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0" windowWidth="15480" windowHeight="11640" activeTab="0"/>
  </bookViews>
  <sheets>
    <sheet name="main" sheetId="1" r:id="rId1"/>
    <sheet name="MileageCalcs" sheetId="2" r:id="rId2"/>
    <sheet name="AvgMileage" sheetId="3" r:id="rId3"/>
    <sheet name="Car_LGV deterioration" sheetId="4" r:id="rId4"/>
    <sheet name="Fuel info" sheetId="5" r:id="rId5"/>
    <sheet name="Fuel" sheetId="6" r:id="rId6"/>
  </sheets>
  <definedNames/>
  <calcPr fullCalcOnLoad="1"/>
</workbook>
</file>

<file path=xl/comments3.xml><?xml version="1.0" encoding="utf-8"?>
<comments xmlns="http://schemas.openxmlformats.org/spreadsheetml/2006/main">
  <authors>
    <author>Paul Boulter</author>
  </authors>
  <commentList>
    <comment ref="F4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11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18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25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32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39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B66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As large 
diesel car
</t>
        </r>
      </text>
    </comment>
    <comment ref="C46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As petrol car 1.4-2.0
</t>
        </r>
      </text>
    </comment>
  </commentList>
</comments>
</file>

<file path=xl/comments6.xml><?xml version="1.0" encoding="utf-8"?>
<comments xmlns="http://schemas.openxmlformats.org/spreadsheetml/2006/main">
  <authors>
    <author>Paul Boulter</author>
  </authors>
  <commentList>
    <comment ref="F4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11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30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37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56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63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82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  <comment ref="F89" authorId="0">
      <text>
        <r>
          <rPr>
            <b/>
            <sz val="8"/>
            <rFont val="Tahoma"/>
            <family val="2"/>
          </rPr>
          <t>Paul Boulter:</t>
        </r>
        <r>
          <rPr>
            <sz val="8"/>
            <rFont val="Tahoma"/>
            <family val="2"/>
          </rPr>
          <t xml:space="preserve">
Estimated from vehicle licensing stats</t>
        </r>
      </text>
    </comment>
  </commentList>
</comments>
</file>

<file path=xl/sharedStrings.xml><?xml version="1.0" encoding="utf-8"?>
<sst xmlns="http://schemas.openxmlformats.org/spreadsheetml/2006/main" count="2843" uniqueCount="396">
  <si>
    <t>Vehicle category</t>
  </si>
  <si>
    <t>Code</t>
  </si>
  <si>
    <t>Vehicle type</t>
  </si>
  <si>
    <t>Fuel type</t>
  </si>
  <si>
    <t>Engine capacity (cc) or weight limit (tonnes)</t>
  </si>
  <si>
    <t>Emission standard</t>
  </si>
  <si>
    <t>Car &lt;2.5 t</t>
  </si>
  <si>
    <t>Petrol</t>
  </si>
  <si>
    <t>&lt;1400 cc</t>
  </si>
  <si>
    <t>Pre-Euro I</t>
  </si>
  <si>
    <t>Euro I</t>
  </si>
  <si>
    <t>Euro II</t>
  </si>
  <si>
    <t>Euro III</t>
  </si>
  <si>
    <t>Euro IV</t>
  </si>
  <si>
    <t>Euro V</t>
  </si>
  <si>
    <t>Euro VI</t>
  </si>
  <si>
    <t>1400-2000 cc</t>
  </si>
  <si>
    <t>&gt;2000 cc</t>
  </si>
  <si>
    <t>Diesel</t>
  </si>
  <si>
    <t>Entry into service</t>
  </si>
  <si>
    <t>-</t>
  </si>
  <si>
    <t>Average age by mid-year (years)</t>
  </si>
  <si>
    <t>Average mileage by mid-year (km)</t>
  </si>
  <si>
    <t>Pollutant</t>
  </si>
  <si>
    <t>Fuel</t>
  </si>
  <si>
    <t>Urban</t>
  </si>
  <si>
    <t>Rural</t>
  </si>
  <si>
    <t>Motorway</t>
  </si>
  <si>
    <t>a</t>
  </si>
  <si>
    <t>b</t>
  </si>
  <si>
    <t>CO</t>
  </si>
  <si>
    <t>Pre-Euro 1</t>
  </si>
  <si>
    <t>Euro 1</t>
  </si>
  <si>
    <t>Euro 2</t>
  </si>
  <si>
    <t>Euro 3</t>
  </si>
  <si>
    <t>Euro 4</t>
  </si>
  <si>
    <t>HC</t>
  </si>
  <si>
    <t>PM</t>
  </si>
  <si>
    <t>All</t>
  </si>
  <si>
    <t>R049</t>
  </si>
  <si>
    <t>Car 2.5-3.5 t</t>
  </si>
  <si>
    <t>R050</t>
  </si>
  <si>
    <t>R051</t>
  </si>
  <si>
    <t>R052</t>
  </si>
  <si>
    <t>R053</t>
  </si>
  <si>
    <t>R054</t>
  </si>
  <si>
    <t>R055</t>
  </si>
  <si>
    <t>R056</t>
  </si>
  <si>
    <t>R057</t>
  </si>
  <si>
    <t>R058</t>
  </si>
  <si>
    <t>R059</t>
  </si>
  <si>
    <t>R060</t>
  </si>
  <si>
    <t>R061</t>
  </si>
  <si>
    <t>R062</t>
  </si>
  <si>
    <t>R063</t>
  </si>
  <si>
    <t>Car (taxi)</t>
  </si>
  <si>
    <t>R064</t>
  </si>
  <si>
    <t>R065</t>
  </si>
  <si>
    <t>R066</t>
  </si>
  <si>
    <t>R067</t>
  </si>
  <si>
    <t>R068</t>
  </si>
  <si>
    <t>R069</t>
  </si>
  <si>
    <t>R070</t>
  </si>
  <si>
    <t>LGV N1(I)</t>
  </si>
  <si>
    <t>R071</t>
  </si>
  <si>
    <t>R072</t>
  </si>
  <si>
    <t>R073</t>
  </si>
  <si>
    <t>R074</t>
  </si>
  <si>
    <t>R075</t>
  </si>
  <si>
    <t>R076</t>
  </si>
  <si>
    <t>R077</t>
  </si>
  <si>
    <t>R078</t>
  </si>
  <si>
    <t>R079</t>
  </si>
  <si>
    <t>R080</t>
  </si>
  <si>
    <t>R081</t>
  </si>
  <si>
    <t>R082</t>
  </si>
  <si>
    <t>R083</t>
  </si>
  <si>
    <t>R084</t>
  </si>
  <si>
    <t>LGV N1(II)</t>
  </si>
  <si>
    <t>R085</t>
  </si>
  <si>
    <t>R086</t>
  </si>
  <si>
    <t>R087</t>
  </si>
  <si>
    <t>R088</t>
  </si>
  <si>
    <t>R089</t>
  </si>
  <si>
    <t>R090</t>
  </si>
  <si>
    <t>R091</t>
  </si>
  <si>
    <t>R092</t>
  </si>
  <si>
    <t>R093</t>
  </si>
  <si>
    <t>R094</t>
  </si>
  <si>
    <t>R095</t>
  </si>
  <si>
    <t>R096</t>
  </si>
  <si>
    <t>R097</t>
  </si>
  <si>
    <t>R098</t>
  </si>
  <si>
    <t>LGV N1(III)</t>
  </si>
  <si>
    <t>R099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</si>
  <si>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</si>
  <si>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</si>
  <si>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</si>
  <si>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</si>
  <si>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</si>
  <si>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</si>
  <si>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</si>
  <si>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</si>
  <si>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</si>
  <si>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</si>
  <si>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</si>
  <si>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</si>
  <si>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</si>
  <si>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</si>
  <si>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</si>
  <si>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</si>
  <si>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</si>
  <si>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</si>
  <si>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</si>
  <si>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</si>
  <si>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</si>
  <si>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</si>
  <si>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</si>
  <si>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</si>
  <si>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</si>
  <si>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</si>
  <si>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</si>
  <si>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</si>
  <si>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</si>
  <si>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</si>
  <si>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</si>
  <si>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</si>
  <si>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</si>
  <si>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</si>
  <si>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</si>
  <si>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</si>
  <si>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</si>
  <si>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</si>
  <si>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</si>
  <si>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</si>
  <si>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</si>
  <si>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</si>
  <si>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</si>
  <si>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</si>
  <si>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</si>
  <si>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R034</t>
  </si>
  <si>
    <t>R035</t>
  </si>
  <si>
    <t>R036</t>
  </si>
  <si>
    <t>R037</t>
  </si>
  <si>
    <t>R038</t>
  </si>
  <si>
    <t>R039</t>
  </si>
  <si>
    <t>R040</t>
  </si>
  <si>
    <t>R041</t>
  </si>
  <si>
    <t>R042</t>
  </si>
  <si>
    <t>R043</t>
  </si>
  <si>
    <t>LPG</t>
  </si>
  <si>
    <t>R044</t>
  </si>
  <si>
    <t>R045</t>
  </si>
  <si>
    <t>R046</t>
  </si>
  <si>
    <t>R047</t>
  </si>
  <si>
    <t>R048</t>
  </si>
  <si>
    <r>
      <t>y</t>
    </r>
    <r>
      <rPr>
        <b/>
        <sz val="9"/>
        <rFont val="Arial"/>
        <family val="2"/>
      </rPr>
      <t xml:space="preserve"> = a</t>
    </r>
    <r>
      <rPr>
        <i/>
        <sz val="9"/>
        <rFont val="Arial"/>
        <family val="2"/>
      </rPr>
      <t>x</t>
    </r>
    <r>
      <rPr>
        <b/>
        <sz val="9"/>
        <rFont val="Arial"/>
        <family val="2"/>
      </rPr>
      <t xml:space="preserve"> + b, where </t>
    </r>
    <r>
      <rPr>
        <i/>
        <sz val="9"/>
        <rFont val="Arial"/>
        <family val="2"/>
      </rPr>
      <t>y</t>
    </r>
    <r>
      <rPr>
        <b/>
        <sz val="9"/>
        <rFont val="Arial"/>
        <family val="2"/>
      </rPr>
      <t xml:space="preserve"> is the emission factor in g/km, and </t>
    </r>
    <r>
      <rPr>
        <i/>
        <sz val="9"/>
        <rFont val="Arial"/>
        <family val="2"/>
      </rPr>
      <t>x</t>
    </r>
    <r>
      <rPr>
        <b/>
        <sz val="9"/>
        <rFont val="Arial"/>
        <family val="2"/>
      </rPr>
      <t xml:space="preserve"> is the accumulated mileage.</t>
    </r>
  </si>
  <si>
    <r>
      <t>NO</t>
    </r>
    <r>
      <rPr>
        <vertAlign val="subscript"/>
        <sz val="9"/>
        <rFont val="Arial"/>
        <family val="2"/>
      </rPr>
      <t>x</t>
    </r>
  </si>
  <si>
    <t>No further reduction after 100,000 km</t>
  </si>
  <si>
    <r>
      <t>NO</t>
    </r>
    <r>
      <rPr>
        <b/>
        <vertAlign val="subscript"/>
        <sz val="9"/>
        <rFont val="Arial"/>
        <family val="2"/>
      </rPr>
      <t>x</t>
    </r>
  </si>
  <si>
    <t>Mileage scaling factors</t>
  </si>
  <si>
    <r>
      <t>Fcorr</t>
    </r>
    <r>
      <rPr>
        <b/>
        <sz val="14"/>
        <rFont val="Arial"/>
        <family val="2"/>
      </rPr>
      <t xml:space="preserve"> for baseline fuel</t>
    </r>
  </si>
  <si>
    <r>
      <t>Fcorr</t>
    </r>
    <r>
      <rPr>
        <b/>
        <sz val="14"/>
        <rFont val="Arial"/>
        <family val="2"/>
      </rPr>
      <t xml:space="preserve"> for year</t>
    </r>
  </si>
  <si>
    <t>Scaling factor by year</t>
  </si>
  <si>
    <t>Baseline fuel</t>
  </si>
  <si>
    <t>All cars, taxis, LGVs</t>
  </si>
  <si>
    <t>Euro 5</t>
  </si>
  <si>
    <t>Euro 6</t>
  </si>
  <si>
    <t>All HDVs</t>
  </si>
  <si>
    <t>?</t>
  </si>
  <si>
    <t>NOx</t>
  </si>
  <si>
    <t>FUELS</t>
  </si>
  <si>
    <t>From COPERT IV (EPEFE)</t>
  </si>
  <si>
    <t>Correction factor equation (Fcorr)</t>
  </si>
  <si>
    <t>Petrol cars and light goods vehicles</t>
  </si>
  <si>
    <t>S = Sulphur content in ppm</t>
  </si>
  <si>
    <t>VOC</t>
  </si>
  <si>
    <t>RVP (kPa)</t>
  </si>
  <si>
    <t>ARO = Aromatics content in %</t>
  </si>
  <si>
    <t>Diesel cars and light goods vehicles</t>
  </si>
  <si>
    <t>Benzene (vol%)</t>
  </si>
  <si>
    <t>OLEFIN = Olefins content in %</t>
  </si>
  <si>
    <t>E100 = Mid range volatility in %</t>
  </si>
  <si>
    <t>Diesel heavy-duty vehicles</t>
  </si>
  <si>
    <t>E150 = Tail end volatility in %</t>
  </si>
  <si>
    <t>Trace lead (g/l)</t>
  </si>
  <si>
    <t>CN = Cetane number</t>
  </si>
  <si>
    <t>PAH = Polycyclic aromatics content in %</t>
  </si>
  <si>
    <t>Standard</t>
  </si>
  <si>
    <t>Car/LGV</t>
  </si>
  <si>
    <t>HGV</t>
  </si>
  <si>
    <r>
      <t>NO</t>
    </r>
    <r>
      <rPr>
        <vertAlign val="subscript"/>
        <sz val="10"/>
        <rFont val="Arial"/>
        <family val="2"/>
      </rPr>
      <t>x</t>
    </r>
  </si>
  <si>
    <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= Oxygenates in %</t>
    </r>
  </si>
  <si>
    <r>
      <t>DEN = Density at 15°C (kg m</t>
    </r>
    <r>
      <rPr>
        <vertAlign val="superscript"/>
        <sz val="9"/>
        <rFont val="Arial"/>
        <family val="2"/>
      </rPr>
      <t>-3</t>
    </r>
    <r>
      <rPr>
        <sz val="9"/>
        <rFont val="Arial"/>
        <family val="2"/>
      </rPr>
      <t>)</t>
    </r>
  </si>
  <si>
    <r>
      <t xml:space="preserve">T95 = Back end distillation in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</si>
  <si>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t>Fuel scaling factors</t>
  </si>
  <si>
    <t>Overall scaling factors</t>
  </si>
  <si>
    <t>R112</t>
  </si>
  <si>
    <t>HGV - rigid</t>
  </si>
  <si>
    <t>3.5-7.5 t</t>
  </si>
  <si>
    <t>R113</t>
  </si>
  <si>
    <t>R114</t>
  </si>
  <si>
    <t>R115</t>
  </si>
  <si>
    <t>R116</t>
  </si>
  <si>
    <t>R117</t>
  </si>
  <si>
    <t>R118</t>
  </si>
  <si>
    <t>R119</t>
  </si>
  <si>
    <t>7.5-12 t</t>
  </si>
  <si>
    <t>R120</t>
  </si>
  <si>
    <t>R121</t>
  </si>
  <si>
    <t>R122</t>
  </si>
  <si>
    <t>R123</t>
  </si>
  <si>
    <t>R124</t>
  </si>
  <si>
    <t>R125</t>
  </si>
  <si>
    <t>R126</t>
  </si>
  <si>
    <t>12-14 t</t>
  </si>
  <si>
    <t>R127</t>
  </si>
  <si>
    <t>R128</t>
  </si>
  <si>
    <t>R129</t>
  </si>
  <si>
    <t>R130</t>
  </si>
  <si>
    <t>R131</t>
  </si>
  <si>
    <t>R132</t>
  </si>
  <si>
    <t>R133</t>
  </si>
  <si>
    <t>14-20 t</t>
  </si>
  <si>
    <t>R134</t>
  </si>
  <si>
    <t>R135</t>
  </si>
  <si>
    <t>R136</t>
  </si>
  <si>
    <t>R137</t>
  </si>
  <si>
    <t>R138</t>
  </si>
  <si>
    <t>R139</t>
  </si>
  <si>
    <t>R140</t>
  </si>
  <si>
    <t>20-26 t</t>
  </si>
  <si>
    <t>R141</t>
  </si>
  <si>
    <t>R142</t>
  </si>
  <si>
    <t>R143</t>
  </si>
  <si>
    <t>R144</t>
  </si>
  <si>
    <t>R145</t>
  </si>
  <si>
    <t>R146</t>
  </si>
  <si>
    <t>R147</t>
  </si>
  <si>
    <t>26-28 t</t>
  </si>
  <si>
    <t>R148</t>
  </si>
  <si>
    <t>R149</t>
  </si>
  <si>
    <t>R150</t>
  </si>
  <si>
    <t>R151</t>
  </si>
  <si>
    <t>R152</t>
  </si>
  <si>
    <t>R153</t>
  </si>
  <si>
    <t>R154</t>
  </si>
  <si>
    <t>28-32 t</t>
  </si>
  <si>
    <t>R155</t>
  </si>
  <si>
    <t>R156</t>
  </si>
  <si>
    <t>R157</t>
  </si>
  <si>
    <t>R158</t>
  </si>
  <si>
    <t>R159</t>
  </si>
  <si>
    <t>R160</t>
  </si>
  <si>
    <t>R161</t>
  </si>
  <si>
    <t>&gt;32 t</t>
  </si>
  <si>
    <t>R162</t>
  </si>
  <si>
    <t>R163</t>
  </si>
  <si>
    <t>R164</t>
  </si>
  <si>
    <t>R165</t>
  </si>
  <si>
    <t>R166</t>
  </si>
  <si>
    <t>R167</t>
  </si>
  <si>
    <t>R168</t>
  </si>
  <si>
    <t>HGV - artic</t>
  </si>
  <si>
    <t>R169</t>
  </si>
  <si>
    <t>R170</t>
  </si>
  <si>
    <t>R171</t>
  </si>
  <si>
    <t>R172</t>
  </si>
  <si>
    <t>R173</t>
  </si>
  <si>
    <t>R174</t>
  </si>
  <si>
    <t>R175</t>
  </si>
  <si>
    <t>20-28 t</t>
  </si>
  <si>
    <t>R176</t>
  </si>
  <si>
    <t>R177</t>
  </si>
  <si>
    <t>R178</t>
  </si>
  <si>
    <t>R179</t>
  </si>
  <si>
    <t>R180</t>
  </si>
  <si>
    <t>R181</t>
  </si>
  <si>
    <t>R182</t>
  </si>
  <si>
    <t>28-34 t</t>
  </si>
  <si>
    <t>R183</t>
  </si>
  <si>
    <t>R184</t>
  </si>
  <si>
    <t>R185</t>
  </si>
  <si>
    <t>R186</t>
  </si>
  <si>
    <t>R187</t>
  </si>
  <si>
    <t>R188</t>
  </si>
  <si>
    <t>R189</t>
  </si>
  <si>
    <t>34-40 t</t>
  </si>
  <si>
    <t>R190</t>
  </si>
  <si>
    <t>R191</t>
  </si>
  <si>
    <t>R192</t>
  </si>
  <si>
    <t>R193</t>
  </si>
  <si>
    <t>R194</t>
  </si>
  <si>
    <t>R195</t>
  </si>
  <si>
    <t>R196</t>
  </si>
  <si>
    <t>40-50 t</t>
  </si>
  <si>
    <t>R197</t>
  </si>
  <si>
    <t>R198</t>
  </si>
  <si>
    <t>R199</t>
  </si>
  <si>
    <t>R200</t>
  </si>
  <si>
    <t>R201</t>
  </si>
  <si>
    <t>R202</t>
  </si>
  <si>
    <t>R203</t>
  </si>
  <si>
    <t>Bus</t>
  </si>
  <si>
    <t>&lt;15 t</t>
  </si>
  <si>
    <t>R204</t>
  </si>
  <si>
    <t>R205</t>
  </si>
  <si>
    <t>R206</t>
  </si>
  <si>
    <t>R207</t>
  </si>
  <si>
    <t>R208</t>
  </si>
  <si>
    <t>R209</t>
  </si>
  <si>
    <t>R210</t>
  </si>
  <si>
    <t>15-18 t</t>
  </si>
  <si>
    <t>R211</t>
  </si>
  <si>
    <t>R212</t>
  </si>
  <si>
    <t>R213</t>
  </si>
  <si>
    <t>R214</t>
  </si>
  <si>
    <t>R215</t>
  </si>
  <si>
    <t>R216</t>
  </si>
  <si>
    <t>R217</t>
  </si>
  <si>
    <t>&gt;18 t</t>
  </si>
  <si>
    <t>R218</t>
  </si>
  <si>
    <t>R219</t>
  </si>
  <si>
    <t>R220</t>
  </si>
  <si>
    <t>R221</t>
  </si>
  <si>
    <t>R222</t>
  </si>
  <si>
    <t>R223</t>
  </si>
  <si>
    <t>R224</t>
  </si>
  <si>
    <t>Coach</t>
  </si>
  <si>
    <t>R225</t>
  </si>
  <si>
    <t>R226</t>
  </si>
  <si>
    <t>R227</t>
  </si>
  <si>
    <t>R228</t>
  </si>
  <si>
    <t>R229</t>
  </si>
  <si>
    <t>R230</t>
  </si>
  <si>
    <t>R231</t>
  </si>
  <si>
    <t>R232</t>
  </si>
  <si>
    <t>R233</t>
  </si>
  <si>
    <t>R234</t>
  </si>
  <si>
    <t>R235</t>
  </si>
  <si>
    <t>R236</t>
  </si>
  <si>
    <t>R237</t>
  </si>
  <si>
    <t>R238</t>
  </si>
  <si>
    <t>Moped</t>
  </si>
  <si>
    <t>&lt; 50 cc</t>
  </si>
  <si>
    <t>R239</t>
  </si>
  <si>
    <t>R240</t>
  </si>
  <si>
    <t>R241</t>
  </si>
  <si>
    <t>R242</t>
  </si>
  <si>
    <t>M/cycle, 2-stroke</t>
  </si>
  <si>
    <t>&lt;=150</t>
  </si>
  <si>
    <t>R243</t>
  </si>
  <si>
    <t>R244</t>
  </si>
  <si>
    <t>R245</t>
  </si>
  <si>
    <t>R246</t>
  </si>
  <si>
    <t>150-250</t>
  </si>
  <si>
    <t>R247</t>
  </si>
  <si>
    <t>R248</t>
  </si>
  <si>
    <t>R249</t>
  </si>
  <si>
    <t>R250</t>
  </si>
  <si>
    <t>M/cycle, 4-stroke</t>
  </si>
  <si>
    <t>R251</t>
  </si>
  <si>
    <t>R252</t>
  </si>
  <si>
    <t>R253</t>
  </si>
  <si>
    <t>R254</t>
  </si>
  <si>
    <t>R255</t>
  </si>
  <si>
    <t>R256</t>
  </si>
  <si>
    <t>R257</t>
  </si>
  <si>
    <t>R258</t>
  </si>
  <si>
    <t>250-750</t>
  </si>
  <si>
    <t>R259</t>
  </si>
  <si>
    <t>R260</t>
  </si>
  <si>
    <t>R261</t>
  </si>
  <si>
    <t>R262</t>
  </si>
  <si>
    <t>&gt;750</t>
  </si>
  <si>
    <t>R263</t>
  </si>
  <si>
    <t>R264</t>
  </si>
  <si>
    <t>R265</t>
  </si>
  <si>
    <t>Emission Factors - scaling factors for mileage and improvements in fuel quality</t>
  </si>
  <si>
    <t>Select Year (1995 to 2030):</t>
  </si>
  <si>
    <r>
      <t>uCO</t>
    </r>
    <r>
      <rPr>
        <b/>
        <vertAlign val="subscript"/>
        <sz val="9"/>
        <rFont val="Arial"/>
        <family val="2"/>
      </rPr>
      <t>2</t>
    </r>
  </si>
  <si>
    <t>Mileage</t>
  </si>
  <si>
    <r>
      <t>NO</t>
    </r>
    <r>
      <rPr>
        <b/>
        <vertAlign val="subscript"/>
        <sz val="10"/>
        <rFont val="Arial"/>
        <family val="2"/>
      </rPr>
      <t>x</t>
    </r>
  </si>
  <si>
    <t>At specified mileage</t>
  </si>
  <si>
    <t>At 50,000 km</t>
  </si>
  <si>
    <t>Scaling factors</t>
  </si>
  <si>
    <t>Mileage (km)</t>
  </si>
  <si>
    <t>y = ax + b</t>
  </si>
  <si>
    <t>Engine capacity (cc)</t>
  </si>
  <si>
    <t>Limited mileage</t>
  </si>
  <si>
    <t>Max km</t>
  </si>
  <si>
    <t>Or: Enter your own</t>
  </si>
  <si>
    <t>Mileage scaling functions</t>
  </si>
  <si>
    <t>Mileages (km)</t>
  </si>
  <si>
    <t>Scaled emissions (g/km)</t>
  </si>
  <si>
    <t>Example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</si>
</sst>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_-* #,##0.00000\ _€_-;\-* #,##0.00000\ _€_-;_-* &quot;-&quot;??\ _€_-;_-@_-"/>
    <numFmt numFmtId="175" formatCode="_-* #,##0.000000\ _€_-;\-* #,##0.000000\ _€_-;_-* &quot;-&quot;??\ _€_-;_-@_-"/>
    <numFmt numFmtId="176" formatCode="_-* #,##0.0000000\ _€_-;\-* #,##0.0000000\ _€_-;_-* &quot;-&quot;??\ _€_-;_-@_-"/>
    <numFmt numFmtId="177" formatCode="_-* #,##0.00000000\ _€_-;\-* #,##0.00000000\ _€_-;_-* &quot;-&quot;??\ _€_-;_-@_-"/>
    <numFmt numFmtId="178" formatCode="_-* #,##0.000000000\ _€_-;\-* #,##0.000000000\ _€_-;_-* &quot;-&quot;??\ _€_-;_-@_-"/>
    <numFmt numFmtId="179" formatCode="_-* #,##0.0000000000\ _€_-;\-* #,##0.0000000000\ _€_-;_-* &quot;-&quot;??\ _€_-;_-@_-"/>
    <numFmt numFmtId="180" formatCode="_-* #,##0.00000000000\ _€_-;\-* #,##0.00000000000\ _€_-;_-* &quot;-&quot;??\ _€_-;_-@_-"/>
    <numFmt numFmtId="181" formatCode="_-* #,##0.000000000000\ _€_-;\-* #,##0.000000000000\ _€_-;_-* &quot;-&quot;??\ _€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"/>
    <numFmt numFmtId="193" formatCode="0.00000"/>
    <numFmt numFmtId="194" formatCode="0.0000"/>
    <numFmt numFmtId="195" formatCode="0.000"/>
    <numFmt numFmtId="196" formatCode="0.0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_);_(* \(#,##0.0\);_(* &quot;-&quot;??_);_(@_)"/>
    <numFmt numFmtId="201" formatCode="_(* #,##0_);_(* \(#,##0\);_(* &quot;-&quot;??_);_(@_)"/>
    <numFmt numFmtId="202" formatCode="#,##0.0"/>
    <numFmt numFmtId="203" formatCode="General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E+00"/>
    <numFmt numFmtId="209" formatCode="0.0000000"/>
    <numFmt numFmtId="210" formatCode="0.000000"/>
    <numFmt numFmtId="211" formatCode="0.0000000000"/>
    <numFmt numFmtId="212" formatCode="0.00000000000"/>
    <numFmt numFmtId="213" formatCode="0.000000000"/>
    <numFmt numFmtId="214" formatCode="0.00000000"/>
    <numFmt numFmtId="215" formatCode="[$-809]dd\ mmmm\ yyyy"/>
  </numFmts>
  <fonts count="55">
    <font>
      <sz val="10"/>
      <name val="Arial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vertAlign val="subscript"/>
      <sz val="9"/>
      <name val="Arial"/>
      <family val="2"/>
    </font>
    <font>
      <b/>
      <vertAlign val="subscript"/>
      <sz val="9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vertAlign val="subscript"/>
      <sz val="10"/>
      <name val="Arial"/>
      <family val="2"/>
    </font>
    <font>
      <sz val="8"/>
      <color indexed="8"/>
      <name val="Arial"/>
      <family val="2"/>
    </font>
    <font>
      <vertAlign val="superscript"/>
      <sz val="9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6"/>
      <name val="Arial"/>
      <family val="2"/>
    </font>
    <font>
      <sz val="8.25"/>
      <color indexed="8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0"/>
      </bottom>
    </border>
    <border>
      <left style="thin">
        <color indexed="10"/>
      </left>
      <right style="thin">
        <color indexed="22"/>
      </right>
      <top style="thin">
        <color indexed="22"/>
      </top>
      <bottom style="thin">
        <color indexed="10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22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10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10"/>
      </top>
      <bottom style="thin">
        <color indexed="22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10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10"/>
      </top>
      <bottom style="thin"/>
    </border>
    <border>
      <left style="thin">
        <color indexed="22"/>
      </left>
      <right>
        <color indexed="63"/>
      </right>
      <top style="thin">
        <color indexed="10"/>
      </top>
      <bottom style="thin"/>
    </border>
    <border>
      <left style="thin">
        <color indexed="22"/>
      </left>
      <right style="thin">
        <color indexed="10"/>
      </right>
      <top style="thin">
        <color indexed="10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/>
    </border>
    <border>
      <left style="thin">
        <color indexed="22"/>
      </left>
      <right style="thin">
        <color indexed="10"/>
      </right>
      <top style="thin">
        <color indexed="10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22"/>
      </bottom>
    </border>
    <border>
      <left style="thin">
        <color indexed="10"/>
      </left>
      <right style="thin">
        <color indexed="22"/>
      </right>
      <top>
        <color indexed="63"/>
      </top>
      <bottom style="thin">
        <color indexed="10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10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10"/>
      </top>
      <bottom style="medium"/>
    </border>
    <border>
      <left style="thin">
        <color indexed="22"/>
      </left>
      <right>
        <color indexed="63"/>
      </right>
      <top style="thin">
        <color indexed="10"/>
      </top>
      <bottom style="medium"/>
    </border>
    <border>
      <left style="thin">
        <color indexed="22"/>
      </left>
      <right style="thin">
        <color indexed="10"/>
      </right>
      <top style="thin">
        <color indexed="10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10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10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 style="thin">
        <color indexed="10"/>
      </right>
      <top style="thin">
        <color indexed="10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10"/>
      </bottom>
    </border>
    <border>
      <left style="thin">
        <color indexed="22"/>
      </left>
      <right>
        <color indexed="63"/>
      </right>
      <top style="thin">
        <color indexed="10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1" fillId="3" borderId="0" applyNumberFormat="0" applyBorder="0" applyAlignment="0" applyProtection="0"/>
    <xf numFmtId="0" fontId="45" fillId="20" borderId="1" applyNumberFormat="0" applyAlignment="0" applyProtection="0"/>
    <xf numFmtId="0" fontId="4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7" borderId="1" applyNumberFormat="0" applyAlignment="0" applyProtection="0"/>
    <xf numFmtId="0" fontId="46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20" borderId="17" xfId="0" applyFont="1" applyFill="1" applyBorder="1" applyAlignment="1">
      <alignment horizontal="center" textRotation="90"/>
    </xf>
    <xf numFmtId="0" fontId="9" fillId="20" borderId="18" xfId="0" applyFont="1" applyFill="1" applyBorder="1" applyAlignment="1">
      <alignment horizontal="center" textRotation="90"/>
    </xf>
    <xf numFmtId="196" fontId="1" fillId="22" borderId="7" xfId="0" applyNumberFormat="1" applyFont="1" applyFill="1" applyBorder="1" applyAlignment="1">
      <alignment horizontal="center"/>
    </xf>
    <xf numFmtId="196" fontId="1" fillId="22" borderId="19" xfId="0" applyNumberFormat="1" applyFont="1" applyFill="1" applyBorder="1" applyAlignment="1">
      <alignment horizontal="center"/>
    </xf>
    <xf numFmtId="196" fontId="1" fillId="22" borderId="20" xfId="0" applyNumberFormat="1" applyFont="1" applyFill="1" applyBorder="1" applyAlignment="1">
      <alignment horizontal="center"/>
    </xf>
    <xf numFmtId="0" fontId="9" fillId="20" borderId="21" xfId="0" applyFont="1" applyFill="1" applyBorder="1" applyAlignment="1">
      <alignment horizontal="center" textRotation="90"/>
    </xf>
    <xf numFmtId="196" fontId="1" fillId="22" borderId="22" xfId="0" applyNumberFormat="1" applyFont="1" applyFill="1" applyBorder="1" applyAlignment="1">
      <alignment horizontal="center"/>
    </xf>
    <xf numFmtId="196" fontId="1" fillId="22" borderId="23" xfId="0" applyNumberFormat="1" applyFont="1" applyFill="1" applyBorder="1" applyAlignment="1">
      <alignment horizontal="center"/>
    </xf>
    <xf numFmtId="196" fontId="1" fillId="22" borderId="24" xfId="0" applyNumberFormat="1" applyFont="1" applyFill="1" applyBorder="1" applyAlignment="1">
      <alignment horizontal="center"/>
    </xf>
    <xf numFmtId="196" fontId="1" fillId="22" borderId="25" xfId="0" applyNumberFormat="1" applyFont="1" applyFill="1" applyBorder="1" applyAlignment="1">
      <alignment horizontal="center"/>
    </xf>
    <xf numFmtId="196" fontId="1" fillId="22" borderId="26" xfId="0" applyNumberFormat="1" applyFont="1" applyFill="1" applyBorder="1" applyAlignment="1">
      <alignment horizontal="center"/>
    </xf>
    <xf numFmtId="196" fontId="1" fillId="22" borderId="27" xfId="0" applyNumberFormat="1" applyFont="1" applyFill="1" applyBorder="1" applyAlignment="1">
      <alignment horizontal="center"/>
    </xf>
    <xf numFmtId="196" fontId="1" fillId="22" borderId="28" xfId="0" applyNumberFormat="1" applyFont="1" applyFill="1" applyBorder="1" applyAlignment="1">
      <alignment horizontal="center"/>
    </xf>
    <xf numFmtId="196" fontId="1" fillId="5" borderId="7" xfId="0" applyNumberFormat="1" applyFont="1" applyFill="1" applyBorder="1" applyAlignment="1">
      <alignment horizontal="center"/>
    </xf>
    <xf numFmtId="196" fontId="1" fillId="22" borderId="29" xfId="0" applyNumberFormat="1" applyFont="1" applyFill="1" applyBorder="1" applyAlignment="1">
      <alignment horizontal="center"/>
    </xf>
    <xf numFmtId="196" fontId="7" fillId="8" borderId="0" xfId="0" applyNumberFormat="1" applyFont="1" applyFill="1" applyBorder="1" applyAlignment="1">
      <alignment horizontal="center"/>
    </xf>
    <xf numFmtId="196" fontId="1" fillId="22" borderId="30" xfId="0" applyNumberFormat="1" applyFont="1" applyFill="1" applyBorder="1" applyAlignment="1">
      <alignment horizontal="center"/>
    </xf>
    <xf numFmtId="196" fontId="1" fillId="22" borderId="31" xfId="0" applyNumberFormat="1" applyFont="1" applyFill="1" applyBorder="1" applyAlignment="1">
      <alignment horizontal="center"/>
    </xf>
    <xf numFmtId="196" fontId="1" fillId="5" borderId="31" xfId="0" applyNumberFormat="1" applyFont="1" applyFill="1" applyBorder="1" applyAlignment="1">
      <alignment horizontal="center"/>
    </xf>
    <xf numFmtId="196" fontId="1" fillId="7" borderId="32" xfId="0" applyNumberFormat="1" applyFont="1" applyFill="1" applyBorder="1" applyAlignment="1">
      <alignment horizontal="center"/>
    </xf>
    <xf numFmtId="196" fontId="1" fillId="7" borderId="33" xfId="0" applyNumberFormat="1" applyFont="1" applyFill="1" applyBorder="1" applyAlignment="1">
      <alignment horizontal="center"/>
    </xf>
    <xf numFmtId="196" fontId="1" fillId="5" borderId="7" xfId="42" applyNumberFormat="1" applyFont="1" applyFill="1" applyBorder="1" applyAlignment="1">
      <alignment horizontal="center"/>
    </xf>
    <xf numFmtId="196" fontId="1" fillId="7" borderId="34" xfId="0" applyNumberFormat="1" applyFont="1" applyFill="1" applyBorder="1" applyAlignment="1">
      <alignment horizontal="center"/>
    </xf>
    <xf numFmtId="196" fontId="1" fillId="7" borderId="35" xfId="0" applyNumberFormat="1" applyFont="1" applyFill="1" applyBorder="1" applyAlignment="1">
      <alignment horizontal="center"/>
    </xf>
    <xf numFmtId="196" fontId="1" fillId="7" borderId="7" xfId="0" applyNumberFormat="1" applyFont="1" applyFill="1" applyBorder="1" applyAlignment="1">
      <alignment horizontal="center"/>
    </xf>
    <xf numFmtId="196" fontId="1" fillId="7" borderId="0" xfId="0" applyNumberFormat="1" applyFont="1" applyFill="1" applyBorder="1" applyAlignment="1">
      <alignment horizontal="center"/>
    </xf>
    <xf numFmtId="196" fontId="1" fillId="7" borderId="36" xfId="0" applyNumberFormat="1" applyFont="1" applyFill="1" applyBorder="1" applyAlignment="1">
      <alignment horizontal="center"/>
    </xf>
    <xf numFmtId="196" fontId="1" fillId="5" borderId="23" xfId="42" applyNumberFormat="1" applyFont="1" applyFill="1" applyBorder="1" applyAlignment="1">
      <alignment horizontal="center"/>
    </xf>
    <xf numFmtId="196" fontId="1" fillId="5" borderId="24" xfId="42" applyNumberFormat="1" applyFont="1" applyFill="1" applyBorder="1" applyAlignment="1">
      <alignment horizontal="center"/>
    </xf>
    <xf numFmtId="196" fontId="1" fillId="7" borderId="37" xfId="0" applyNumberFormat="1" applyFont="1" applyFill="1" applyBorder="1" applyAlignment="1">
      <alignment horizontal="center"/>
    </xf>
    <xf numFmtId="196" fontId="1" fillId="7" borderId="38" xfId="0" applyNumberFormat="1" applyFont="1" applyFill="1" applyBorder="1" applyAlignment="1">
      <alignment horizontal="center"/>
    </xf>
    <xf numFmtId="196" fontId="1" fillId="7" borderId="39" xfId="0" applyNumberFormat="1" applyFont="1" applyFill="1" applyBorder="1" applyAlignment="1">
      <alignment horizontal="center"/>
    </xf>
    <xf numFmtId="196" fontId="1" fillId="7" borderId="40" xfId="0" applyNumberFormat="1" applyFont="1" applyFill="1" applyBorder="1" applyAlignment="1">
      <alignment horizontal="center"/>
    </xf>
    <xf numFmtId="196" fontId="1" fillId="7" borderId="41" xfId="0" applyNumberFormat="1" applyFont="1" applyFill="1" applyBorder="1" applyAlignment="1">
      <alignment horizontal="center"/>
    </xf>
    <xf numFmtId="196" fontId="1" fillId="7" borderId="42" xfId="0" applyNumberFormat="1" applyFont="1" applyFill="1" applyBorder="1" applyAlignment="1">
      <alignment horizontal="center"/>
    </xf>
    <xf numFmtId="196" fontId="1" fillId="5" borderId="43" xfId="42" applyNumberFormat="1" applyFont="1" applyFill="1" applyBorder="1" applyAlignment="1">
      <alignment horizontal="center"/>
    </xf>
    <xf numFmtId="196" fontId="1" fillId="5" borderId="44" xfId="42" applyNumberFormat="1" applyFont="1" applyFill="1" applyBorder="1" applyAlignment="1">
      <alignment horizontal="center"/>
    </xf>
    <xf numFmtId="1" fontId="1" fillId="7" borderId="37" xfId="0" applyNumberFormat="1" applyFont="1" applyFill="1" applyBorder="1" applyAlignment="1">
      <alignment horizontal="center"/>
    </xf>
    <xf numFmtId="1" fontId="1" fillId="7" borderId="38" xfId="0" applyNumberFormat="1" applyFont="1" applyFill="1" applyBorder="1" applyAlignment="1">
      <alignment horizontal="center"/>
    </xf>
    <xf numFmtId="1" fontId="1" fillId="7" borderId="39" xfId="0" applyNumberFormat="1" applyFont="1" applyFill="1" applyBorder="1" applyAlignment="1">
      <alignment horizontal="center"/>
    </xf>
    <xf numFmtId="1" fontId="1" fillId="7" borderId="40" xfId="0" applyNumberFormat="1" applyFont="1" applyFill="1" applyBorder="1" applyAlignment="1">
      <alignment horizontal="center"/>
    </xf>
    <xf numFmtId="1" fontId="1" fillId="7" borderId="41" xfId="0" applyNumberFormat="1" applyFont="1" applyFill="1" applyBorder="1" applyAlignment="1">
      <alignment horizontal="center"/>
    </xf>
    <xf numFmtId="1" fontId="1" fillId="7" borderId="42" xfId="0" applyNumberFormat="1" applyFont="1" applyFill="1" applyBorder="1" applyAlignment="1">
      <alignment horizontal="center"/>
    </xf>
    <xf numFmtId="1" fontId="1" fillId="7" borderId="32" xfId="0" applyNumberFormat="1" applyFont="1" applyFill="1" applyBorder="1" applyAlignment="1">
      <alignment horizontal="center"/>
    </xf>
    <xf numFmtId="1" fontId="1" fillId="7" borderId="33" xfId="0" applyNumberFormat="1" applyFont="1" applyFill="1" applyBorder="1" applyAlignment="1">
      <alignment horizontal="center"/>
    </xf>
    <xf numFmtId="1" fontId="1" fillId="7" borderId="34" xfId="0" applyNumberFormat="1" applyFont="1" applyFill="1" applyBorder="1" applyAlignment="1">
      <alignment horizontal="center"/>
    </xf>
    <xf numFmtId="1" fontId="1" fillId="7" borderId="35" xfId="0" applyNumberFormat="1" applyFont="1" applyFill="1" applyBorder="1" applyAlignment="1">
      <alignment horizontal="center"/>
    </xf>
    <xf numFmtId="1" fontId="1" fillId="7" borderId="7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1" fontId="1" fillId="7" borderId="36" xfId="0" applyNumberFormat="1" applyFont="1" applyFill="1" applyBorder="1" applyAlignment="1">
      <alignment horizontal="center"/>
    </xf>
    <xf numFmtId="1" fontId="1" fillId="22" borderId="30" xfId="0" applyNumberFormat="1" applyFont="1" applyFill="1" applyBorder="1" applyAlignment="1">
      <alignment horizontal="center"/>
    </xf>
    <xf numFmtId="1" fontId="1" fillId="22" borderId="31" xfId="0" applyNumberFormat="1" applyFont="1" applyFill="1" applyBorder="1" applyAlignment="1">
      <alignment horizontal="center"/>
    </xf>
    <xf numFmtId="1" fontId="1" fillId="22" borderId="25" xfId="0" applyNumberFormat="1" applyFont="1" applyFill="1" applyBorder="1" applyAlignment="1">
      <alignment horizontal="center"/>
    </xf>
    <xf numFmtId="1" fontId="1" fillId="5" borderId="31" xfId="0" applyNumberFormat="1" applyFont="1" applyFill="1" applyBorder="1" applyAlignment="1">
      <alignment horizontal="center"/>
    </xf>
    <xf numFmtId="1" fontId="1" fillId="22" borderId="22" xfId="0" applyNumberFormat="1" applyFont="1" applyFill="1" applyBorder="1" applyAlignment="1">
      <alignment horizontal="center"/>
    </xf>
    <xf numFmtId="1" fontId="1" fillId="22" borderId="23" xfId="0" applyNumberFormat="1" applyFont="1" applyFill="1" applyBorder="1" applyAlignment="1">
      <alignment horizontal="center"/>
    </xf>
    <xf numFmtId="1" fontId="1" fillId="22" borderId="19" xfId="0" applyNumberFormat="1" applyFont="1" applyFill="1" applyBorder="1" applyAlignment="1">
      <alignment horizontal="center"/>
    </xf>
    <xf numFmtId="1" fontId="1" fillId="22" borderId="20" xfId="0" applyNumberFormat="1" applyFont="1" applyFill="1" applyBorder="1" applyAlignment="1">
      <alignment horizontal="center"/>
    </xf>
    <xf numFmtId="1" fontId="1" fillId="22" borderId="26" xfId="0" applyNumberFormat="1" applyFont="1" applyFill="1" applyBorder="1" applyAlignment="1">
      <alignment horizontal="center"/>
    </xf>
    <xf numFmtId="1" fontId="1" fillId="5" borderId="7" xfId="0" applyNumberFormat="1" applyFont="1" applyFill="1" applyBorder="1" applyAlignment="1">
      <alignment horizontal="center"/>
    </xf>
    <xf numFmtId="1" fontId="1" fillId="22" borderId="24" xfId="0" applyNumberFormat="1" applyFont="1" applyFill="1" applyBorder="1" applyAlignment="1">
      <alignment horizontal="center"/>
    </xf>
    <xf numFmtId="1" fontId="1" fillId="22" borderId="7" xfId="0" applyNumberFormat="1" applyFont="1" applyFill="1" applyBorder="1" applyAlignment="1">
      <alignment horizontal="center"/>
    </xf>
    <xf numFmtId="1" fontId="1" fillId="22" borderId="27" xfId="0" applyNumberFormat="1" applyFont="1" applyFill="1" applyBorder="1" applyAlignment="1">
      <alignment horizontal="center"/>
    </xf>
    <xf numFmtId="1" fontId="1" fillId="5" borderId="7" xfId="42" applyNumberFormat="1" applyFont="1" applyFill="1" applyBorder="1" applyAlignment="1">
      <alignment horizontal="center"/>
    </xf>
    <xf numFmtId="1" fontId="1" fillId="22" borderId="29" xfId="0" applyNumberFormat="1" applyFont="1" applyFill="1" applyBorder="1" applyAlignment="1">
      <alignment horizontal="center"/>
    </xf>
    <xf numFmtId="1" fontId="1" fillId="5" borderId="23" xfId="42" applyNumberFormat="1" applyFont="1" applyFill="1" applyBorder="1" applyAlignment="1">
      <alignment horizontal="center"/>
    </xf>
    <xf numFmtId="1" fontId="1" fillId="5" borderId="24" xfId="42" applyNumberFormat="1" applyFont="1" applyFill="1" applyBorder="1" applyAlignment="1">
      <alignment horizontal="center"/>
    </xf>
    <xf numFmtId="1" fontId="1" fillId="5" borderId="43" xfId="42" applyNumberFormat="1" applyFont="1" applyFill="1" applyBorder="1" applyAlignment="1">
      <alignment horizontal="center"/>
    </xf>
    <xf numFmtId="1" fontId="1" fillId="5" borderId="44" xfId="42" applyNumberFormat="1" applyFont="1" applyFill="1" applyBorder="1" applyAlignment="1">
      <alignment horizontal="center"/>
    </xf>
    <xf numFmtId="1" fontId="1" fillId="22" borderId="28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196" fontId="1" fillId="7" borderId="56" xfId="0" applyNumberFormat="1" applyFont="1" applyFill="1" applyBorder="1" applyAlignment="1">
      <alignment horizontal="center"/>
    </xf>
    <xf numFmtId="196" fontId="1" fillId="7" borderId="57" xfId="0" applyNumberFormat="1" applyFont="1" applyFill="1" applyBorder="1" applyAlignment="1">
      <alignment horizontal="center"/>
    </xf>
    <xf numFmtId="196" fontId="1" fillId="22" borderId="58" xfId="0" applyNumberFormat="1" applyFont="1" applyFill="1" applyBorder="1" applyAlignment="1">
      <alignment horizontal="center"/>
    </xf>
    <xf numFmtId="196" fontId="1" fillId="5" borderId="59" xfId="0" applyNumberFormat="1" applyFont="1" applyFill="1" applyBorder="1" applyAlignment="1">
      <alignment horizontal="center"/>
    </xf>
    <xf numFmtId="196" fontId="1" fillId="5" borderId="0" xfId="0" applyNumberFormat="1" applyFont="1" applyFill="1" applyBorder="1" applyAlignment="1">
      <alignment horizontal="center"/>
    </xf>
    <xf numFmtId="196" fontId="1" fillId="5" borderId="60" xfId="0" applyNumberFormat="1" applyFont="1" applyFill="1" applyBorder="1" applyAlignment="1">
      <alignment horizontal="center"/>
    </xf>
    <xf numFmtId="196" fontId="1" fillId="5" borderId="58" xfId="0" applyNumberFormat="1" applyFont="1" applyFill="1" applyBorder="1" applyAlignment="1">
      <alignment horizontal="center"/>
    </xf>
    <xf numFmtId="196" fontId="1" fillId="7" borderId="61" xfId="0" applyNumberFormat="1" applyFont="1" applyFill="1" applyBorder="1" applyAlignment="1">
      <alignment horizontal="center"/>
    </xf>
    <xf numFmtId="196" fontId="1" fillId="5" borderId="39" xfId="0" applyNumberFormat="1" applyFont="1" applyFill="1" applyBorder="1" applyAlignment="1">
      <alignment horizontal="center"/>
    </xf>
    <xf numFmtId="196" fontId="1" fillId="7" borderId="62" xfId="0" applyNumberFormat="1" applyFont="1" applyFill="1" applyBorder="1" applyAlignment="1">
      <alignment horizontal="center"/>
    </xf>
    <xf numFmtId="196" fontId="1" fillId="22" borderId="63" xfId="0" applyNumberFormat="1" applyFont="1" applyFill="1" applyBorder="1" applyAlignment="1">
      <alignment horizontal="center"/>
    </xf>
    <xf numFmtId="196" fontId="1" fillId="5" borderId="64" xfId="0" applyNumberFormat="1" applyFont="1" applyFill="1" applyBorder="1" applyAlignment="1">
      <alignment horizontal="center"/>
    </xf>
    <xf numFmtId="196" fontId="1" fillId="5" borderId="64" xfId="42" applyNumberFormat="1" applyFont="1" applyFill="1" applyBorder="1" applyAlignment="1">
      <alignment horizontal="center"/>
    </xf>
    <xf numFmtId="196" fontId="1" fillId="22" borderId="64" xfId="0" applyNumberFormat="1" applyFont="1" applyFill="1" applyBorder="1" applyAlignment="1">
      <alignment horizontal="center"/>
    </xf>
    <xf numFmtId="196" fontId="1" fillId="22" borderId="65" xfId="0" applyNumberFormat="1" applyFont="1" applyFill="1" applyBorder="1" applyAlignment="1">
      <alignment horizontal="center"/>
    </xf>
    <xf numFmtId="196" fontId="1" fillId="22" borderId="66" xfId="0" applyNumberFormat="1" applyFont="1" applyFill="1" applyBorder="1" applyAlignment="1">
      <alignment horizontal="center"/>
    </xf>
    <xf numFmtId="196" fontId="1" fillId="7" borderId="44" xfId="0" applyNumberFormat="1" applyFont="1" applyFill="1" applyBorder="1" applyAlignment="1">
      <alignment horizontal="center"/>
    </xf>
    <xf numFmtId="196" fontId="1" fillId="7" borderId="67" xfId="0" applyNumberFormat="1" applyFont="1" applyFill="1" applyBorder="1" applyAlignment="1">
      <alignment horizontal="center"/>
    </xf>
    <xf numFmtId="1" fontId="1" fillId="7" borderId="62" xfId="0" applyNumberFormat="1" applyFont="1" applyFill="1" applyBorder="1" applyAlignment="1">
      <alignment horizontal="center"/>
    </xf>
    <xf numFmtId="1" fontId="1" fillId="7" borderId="56" xfId="0" applyNumberFormat="1" applyFont="1" applyFill="1" applyBorder="1" applyAlignment="1">
      <alignment horizontal="center"/>
    </xf>
    <xf numFmtId="1" fontId="1" fillId="7" borderId="57" xfId="0" applyNumberFormat="1" applyFont="1" applyFill="1" applyBorder="1" applyAlignment="1">
      <alignment horizontal="center"/>
    </xf>
    <xf numFmtId="1" fontId="1" fillId="5" borderId="59" xfId="0" applyNumberFormat="1" applyFont="1" applyFill="1" applyBorder="1" applyAlignment="1">
      <alignment horizontal="center"/>
    </xf>
    <xf numFmtId="1" fontId="1" fillId="22" borderId="64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" fontId="1" fillId="7" borderId="68" xfId="0" applyNumberFormat="1" applyFont="1" applyFill="1" applyBorder="1" applyAlignment="1">
      <alignment horizontal="center"/>
    </xf>
    <xf numFmtId="1" fontId="1" fillId="22" borderId="69" xfId="0" applyNumberFormat="1" applyFont="1" applyFill="1" applyBorder="1" applyAlignment="1">
      <alignment horizontal="center"/>
    </xf>
    <xf numFmtId="1" fontId="1" fillId="22" borderId="70" xfId="0" applyNumberFormat="1" applyFont="1" applyFill="1" applyBorder="1" applyAlignment="1">
      <alignment horizontal="center"/>
    </xf>
    <xf numFmtId="1" fontId="1" fillId="22" borderId="65" xfId="0" applyNumberFormat="1" applyFont="1" applyFill="1" applyBorder="1" applyAlignment="1">
      <alignment horizontal="center"/>
    </xf>
    <xf numFmtId="1" fontId="1" fillId="7" borderId="71" xfId="0" applyNumberFormat="1" applyFont="1" applyFill="1" applyBorder="1" applyAlignment="1">
      <alignment horizontal="center"/>
    </xf>
    <xf numFmtId="1" fontId="1" fillId="7" borderId="64" xfId="0" applyNumberFormat="1" applyFont="1" applyFill="1" applyBorder="1" applyAlignment="1">
      <alignment horizontal="center"/>
    </xf>
    <xf numFmtId="1" fontId="1" fillId="7" borderId="66" xfId="0" applyNumberFormat="1" applyFont="1" applyFill="1" applyBorder="1" applyAlignment="1">
      <alignment horizontal="center"/>
    </xf>
    <xf numFmtId="1" fontId="1" fillId="5" borderId="58" xfId="0" applyNumberFormat="1" applyFont="1" applyFill="1" applyBorder="1" applyAlignment="1">
      <alignment horizontal="center"/>
    </xf>
    <xf numFmtId="1" fontId="1" fillId="5" borderId="60" xfId="0" applyNumberFormat="1" applyFont="1" applyFill="1" applyBorder="1" applyAlignment="1">
      <alignment horizontal="center"/>
    </xf>
    <xf numFmtId="1" fontId="1" fillId="7" borderId="67" xfId="0" applyNumberFormat="1" applyFont="1" applyFill="1" applyBorder="1" applyAlignment="1">
      <alignment horizontal="center"/>
    </xf>
    <xf numFmtId="1" fontId="1" fillId="7" borderId="44" xfId="0" applyNumberFormat="1" applyFont="1" applyFill="1" applyBorder="1" applyAlignment="1">
      <alignment horizontal="center"/>
    </xf>
    <xf numFmtId="1" fontId="1" fillId="7" borderId="61" xfId="0" applyNumberFormat="1" applyFont="1" applyFill="1" applyBorder="1" applyAlignment="1">
      <alignment horizontal="center"/>
    </xf>
    <xf numFmtId="1" fontId="1" fillId="5" borderId="39" xfId="0" applyNumberFormat="1" applyFont="1" applyFill="1" applyBorder="1" applyAlignment="1">
      <alignment horizontal="center"/>
    </xf>
    <xf numFmtId="1" fontId="1" fillId="22" borderId="63" xfId="0" applyNumberFormat="1" applyFont="1" applyFill="1" applyBorder="1" applyAlignment="1">
      <alignment horizontal="center"/>
    </xf>
    <xf numFmtId="1" fontId="1" fillId="22" borderId="66" xfId="0" applyNumberFormat="1" applyFont="1" applyFill="1" applyBorder="1" applyAlignment="1">
      <alignment horizontal="center"/>
    </xf>
    <xf numFmtId="1" fontId="1" fillId="22" borderId="58" xfId="0" applyNumberFormat="1" applyFont="1" applyFill="1" applyBorder="1" applyAlignment="1">
      <alignment horizontal="center"/>
    </xf>
    <xf numFmtId="1" fontId="1" fillId="22" borderId="72" xfId="0" applyNumberFormat="1" applyFont="1" applyFill="1" applyBorder="1" applyAlignment="1">
      <alignment horizontal="center"/>
    </xf>
    <xf numFmtId="1" fontId="1" fillId="5" borderId="64" xfId="0" applyNumberFormat="1" applyFont="1" applyFill="1" applyBorder="1" applyAlignment="1">
      <alignment horizontal="center"/>
    </xf>
    <xf numFmtId="1" fontId="1" fillId="5" borderId="64" xfId="42" applyNumberFormat="1" applyFont="1" applyFill="1" applyBorder="1" applyAlignment="1">
      <alignment horizontal="center"/>
    </xf>
    <xf numFmtId="0" fontId="5" fillId="4" borderId="73" xfId="0" applyFont="1" applyFill="1" applyBorder="1" applyAlignment="1" quotePrefix="1">
      <alignment horizontal="center" vertical="center"/>
    </xf>
    <xf numFmtId="14" fontId="5" fillId="4" borderId="74" xfId="0" applyNumberFormat="1" applyFont="1" applyFill="1" applyBorder="1" applyAlignment="1">
      <alignment horizontal="center" vertical="center"/>
    </xf>
    <xf numFmtId="14" fontId="5" fillId="4" borderId="16" xfId="0" applyNumberFormat="1" applyFont="1" applyFill="1" applyBorder="1" applyAlignment="1">
      <alignment horizontal="center" vertical="center"/>
    </xf>
    <xf numFmtId="14" fontId="5" fillId="4" borderId="75" xfId="0" applyNumberFormat="1" applyFont="1" applyFill="1" applyBorder="1" applyAlignment="1">
      <alignment horizontal="center" vertical="center"/>
    </xf>
    <xf numFmtId="0" fontId="5" fillId="4" borderId="76" xfId="0" applyFont="1" applyFill="1" applyBorder="1" applyAlignment="1" quotePrefix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/>
    </xf>
    <xf numFmtId="14" fontId="5" fillId="4" borderId="79" xfId="0" applyNumberFormat="1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14" fontId="5" fillId="4" borderId="81" xfId="0" applyNumberFormat="1" applyFont="1" applyFill="1" applyBorder="1" applyAlignment="1">
      <alignment horizontal="center" vertical="center"/>
    </xf>
    <xf numFmtId="14" fontId="5" fillId="4" borderId="82" xfId="0" applyNumberFormat="1" applyFont="1" applyFill="1" applyBorder="1" applyAlignment="1">
      <alignment horizontal="center" vertical="center"/>
    </xf>
    <xf numFmtId="0" fontId="1" fillId="0" borderId="83" xfId="0" applyFont="1" applyBorder="1" applyAlignment="1">
      <alignment/>
    </xf>
    <xf numFmtId="196" fontId="1" fillId="22" borderId="84" xfId="0" applyNumberFormat="1" applyFont="1" applyFill="1" applyBorder="1" applyAlignment="1">
      <alignment horizontal="center"/>
    </xf>
    <xf numFmtId="196" fontId="1" fillId="22" borderId="85" xfId="0" applyNumberFormat="1" applyFont="1" applyFill="1" applyBorder="1" applyAlignment="1">
      <alignment horizontal="center"/>
    </xf>
    <xf numFmtId="196" fontId="1" fillId="22" borderId="86" xfId="0" applyNumberFormat="1" applyFont="1" applyFill="1" applyBorder="1" applyAlignment="1">
      <alignment horizontal="center"/>
    </xf>
    <xf numFmtId="196" fontId="1" fillId="22" borderId="87" xfId="0" applyNumberFormat="1" applyFont="1" applyFill="1" applyBorder="1" applyAlignment="1">
      <alignment horizontal="center"/>
    </xf>
    <xf numFmtId="196" fontId="1" fillId="5" borderId="86" xfId="0" applyNumberFormat="1" applyFont="1" applyFill="1" applyBorder="1" applyAlignment="1">
      <alignment horizontal="center"/>
    </xf>
    <xf numFmtId="196" fontId="1" fillId="5" borderId="88" xfId="0" applyNumberFormat="1" applyFont="1" applyFill="1" applyBorder="1" applyAlignment="1">
      <alignment horizontal="center"/>
    </xf>
    <xf numFmtId="196" fontId="1" fillId="5" borderId="89" xfId="0" applyNumberFormat="1" applyFont="1" applyFill="1" applyBorder="1" applyAlignment="1">
      <alignment horizontal="center"/>
    </xf>
    <xf numFmtId="196" fontId="1" fillId="7" borderId="90" xfId="0" applyNumberFormat="1" applyFont="1" applyFill="1" applyBorder="1" applyAlignment="1">
      <alignment horizontal="center"/>
    </xf>
    <xf numFmtId="196" fontId="1" fillId="5" borderId="89" xfId="42" applyNumberFormat="1" applyFont="1" applyFill="1" applyBorder="1" applyAlignment="1">
      <alignment horizontal="center"/>
    </xf>
    <xf numFmtId="196" fontId="1" fillId="7" borderId="91" xfId="0" applyNumberFormat="1" applyFont="1" applyFill="1" applyBorder="1" applyAlignment="1">
      <alignment horizontal="center"/>
    </xf>
    <xf numFmtId="196" fontId="1" fillId="7" borderId="92" xfId="0" applyNumberFormat="1" applyFont="1" applyFill="1" applyBorder="1" applyAlignment="1">
      <alignment horizontal="center"/>
    </xf>
    <xf numFmtId="196" fontId="1" fillId="5" borderId="93" xfId="42" applyNumberFormat="1" applyFont="1" applyFill="1" applyBorder="1" applyAlignment="1">
      <alignment horizontal="center"/>
    </xf>
    <xf numFmtId="196" fontId="1" fillId="5" borderId="94" xfId="0" applyNumberFormat="1" applyFont="1" applyFill="1" applyBorder="1" applyAlignment="1">
      <alignment horizontal="center"/>
    </xf>
    <xf numFmtId="196" fontId="1" fillId="7" borderId="95" xfId="0" applyNumberFormat="1" applyFont="1" applyFill="1" applyBorder="1" applyAlignment="1">
      <alignment horizontal="center"/>
    </xf>
    <xf numFmtId="196" fontId="1" fillId="7" borderId="96" xfId="0" applyNumberFormat="1" applyFont="1" applyFill="1" applyBorder="1" applyAlignment="1">
      <alignment horizontal="center"/>
    </xf>
    <xf numFmtId="196" fontId="1" fillId="7" borderId="97" xfId="0" applyNumberFormat="1" applyFont="1" applyFill="1" applyBorder="1" applyAlignment="1">
      <alignment horizontal="center"/>
    </xf>
    <xf numFmtId="196" fontId="1" fillId="7" borderId="54" xfId="0" applyNumberFormat="1" applyFont="1" applyFill="1" applyBorder="1" applyAlignment="1">
      <alignment horizontal="center"/>
    </xf>
    <xf numFmtId="196" fontId="1" fillId="7" borderId="98" xfId="0" applyNumberFormat="1" applyFont="1" applyFill="1" applyBorder="1" applyAlignment="1">
      <alignment horizontal="center"/>
    </xf>
    <xf numFmtId="196" fontId="1" fillId="7" borderId="99" xfId="0" applyNumberFormat="1" applyFont="1" applyFill="1" applyBorder="1" applyAlignment="1">
      <alignment horizontal="center"/>
    </xf>
    <xf numFmtId="196" fontId="1" fillId="7" borderId="100" xfId="0" applyNumberFormat="1" applyFont="1" applyFill="1" applyBorder="1" applyAlignment="1">
      <alignment horizontal="center"/>
    </xf>
    <xf numFmtId="196" fontId="1" fillId="5" borderId="101" xfId="42" applyNumberFormat="1" applyFont="1" applyFill="1" applyBorder="1" applyAlignment="1">
      <alignment horizontal="center"/>
    </xf>
    <xf numFmtId="196" fontId="1" fillId="5" borderId="102" xfId="42" applyNumberFormat="1" applyFont="1" applyFill="1" applyBorder="1" applyAlignment="1">
      <alignment horizontal="center"/>
    </xf>
    <xf numFmtId="196" fontId="1" fillId="5" borderId="103" xfId="42" applyNumberFormat="1" applyFont="1" applyFill="1" applyBorder="1" applyAlignment="1">
      <alignment horizontal="center"/>
    </xf>
    <xf numFmtId="196" fontId="1" fillId="22" borderId="53" xfId="0" applyNumberFormat="1" applyFont="1" applyFill="1" applyBorder="1" applyAlignment="1">
      <alignment horizontal="center"/>
    </xf>
    <xf numFmtId="196" fontId="1" fillId="5" borderId="53" xfId="0" applyNumberFormat="1" applyFont="1" applyFill="1" applyBorder="1" applyAlignment="1">
      <alignment horizontal="center"/>
    </xf>
    <xf numFmtId="196" fontId="1" fillId="5" borderId="104" xfId="0" applyNumberFormat="1" applyFont="1" applyFill="1" applyBorder="1" applyAlignment="1">
      <alignment horizontal="center"/>
    </xf>
    <xf numFmtId="196" fontId="1" fillId="5" borderId="16" xfId="0" applyNumberFormat="1" applyFont="1" applyFill="1" applyBorder="1" applyAlignment="1">
      <alignment horizontal="center"/>
    </xf>
    <xf numFmtId="196" fontId="1" fillId="5" borderId="79" xfId="0" applyNumberFormat="1" applyFont="1" applyFill="1" applyBorder="1" applyAlignment="1">
      <alignment horizontal="center"/>
    </xf>
    <xf numFmtId="196" fontId="1" fillId="5" borderId="105" xfId="0" applyNumberFormat="1" applyFont="1" applyFill="1" applyBorder="1" applyAlignment="1">
      <alignment horizontal="center"/>
    </xf>
    <xf numFmtId="196" fontId="1" fillId="7" borderId="106" xfId="0" applyNumberFormat="1" applyFont="1" applyFill="1" applyBorder="1" applyAlignment="1">
      <alignment horizontal="center"/>
    </xf>
    <xf numFmtId="196" fontId="1" fillId="5" borderId="54" xfId="0" applyNumberFormat="1" applyFont="1" applyFill="1" applyBorder="1" applyAlignment="1">
      <alignment horizontal="center"/>
    </xf>
    <xf numFmtId="196" fontId="1" fillId="5" borderId="81" xfId="0" applyNumberFormat="1" applyFont="1" applyFill="1" applyBorder="1" applyAlignment="1">
      <alignment horizontal="center"/>
    </xf>
    <xf numFmtId="196" fontId="1" fillId="5" borderId="85" xfId="0" applyNumberFormat="1" applyFont="1" applyFill="1" applyBorder="1" applyAlignment="1">
      <alignment horizontal="center"/>
    </xf>
    <xf numFmtId="1" fontId="1" fillId="22" borderId="84" xfId="0" applyNumberFormat="1" applyFont="1" applyFill="1" applyBorder="1" applyAlignment="1">
      <alignment horizontal="center"/>
    </xf>
    <xf numFmtId="1" fontId="1" fillId="22" borderId="85" xfId="0" applyNumberFormat="1" applyFont="1" applyFill="1" applyBorder="1" applyAlignment="1">
      <alignment horizontal="center"/>
    </xf>
    <xf numFmtId="1" fontId="1" fillId="22" borderId="86" xfId="0" applyNumberFormat="1" applyFont="1" applyFill="1" applyBorder="1" applyAlignment="1">
      <alignment horizontal="center"/>
    </xf>
    <xf numFmtId="1" fontId="1" fillId="22" borderId="87" xfId="0" applyNumberFormat="1" applyFont="1" applyFill="1" applyBorder="1" applyAlignment="1">
      <alignment horizontal="center"/>
    </xf>
    <xf numFmtId="1" fontId="1" fillId="5" borderId="86" xfId="0" applyNumberFormat="1" applyFont="1" applyFill="1" applyBorder="1" applyAlignment="1">
      <alignment horizontal="center"/>
    </xf>
    <xf numFmtId="1" fontId="1" fillId="5" borderId="88" xfId="0" applyNumberFormat="1" applyFont="1" applyFill="1" applyBorder="1" applyAlignment="1">
      <alignment horizontal="center"/>
    </xf>
    <xf numFmtId="1" fontId="1" fillId="22" borderId="107" xfId="0" applyNumberFormat="1" applyFont="1" applyFill="1" applyBorder="1" applyAlignment="1">
      <alignment horizontal="center"/>
    </xf>
    <xf numFmtId="1" fontId="1" fillId="5" borderId="89" xfId="0" applyNumberFormat="1" applyFont="1" applyFill="1" applyBorder="1" applyAlignment="1">
      <alignment horizontal="center"/>
    </xf>
    <xf numFmtId="1" fontId="1" fillId="7" borderId="90" xfId="0" applyNumberFormat="1" applyFont="1" applyFill="1" applyBorder="1" applyAlignment="1">
      <alignment horizontal="center"/>
    </xf>
    <xf numFmtId="1" fontId="1" fillId="5" borderId="89" xfId="42" applyNumberFormat="1" applyFont="1" applyFill="1" applyBorder="1" applyAlignment="1">
      <alignment horizontal="center"/>
    </xf>
    <xf numFmtId="1" fontId="1" fillId="7" borderId="91" xfId="0" applyNumberFormat="1" applyFont="1" applyFill="1" applyBorder="1" applyAlignment="1">
      <alignment horizontal="center"/>
    </xf>
    <xf numFmtId="1" fontId="1" fillId="7" borderId="92" xfId="0" applyNumberFormat="1" applyFont="1" applyFill="1" applyBorder="1" applyAlignment="1">
      <alignment horizontal="center"/>
    </xf>
    <xf numFmtId="1" fontId="1" fillId="5" borderId="93" xfId="42" applyNumberFormat="1" applyFont="1" applyFill="1" applyBorder="1" applyAlignment="1">
      <alignment horizontal="center"/>
    </xf>
    <xf numFmtId="1" fontId="1" fillId="22" borderId="108" xfId="0" applyNumberFormat="1" applyFont="1" applyFill="1" applyBorder="1" applyAlignment="1">
      <alignment horizontal="center"/>
    </xf>
    <xf numFmtId="1" fontId="1" fillId="5" borderId="94" xfId="0" applyNumberFormat="1" applyFont="1" applyFill="1" applyBorder="1" applyAlignment="1">
      <alignment horizontal="center"/>
    </xf>
    <xf numFmtId="1" fontId="1" fillId="7" borderId="95" xfId="0" applyNumberFormat="1" applyFont="1" applyFill="1" applyBorder="1" applyAlignment="1">
      <alignment horizontal="center"/>
    </xf>
    <xf numFmtId="1" fontId="1" fillId="7" borderId="96" xfId="0" applyNumberFormat="1" applyFont="1" applyFill="1" applyBorder="1" applyAlignment="1">
      <alignment horizontal="center"/>
    </xf>
    <xf numFmtId="1" fontId="1" fillId="7" borderId="97" xfId="0" applyNumberFormat="1" applyFont="1" applyFill="1" applyBorder="1" applyAlignment="1">
      <alignment horizontal="center"/>
    </xf>
    <xf numFmtId="1" fontId="1" fillId="7" borderId="54" xfId="0" applyNumberFormat="1" applyFont="1" applyFill="1" applyBorder="1" applyAlignment="1">
      <alignment horizontal="center"/>
    </xf>
    <xf numFmtId="1" fontId="1" fillId="7" borderId="98" xfId="0" applyNumberFormat="1" applyFont="1" applyFill="1" applyBorder="1" applyAlignment="1">
      <alignment horizontal="center"/>
    </xf>
    <xf numFmtId="1" fontId="1" fillId="7" borderId="99" xfId="0" applyNumberFormat="1" applyFont="1" applyFill="1" applyBorder="1" applyAlignment="1">
      <alignment horizontal="center"/>
    </xf>
    <xf numFmtId="1" fontId="1" fillId="7" borderId="100" xfId="0" applyNumberFormat="1" applyFont="1" applyFill="1" applyBorder="1" applyAlignment="1">
      <alignment horizontal="center"/>
    </xf>
    <xf numFmtId="1" fontId="1" fillId="5" borderId="101" xfId="42" applyNumberFormat="1" applyFont="1" applyFill="1" applyBorder="1" applyAlignment="1">
      <alignment horizontal="center"/>
    </xf>
    <xf numFmtId="1" fontId="1" fillId="5" borderId="102" xfId="42" applyNumberFormat="1" applyFont="1" applyFill="1" applyBorder="1" applyAlignment="1">
      <alignment horizontal="center"/>
    </xf>
    <xf numFmtId="1" fontId="1" fillId="5" borderId="103" xfId="42" applyNumberFormat="1" applyFont="1" applyFill="1" applyBorder="1" applyAlignment="1">
      <alignment horizontal="center"/>
    </xf>
    <xf numFmtId="1" fontId="1" fillId="22" borderId="109" xfId="0" applyNumberFormat="1" applyFont="1" applyFill="1" applyBorder="1" applyAlignment="1">
      <alignment horizontal="center"/>
    </xf>
    <xf numFmtId="1" fontId="1" fillId="22" borderId="110" xfId="0" applyNumberFormat="1" applyFont="1" applyFill="1" applyBorder="1" applyAlignment="1">
      <alignment horizontal="center"/>
    </xf>
    <xf numFmtId="1" fontId="1" fillId="22" borderId="111" xfId="0" applyNumberFormat="1" applyFont="1" applyFill="1" applyBorder="1" applyAlignment="1">
      <alignment horizontal="center"/>
    </xf>
    <xf numFmtId="1" fontId="1" fillId="22" borderId="53" xfId="0" applyNumberFormat="1" applyFont="1" applyFill="1" applyBorder="1" applyAlignment="1">
      <alignment horizontal="center"/>
    </xf>
    <xf numFmtId="1" fontId="1" fillId="5" borderId="53" xfId="0" applyNumberFormat="1" applyFont="1" applyFill="1" applyBorder="1" applyAlignment="1">
      <alignment horizontal="center"/>
    </xf>
    <xf numFmtId="1" fontId="1" fillId="5" borderId="104" xfId="0" applyNumberFormat="1" applyFont="1" applyFill="1" applyBorder="1" applyAlignment="1">
      <alignment horizontal="center"/>
    </xf>
    <xf numFmtId="1" fontId="1" fillId="5" borderId="16" xfId="0" applyNumberFormat="1" applyFont="1" applyFill="1" applyBorder="1" applyAlignment="1">
      <alignment horizontal="center"/>
    </xf>
    <xf numFmtId="1" fontId="1" fillId="7" borderId="112" xfId="0" applyNumberFormat="1" applyFont="1" applyFill="1" applyBorder="1" applyAlignment="1">
      <alignment horizontal="center"/>
    </xf>
    <xf numFmtId="1" fontId="1" fillId="7" borderId="113" xfId="0" applyNumberFormat="1" applyFont="1" applyFill="1" applyBorder="1" applyAlignment="1">
      <alignment horizontal="center"/>
    </xf>
    <xf numFmtId="1" fontId="1" fillId="5" borderId="79" xfId="0" applyNumberFormat="1" applyFont="1" applyFill="1" applyBorder="1" applyAlignment="1">
      <alignment horizontal="center"/>
    </xf>
    <xf numFmtId="1" fontId="1" fillId="22" borderId="114" xfId="0" applyNumberFormat="1" applyFont="1" applyFill="1" applyBorder="1" applyAlignment="1">
      <alignment horizontal="center"/>
    </xf>
    <xf numFmtId="1" fontId="1" fillId="5" borderId="105" xfId="0" applyNumberFormat="1" applyFont="1" applyFill="1" applyBorder="1" applyAlignment="1">
      <alignment horizontal="center"/>
    </xf>
    <xf numFmtId="1" fontId="1" fillId="7" borderId="106" xfId="0" applyNumberFormat="1" applyFont="1" applyFill="1" applyBorder="1" applyAlignment="1">
      <alignment horizontal="center"/>
    </xf>
    <xf numFmtId="1" fontId="1" fillId="5" borderId="54" xfId="0" applyNumberFormat="1" applyFont="1" applyFill="1" applyBorder="1" applyAlignment="1">
      <alignment horizontal="center"/>
    </xf>
    <xf numFmtId="1" fontId="1" fillId="5" borderId="81" xfId="0" applyNumberFormat="1" applyFont="1" applyFill="1" applyBorder="1" applyAlignment="1">
      <alignment horizontal="center"/>
    </xf>
    <xf numFmtId="1" fontId="1" fillId="22" borderId="115" xfId="0" applyNumberFormat="1" applyFont="1" applyFill="1" applyBorder="1" applyAlignment="1">
      <alignment horizontal="center"/>
    </xf>
    <xf numFmtId="1" fontId="1" fillId="5" borderId="85" xfId="0" applyNumberFormat="1" applyFont="1" applyFill="1" applyBorder="1" applyAlignment="1">
      <alignment horizontal="center"/>
    </xf>
    <xf numFmtId="196" fontId="1" fillId="22" borderId="110" xfId="0" applyNumberFormat="1" applyFont="1" applyFill="1" applyBorder="1" applyAlignment="1">
      <alignment horizontal="center"/>
    </xf>
    <xf numFmtId="196" fontId="1" fillId="22" borderId="111" xfId="0" applyNumberFormat="1" applyFont="1" applyFill="1" applyBorder="1" applyAlignment="1">
      <alignment horizontal="center"/>
    </xf>
    <xf numFmtId="196" fontId="1" fillId="7" borderId="116" xfId="0" applyNumberFormat="1" applyFont="1" applyFill="1" applyBorder="1" applyAlignment="1">
      <alignment horizontal="center"/>
    </xf>
    <xf numFmtId="196" fontId="1" fillId="7" borderId="112" xfId="0" applyNumberFormat="1" applyFont="1" applyFill="1" applyBorder="1" applyAlignment="1">
      <alignment horizontal="center"/>
    </xf>
    <xf numFmtId="196" fontId="1" fillId="7" borderId="68" xfId="0" applyNumberFormat="1" applyFont="1" applyFill="1" applyBorder="1" applyAlignment="1">
      <alignment horizontal="center"/>
    </xf>
    <xf numFmtId="196" fontId="1" fillId="22" borderId="69" xfId="0" applyNumberFormat="1" applyFont="1" applyFill="1" applyBorder="1" applyAlignment="1">
      <alignment horizontal="center"/>
    </xf>
    <xf numFmtId="196" fontId="1" fillId="22" borderId="70" xfId="0" applyNumberFormat="1" applyFont="1" applyFill="1" applyBorder="1" applyAlignment="1">
      <alignment horizontal="center"/>
    </xf>
    <xf numFmtId="196" fontId="1" fillId="7" borderId="113" xfId="0" applyNumberFormat="1" applyFont="1" applyFill="1" applyBorder="1" applyAlignment="1">
      <alignment horizontal="center"/>
    </xf>
    <xf numFmtId="196" fontId="1" fillId="7" borderId="71" xfId="0" applyNumberFormat="1" applyFont="1" applyFill="1" applyBorder="1" applyAlignment="1">
      <alignment horizontal="center"/>
    </xf>
    <xf numFmtId="196" fontId="1" fillId="7" borderId="64" xfId="0" applyNumberFormat="1" applyFont="1" applyFill="1" applyBorder="1" applyAlignment="1">
      <alignment horizontal="center"/>
    </xf>
    <xf numFmtId="196" fontId="1" fillId="7" borderId="66" xfId="0" applyNumberFormat="1" applyFont="1" applyFill="1" applyBorder="1" applyAlignment="1">
      <alignment horizontal="center"/>
    </xf>
    <xf numFmtId="196" fontId="1" fillId="22" borderId="117" xfId="0" applyNumberFormat="1" applyFont="1" applyFill="1" applyBorder="1" applyAlignment="1">
      <alignment horizontal="center"/>
    </xf>
    <xf numFmtId="196" fontId="1" fillId="7" borderId="118" xfId="0" applyNumberFormat="1" applyFont="1" applyFill="1" applyBorder="1" applyAlignment="1">
      <alignment horizontal="center"/>
    </xf>
    <xf numFmtId="195" fontId="1" fillId="7" borderId="39" xfId="0" applyNumberFormat="1" applyFont="1" applyFill="1" applyBorder="1" applyAlignment="1">
      <alignment horizontal="center"/>
    </xf>
    <xf numFmtId="195" fontId="1" fillId="7" borderId="0" xfId="0" applyNumberFormat="1" applyFont="1" applyFill="1" applyBorder="1" applyAlignment="1">
      <alignment horizontal="center"/>
    </xf>
    <xf numFmtId="1" fontId="9" fillId="20" borderId="17" xfId="0" applyNumberFormat="1" applyFont="1" applyFill="1" applyBorder="1" applyAlignment="1">
      <alignment horizontal="center" textRotation="90"/>
    </xf>
    <xf numFmtId="1" fontId="9" fillId="20" borderId="18" xfId="0" applyNumberFormat="1" applyFont="1" applyFill="1" applyBorder="1" applyAlignment="1">
      <alignment horizontal="center" textRotation="90"/>
    </xf>
    <xf numFmtId="196" fontId="1" fillId="22" borderId="35" xfId="0" applyNumberFormat="1" applyFont="1" applyFill="1" applyBorder="1" applyAlignment="1">
      <alignment horizontal="center"/>
    </xf>
    <xf numFmtId="196" fontId="1" fillId="22" borderId="34" xfId="0" applyNumberFormat="1" applyFont="1" applyFill="1" applyBorder="1" applyAlignment="1">
      <alignment horizontal="center"/>
    </xf>
    <xf numFmtId="196" fontId="1" fillId="22" borderId="119" xfId="0" applyNumberFormat="1" applyFont="1" applyFill="1" applyBorder="1" applyAlignment="1">
      <alignment horizontal="center"/>
    </xf>
    <xf numFmtId="196" fontId="1" fillId="5" borderId="35" xfId="0" applyNumberFormat="1" applyFont="1" applyFill="1" applyBorder="1" applyAlignment="1">
      <alignment horizontal="center"/>
    </xf>
    <xf numFmtId="196" fontId="1" fillId="5" borderId="120" xfId="0" applyNumberFormat="1" applyFont="1" applyFill="1" applyBorder="1" applyAlignment="1">
      <alignment horizontal="center"/>
    </xf>
    <xf numFmtId="1" fontId="1" fillId="7" borderId="116" xfId="0" applyNumberFormat="1" applyFont="1" applyFill="1" applyBorder="1" applyAlignment="1">
      <alignment horizontal="center"/>
    </xf>
    <xf numFmtId="1" fontId="1" fillId="22" borderId="117" xfId="0" applyNumberFormat="1" applyFont="1" applyFill="1" applyBorder="1" applyAlignment="1">
      <alignment horizontal="center"/>
    </xf>
    <xf numFmtId="1" fontId="1" fillId="7" borderId="118" xfId="0" applyNumberFormat="1" applyFont="1" applyFill="1" applyBorder="1" applyAlignment="1">
      <alignment horizontal="center"/>
    </xf>
    <xf numFmtId="196" fontId="1" fillId="7" borderId="121" xfId="0" applyNumberFormat="1" applyFont="1" applyFill="1" applyBorder="1" applyAlignment="1">
      <alignment horizontal="center"/>
    </xf>
    <xf numFmtId="196" fontId="1" fillId="22" borderId="9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0" fontId="5" fillId="0" borderId="122" xfId="0" applyFont="1" applyBorder="1" applyAlignment="1">
      <alignment horizontal="center"/>
    </xf>
    <xf numFmtId="11" fontId="5" fillId="0" borderId="122" xfId="0" applyNumberFormat="1" applyFont="1" applyBorder="1" applyAlignment="1">
      <alignment horizontal="center"/>
    </xf>
    <xf numFmtId="0" fontId="16" fillId="0" borderId="122" xfId="0" applyFont="1" applyBorder="1" applyAlignment="1">
      <alignment horizontal="center"/>
    </xf>
    <xf numFmtId="0" fontId="5" fillId="0" borderId="122" xfId="0" applyFont="1" applyBorder="1" applyAlignment="1">
      <alignment horizontal="center" wrapText="1"/>
    </xf>
    <xf numFmtId="0" fontId="5" fillId="24" borderId="78" xfId="0" applyFont="1" applyFill="1" applyBorder="1" applyAlignment="1">
      <alignment horizontal="center"/>
    </xf>
    <xf numFmtId="0" fontId="16" fillId="24" borderId="78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2" fillId="25" borderId="53" xfId="0" applyFont="1" applyFill="1" applyBorder="1" applyAlignment="1">
      <alignment horizontal="center" vertical="center"/>
    </xf>
    <xf numFmtId="0" fontId="5" fillId="4" borderId="123" xfId="0" applyFont="1" applyFill="1" applyBorder="1" applyAlignment="1">
      <alignment horizontal="center" vertical="center"/>
    </xf>
    <xf numFmtId="0" fontId="5" fillId="4" borderId="123" xfId="0" applyFont="1" applyFill="1" applyBorder="1" applyAlignment="1" quotePrefix="1">
      <alignment horizontal="center" vertical="center"/>
    </xf>
    <xf numFmtId="1" fontId="5" fillId="26" borderId="124" xfId="0" applyNumberFormat="1" applyFont="1" applyFill="1" applyBorder="1" applyAlignment="1" quotePrefix="1">
      <alignment horizontal="center" vertical="center"/>
    </xf>
    <xf numFmtId="2" fontId="1" fillId="0" borderId="55" xfId="0" applyNumberFormat="1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 horizontal="center"/>
    </xf>
    <xf numFmtId="2" fontId="1" fillId="0" borderId="10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95" fontId="1" fillId="7" borderId="125" xfId="0" applyNumberFormat="1" applyFont="1" applyFill="1" applyBorder="1" applyAlignment="1">
      <alignment horizontal="center"/>
    </xf>
    <xf numFmtId="195" fontId="1" fillId="0" borderId="59" xfId="0" applyNumberFormat="1" applyFont="1" applyFill="1" applyBorder="1" applyAlignment="1">
      <alignment horizontal="center"/>
    </xf>
    <xf numFmtId="195" fontId="1" fillId="0" borderId="126" xfId="0" applyNumberFormat="1" applyFont="1" applyFill="1" applyBorder="1" applyAlignment="1">
      <alignment horizontal="center"/>
    </xf>
    <xf numFmtId="0" fontId="5" fillId="4" borderId="127" xfId="0" applyFont="1" applyFill="1" applyBorder="1" applyAlignment="1">
      <alignment horizontal="center" vertical="center"/>
    </xf>
    <xf numFmtId="14" fontId="5" fillId="4" borderId="127" xfId="0" applyNumberFormat="1" applyFont="1" applyFill="1" applyBorder="1" applyAlignment="1">
      <alignment horizontal="center" vertical="center"/>
    </xf>
    <xf numFmtId="1" fontId="5" fillId="26" borderId="12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95" fontId="1" fillId="7" borderId="14" xfId="0" applyNumberFormat="1" applyFont="1" applyFill="1" applyBorder="1" applyAlignment="1">
      <alignment horizontal="center"/>
    </xf>
    <xf numFmtId="195" fontId="1" fillId="0" borderId="0" xfId="0" applyNumberFormat="1" applyFont="1" applyFill="1" applyBorder="1" applyAlignment="1">
      <alignment horizontal="center"/>
    </xf>
    <xf numFmtId="195" fontId="1" fillId="0" borderId="48" xfId="0" applyNumberFormat="1" applyFont="1" applyFill="1" applyBorder="1" applyAlignment="1">
      <alignment horizontal="center"/>
    </xf>
    <xf numFmtId="1" fontId="5" fillId="26" borderId="129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1" fontId="5" fillId="26" borderId="130" xfId="0" applyNumberFormat="1" applyFont="1" applyFill="1" applyBorder="1" applyAlignment="1">
      <alignment horizontal="center" vertical="center"/>
    </xf>
    <xf numFmtId="1" fontId="5" fillId="26" borderId="131" xfId="0" applyNumberFormat="1" applyFont="1" applyFill="1" applyBorder="1" applyAlignment="1">
      <alignment horizontal="center" vertical="center"/>
    </xf>
    <xf numFmtId="2" fontId="1" fillId="0" borderId="132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79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95" fontId="1" fillId="7" borderId="15" xfId="0" applyNumberFormat="1" applyFont="1" applyFill="1" applyBorder="1" applyAlignment="1">
      <alignment horizontal="center"/>
    </xf>
    <xf numFmtId="195" fontId="1" fillId="0" borderId="39" xfId="0" applyNumberFormat="1" applyFont="1" applyFill="1" applyBorder="1" applyAlignment="1">
      <alignment horizontal="center"/>
    </xf>
    <xf numFmtId="195" fontId="1" fillId="0" borderId="133" xfId="0" applyNumberFormat="1" applyFont="1" applyFill="1" applyBorder="1" applyAlignment="1">
      <alignment horizontal="center"/>
    </xf>
    <xf numFmtId="0" fontId="5" fillId="4" borderId="127" xfId="0" applyFont="1" applyFill="1" applyBorder="1" applyAlignment="1" quotePrefix="1">
      <alignment horizontal="center" vertical="center"/>
    </xf>
    <xf numFmtId="1" fontId="5" fillId="26" borderId="134" xfId="0" applyNumberFormat="1" applyFont="1" applyFill="1" applyBorder="1" applyAlignment="1" quotePrefix="1">
      <alignment horizontal="center" vertical="center"/>
    </xf>
    <xf numFmtId="2" fontId="1" fillId="0" borderId="135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105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 quotePrefix="1">
      <alignment horizontal="center" vertical="center"/>
    </xf>
    <xf numFmtId="2" fontId="1" fillId="0" borderId="135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0" borderId="105" xfId="0" applyNumberFormat="1" applyFont="1" applyBorder="1" applyAlignment="1">
      <alignment horizontal="center"/>
    </xf>
    <xf numFmtId="0" fontId="5" fillId="4" borderId="12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5" fillId="4" borderId="125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5" fillId="4" borderId="136" xfId="0" applyFont="1" applyFill="1" applyBorder="1" applyAlignment="1">
      <alignment horizontal="center" vertical="center"/>
    </xf>
    <xf numFmtId="0" fontId="5" fillId="4" borderId="136" xfId="0" applyFont="1" applyFill="1" applyBorder="1" applyAlignment="1">
      <alignment horizontal="center"/>
    </xf>
    <xf numFmtId="1" fontId="5" fillId="26" borderId="137" xfId="0" applyNumberFormat="1" applyFont="1" applyFill="1" applyBorder="1" applyAlignment="1">
      <alignment horizontal="center" vertical="center"/>
    </xf>
    <xf numFmtId="2" fontId="1" fillId="0" borderId="138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2" fontId="1" fillId="0" borderId="81" xfId="0" applyNumberFormat="1" applyFont="1" applyBorder="1" applyAlignment="1">
      <alignment horizontal="center"/>
    </xf>
    <xf numFmtId="2" fontId="1" fillId="0" borderId="138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2" fontId="1" fillId="0" borderId="8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20" borderId="53" xfId="0" applyNumberFormat="1" applyFont="1" applyFill="1" applyBorder="1" applyAlignment="1">
      <alignment horizontal="center"/>
    </xf>
    <xf numFmtId="2" fontId="1" fillId="20" borderId="104" xfId="0" applyNumberFormat="1" applyFont="1" applyFill="1" applyBorder="1" applyAlignment="1">
      <alignment horizontal="center"/>
    </xf>
    <xf numFmtId="2" fontId="1" fillId="20" borderId="55" xfId="0" applyNumberFormat="1" applyFont="1" applyFill="1" applyBorder="1" applyAlignment="1">
      <alignment horizontal="center"/>
    </xf>
    <xf numFmtId="195" fontId="1" fillId="20" borderId="125" xfId="0" applyNumberFormat="1" applyFont="1" applyFill="1" applyBorder="1" applyAlignment="1">
      <alignment horizontal="center"/>
    </xf>
    <xf numFmtId="195" fontId="1" fillId="20" borderId="59" xfId="0" applyNumberFormat="1" applyFont="1" applyFill="1" applyBorder="1" applyAlignment="1">
      <alignment horizontal="center"/>
    </xf>
    <xf numFmtId="195" fontId="1" fillId="20" borderId="126" xfId="0" applyNumberFormat="1" applyFont="1" applyFill="1" applyBorder="1" applyAlignment="1">
      <alignment horizontal="center"/>
    </xf>
    <xf numFmtId="2" fontId="1" fillId="20" borderId="0" xfId="0" applyNumberFormat="1" applyFont="1" applyFill="1" applyBorder="1" applyAlignment="1">
      <alignment horizontal="center"/>
    </xf>
    <xf numFmtId="2" fontId="1" fillId="20" borderId="16" xfId="0" applyNumberFormat="1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/>
    </xf>
    <xf numFmtId="195" fontId="1" fillId="20" borderId="14" xfId="0" applyNumberFormat="1" applyFont="1" applyFill="1" applyBorder="1" applyAlignment="1">
      <alignment horizontal="center"/>
    </xf>
    <xf numFmtId="195" fontId="1" fillId="20" borderId="0" xfId="0" applyNumberFormat="1" applyFont="1" applyFill="1" applyBorder="1" applyAlignment="1">
      <alignment horizontal="center"/>
    </xf>
    <xf numFmtId="195" fontId="1" fillId="20" borderId="48" xfId="0" applyNumberFormat="1" applyFont="1" applyFill="1" applyBorder="1" applyAlignment="1">
      <alignment horizontal="center"/>
    </xf>
    <xf numFmtId="2" fontId="1" fillId="20" borderId="39" xfId="0" applyNumberFormat="1" applyFont="1" applyFill="1" applyBorder="1" applyAlignment="1">
      <alignment horizontal="center"/>
    </xf>
    <xf numFmtId="2" fontId="1" fillId="20" borderId="79" xfId="0" applyNumberFormat="1" applyFont="1" applyFill="1" applyBorder="1" applyAlignment="1">
      <alignment horizontal="center"/>
    </xf>
    <xf numFmtId="195" fontId="1" fillId="20" borderId="15" xfId="0" applyNumberFormat="1" applyFont="1" applyFill="1" applyBorder="1" applyAlignment="1">
      <alignment horizontal="center"/>
    </xf>
    <xf numFmtId="195" fontId="1" fillId="20" borderId="39" xfId="0" applyNumberFormat="1" applyFont="1" applyFill="1" applyBorder="1" applyAlignment="1">
      <alignment horizontal="center"/>
    </xf>
    <xf numFmtId="195" fontId="1" fillId="20" borderId="133" xfId="0" applyNumberFormat="1" applyFont="1" applyFill="1" applyBorder="1" applyAlignment="1">
      <alignment horizontal="center"/>
    </xf>
    <xf numFmtId="0" fontId="22" fillId="22" borderId="0" xfId="0" applyFont="1" applyFill="1" applyAlignment="1">
      <alignment/>
    </xf>
    <xf numFmtId="0" fontId="23" fillId="2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1" borderId="78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0" fillId="21" borderId="78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25" fillId="20" borderId="59" xfId="0" applyFont="1" applyFill="1" applyBorder="1" applyAlignment="1">
      <alignment horizontal="center" vertical="center" wrapText="1"/>
    </xf>
    <xf numFmtId="0" fontId="25" fillId="20" borderId="12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0" fillId="0" borderId="59" xfId="0" applyFont="1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25" fillId="20" borderId="0" xfId="0" applyFont="1" applyFill="1" applyBorder="1" applyAlignment="1">
      <alignment horizontal="center" vertical="center" wrapText="1"/>
    </xf>
    <xf numFmtId="0" fontId="25" fillId="20" borderId="4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48" xfId="0" applyFont="1" applyFill="1" applyBorder="1" applyAlignment="1">
      <alignment horizontal="center"/>
    </xf>
    <xf numFmtId="0" fontId="25" fillId="20" borderId="39" xfId="0" applyFont="1" applyFill="1" applyBorder="1" applyAlignment="1">
      <alignment horizontal="center" vertical="center" wrapText="1"/>
    </xf>
    <xf numFmtId="0" fontId="25" fillId="20" borderId="133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/>
    </xf>
    <xf numFmtId="0" fontId="0" fillId="21" borderId="13" xfId="0" applyFont="1" applyFill="1" applyBorder="1" applyAlignment="1">
      <alignment horizontal="center" vertical="center" wrapText="1"/>
    </xf>
    <xf numFmtId="0" fontId="0" fillId="20" borderId="125" xfId="0" applyFont="1" applyFill="1" applyBorder="1" applyAlignment="1">
      <alignment/>
    </xf>
    <xf numFmtId="210" fontId="1" fillId="0" borderId="78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0" fillId="20" borderId="14" xfId="0" applyFont="1" applyFill="1" applyBorder="1" applyAlignment="1">
      <alignment/>
    </xf>
    <xf numFmtId="0" fontId="1" fillId="20" borderId="0" xfId="0" applyFont="1" applyFill="1" applyBorder="1" applyAlignment="1">
      <alignment horizontal="center" vertical="center" wrapText="1"/>
    </xf>
    <xf numFmtId="0" fontId="1" fillId="20" borderId="48" xfId="0" applyFont="1" applyFill="1" applyBorder="1" applyAlignment="1">
      <alignment horizontal="center" vertical="center" wrapText="1"/>
    </xf>
    <xf numFmtId="210" fontId="27" fillId="0" borderId="78" xfId="0" applyNumberFormat="1" applyFont="1" applyBorder="1" applyAlignment="1">
      <alignment horizontal="center" vertical="center" wrapText="1"/>
    </xf>
    <xf numFmtId="0" fontId="0" fillId="20" borderId="15" xfId="0" applyFont="1" applyFill="1" applyBorder="1" applyAlignment="1">
      <alignment/>
    </xf>
    <xf numFmtId="0" fontId="1" fillId="20" borderId="39" xfId="0" applyFont="1" applyFill="1" applyBorder="1" applyAlignment="1">
      <alignment horizontal="center" vertical="center" wrapText="1"/>
    </xf>
    <xf numFmtId="0" fontId="1" fillId="20" borderId="1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0" fillId="0" borderId="39" xfId="0" applyFont="1" applyBorder="1" applyAlignment="1">
      <alignment horizontal="center"/>
    </xf>
    <xf numFmtId="0" fontId="0" fillId="20" borderId="39" xfId="0" applyFont="1" applyFill="1" applyBorder="1" applyAlignment="1">
      <alignment horizontal="center"/>
    </xf>
    <xf numFmtId="0" fontId="0" fillId="20" borderId="133" xfId="0" applyFont="1" applyFill="1" applyBorder="1" applyAlignment="1">
      <alignment horizontal="center"/>
    </xf>
    <xf numFmtId="0" fontId="0" fillId="20" borderId="59" xfId="0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1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21" borderId="139" xfId="0" applyFont="1" applyFill="1" applyBorder="1" applyAlignment="1">
      <alignment horizontal="center" vertical="center" wrapText="1"/>
    </xf>
    <xf numFmtId="0" fontId="13" fillId="21" borderId="140" xfId="0" applyFont="1" applyFill="1" applyBorder="1" applyAlignment="1">
      <alignment horizontal="center" vertical="center" wrapText="1"/>
    </xf>
    <xf numFmtId="0" fontId="13" fillId="21" borderId="14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2" xfId="0" applyFont="1" applyBorder="1" applyAlignment="1">
      <alignment horizontal="center" vertical="center" wrapText="1"/>
    </xf>
    <xf numFmtId="0" fontId="13" fillId="0" borderId="143" xfId="0" applyFont="1" applyBorder="1" applyAlignment="1">
      <alignment horizontal="center" vertical="center" wrapText="1"/>
    </xf>
    <xf numFmtId="0" fontId="13" fillId="0" borderId="13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0" fontId="13" fillId="0" borderId="53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8" xfId="0" applyFont="1" applyBorder="1" applyAlignment="1">
      <alignment/>
    </xf>
    <xf numFmtId="0" fontId="0" fillId="0" borderId="1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0" borderId="125" xfId="0" applyFont="1" applyFill="1" applyBorder="1" applyAlignment="1">
      <alignment horizontal="center"/>
    </xf>
    <xf numFmtId="0" fontId="0" fillId="20" borderId="126" xfId="0" applyFont="1" applyFill="1" applyBorder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20" fillId="27" borderId="14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3" fillId="21" borderId="78" xfId="0" applyFont="1" applyFill="1" applyBorder="1" applyAlignment="1" applyProtection="1">
      <alignment vertical="center" wrapText="1"/>
      <protection hidden="1"/>
    </xf>
    <xf numFmtId="0" fontId="4" fillId="21" borderId="78" xfId="0" applyFont="1" applyFill="1" applyBorder="1" applyAlignment="1" applyProtection="1">
      <alignment horizontal="center" vertical="center" wrapText="1"/>
      <protection hidden="1"/>
    </xf>
    <xf numFmtId="0" fontId="4" fillId="21" borderId="12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2" fontId="29" fillId="0" borderId="13" xfId="0" applyNumberFormat="1" applyFont="1" applyBorder="1" applyAlignment="1" applyProtection="1">
      <alignment horizontal="center"/>
      <protection hidden="1"/>
    </xf>
    <xf numFmtId="0" fontId="5" fillId="4" borderId="78" xfId="0" applyFont="1" applyFill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29" fillId="0" borderId="11" xfId="0" applyNumberFormat="1" applyFon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2" fontId="29" fillId="0" borderId="12" xfId="0" applyNumberFormat="1" applyFont="1" applyBorder="1" applyAlignment="1" applyProtection="1">
      <alignment horizontal="center"/>
      <protection hidden="1"/>
    </xf>
    <xf numFmtId="0" fontId="5" fillId="4" borderId="13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3" fillId="4" borderId="126" xfId="0" applyFont="1" applyFill="1" applyBorder="1" applyAlignment="1" applyProtection="1">
      <alignment horizontal="center" vertical="center"/>
      <protection hidden="1"/>
    </xf>
    <xf numFmtId="0" fontId="5" fillId="4" borderId="125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13" fillId="4" borderId="48" xfId="0" applyFont="1" applyFill="1" applyBorder="1" applyAlignment="1" applyProtection="1">
      <alignment horizontal="center" vertical="center"/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13" fillId="4" borderId="133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126" xfId="0" applyFont="1" applyFill="1" applyBorder="1" applyAlignment="1" applyProtection="1">
      <alignment horizontal="center" vertical="center"/>
      <protection hidden="1"/>
    </xf>
    <xf numFmtId="0" fontId="5" fillId="4" borderId="48" xfId="0" applyFont="1" applyFill="1" applyBorder="1" applyAlignment="1" applyProtection="1">
      <alignment horizontal="center" vertical="center"/>
      <protection hidden="1"/>
    </xf>
    <xf numFmtId="0" fontId="5" fillId="4" borderId="133" xfId="0" applyFont="1" applyFill="1" applyBorder="1" applyAlignment="1" applyProtection="1">
      <alignment horizontal="center" vertical="center"/>
      <protection hidden="1"/>
    </xf>
    <xf numFmtId="0" fontId="13" fillId="4" borderId="59" xfId="0" applyFont="1" applyFill="1" applyBorder="1" applyAlignment="1" applyProtection="1">
      <alignment horizontal="center" vertical="center"/>
      <protection hidden="1"/>
    </xf>
    <xf numFmtId="0" fontId="13" fillId="4" borderId="13" xfId="0" applyFont="1" applyFill="1" applyBorder="1" applyAlignment="1" applyProtection="1">
      <alignment horizontal="center" vertical="center" wrapText="1"/>
      <protection hidden="1"/>
    </xf>
    <xf numFmtId="0" fontId="5" fillId="4" borderId="145" xfId="0" applyFont="1" applyFill="1" applyBorder="1" applyAlignment="1" applyProtection="1">
      <alignment horizontal="center" vertical="center"/>
      <protection hidden="1"/>
    </xf>
    <xf numFmtId="2" fontId="0" fillId="0" borderId="13" xfId="0" applyNumberForma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13" fillId="4" borderId="11" xfId="0" applyFont="1" applyFill="1" applyBorder="1" applyAlignment="1" applyProtection="1">
      <alignment horizontal="center" vertical="center" wrapText="1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13" fillId="4" borderId="12" xfId="0" applyFont="1" applyFill="1" applyBorder="1" applyAlignment="1" applyProtection="1">
      <alignment horizontal="center" vertical="center" wrapText="1"/>
      <protection hidden="1"/>
    </xf>
    <xf numFmtId="2" fontId="0" fillId="0" borderId="12" xfId="0" applyNumberFormat="1" applyFill="1" applyBorder="1" applyAlignment="1" applyProtection="1">
      <alignment horizontal="center"/>
      <protection hidden="1"/>
    </xf>
    <xf numFmtId="0" fontId="13" fillId="4" borderId="39" xfId="0" applyFont="1" applyFill="1" applyBorder="1" applyAlignment="1" applyProtection="1">
      <alignment horizontal="center" vertical="center"/>
      <protection hidden="1"/>
    </xf>
    <xf numFmtId="0" fontId="5" fillId="4" borderId="133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5" fillId="4" borderId="145" xfId="0" applyFont="1" applyFill="1" applyBorder="1" applyAlignment="1" applyProtection="1">
      <alignment horizontal="center" vertical="center"/>
      <protection hidden="1"/>
    </xf>
    <xf numFmtId="0" fontId="13" fillId="4" borderId="48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2" fontId="30" fillId="0" borderId="13" xfId="0" applyNumberFormat="1" applyFont="1" applyBorder="1" applyAlignment="1" applyProtection="1">
      <alignment horizontal="center"/>
      <protection hidden="1"/>
    </xf>
    <xf numFmtId="2" fontId="30" fillId="0" borderId="11" xfId="0" applyNumberFormat="1" applyFont="1" applyBorder="1" applyAlignment="1" applyProtection="1">
      <alignment horizontal="center"/>
      <protection hidden="1"/>
    </xf>
    <xf numFmtId="0" fontId="13" fillId="4" borderId="133" xfId="0" applyFont="1" applyFill="1" applyBorder="1" applyAlignment="1" applyProtection="1">
      <alignment horizontal="center" vertical="center"/>
      <protection hidden="1"/>
    </xf>
    <xf numFmtId="2" fontId="30" fillId="0" borderId="12" xfId="0" applyNumberFormat="1" applyFont="1" applyBorder="1" applyAlignment="1" applyProtection="1">
      <alignment horizontal="center"/>
      <protection hidden="1"/>
    </xf>
    <xf numFmtId="0" fontId="24" fillId="4" borderId="48" xfId="0" applyFont="1" applyFill="1" applyBorder="1" applyAlignment="1" applyProtection="1">
      <alignment horizontal="center" vertical="center"/>
      <protection hidden="1"/>
    </xf>
    <xf numFmtId="0" fontId="13" fillId="4" borderId="11" xfId="0" applyFont="1" applyFill="1" applyBorder="1" applyAlignment="1" applyProtection="1">
      <alignment horizontal="center" vertical="center"/>
      <protection hidden="1"/>
    </xf>
    <xf numFmtId="0" fontId="24" fillId="4" borderId="11" xfId="0" applyFont="1" applyFill="1" applyBorder="1" applyAlignment="1" applyProtection="1">
      <alignment horizontal="center" vertical="center"/>
      <protection hidden="1"/>
    </xf>
    <xf numFmtId="0" fontId="13" fillId="4" borderId="145" xfId="0" applyFont="1" applyFill="1" applyBorder="1" applyAlignment="1" applyProtection="1">
      <alignment horizontal="center" vertical="center"/>
      <protection hidden="1"/>
    </xf>
    <xf numFmtId="0" fontId="24" fillId="4" borderId="13" xfId="0" applyFont="1" applyFill="1" applyBorder="1" applyAlignment="1" applyProtection="1">
      <alignment horizontal="center" vertical="center"/>
      <protection hidden="1"/>
    </xf>
    <xf numFmtId="0" fontId="24" fillId="4" borderId="133" xfId="0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center"/>
      <protection hidden="1"/>
    </xf>
    <xf numFmtId="0" fontId="24" fillId="4" borderId="12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2" fontId="29" fillId="0" borderId="14" xfId="0" applyNumberFormat="1" applyFont="1" applyFill="1" applyBorder="1" applyAlignment="1" applyProtection="1">
      <alignment horizontal="center"/>
      <protection hidden="1"/>
    </xf>
    <xf numFmtId="2" fontId="29" fillId="0" borderId="15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Alignment="1">
      <alignment/>
    </xf>
    <xf numFmtId="0" fontId="7" fillId="0" borderId="3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35" fillId="0" borderId="39" xfId="0" applyFont="1" applyBorder="1" applyAlignment="1">
      <alignment/>
    </xf>
    <xf numFmtId="0" fontId="0" fillId="0" borderId="39" xfId="0" applyBorder="1" applyAlignment="1">
      <alignment/>
    </xf>
    <xf numFmtId="1" fontId="0" fillId="0" borderId="39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35" fillId="0" borderId="14" xfId="0" applyFont="1" applyBorder="1" applyAlignment="1">
      <alignment/>
    </xf>
    <xf numFmtId="0" fontId="35" fillId="0" borderId="48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33" xfId="0" applyFont="1" applyBorder="1" applyAlignment="1">
      <alignment/>
    </xf>
    <xf numFmtId="3" fontId="0" fillId="0" borderId="48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3" xfId="0" applyBorder="1" applyAlignment="1">
      <alignment/>
    </xf>
    <xf numFmtId="3" fontId="0" fillId="0" borderId="133" xfId="0" applyNumberFormat="1" applyBorder="1" applyAlignment="1">
      <alignment/>
    </xf>
    <xf numFmtId="0" fontId="7" fillId="0" borderId="12" xfId="0" applyFon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7" fillId="0" borderId="133" xfId="0" applyFont="1" applyBorder="1" applyAlignment="1">
      <alignment horizontal="center" vertical="center"/>
    </xf>
    <xf numFmtId="1" fontId="0" fillId="0" borderId="14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3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133" xfId="0" applyNumberFormat="1" applyBorder="1" applyAlignment="1">
      <alignment/>
    </xf>
    <xf numFmtId="11" fontId="16" fillId="0" borderId="122" xfId="0" applyNumberFormat="1" applyFont="1" applyBorder="1" applyAlignment="1">
      <alignment horizontal="center"/>
    </xf>
    <xf numFmtId="3" fontId="0" fillId="0" borderId="13" xfId="0" applyNumberFormat="1" applyBorder="1" applyAlignment="1" applyProtection="1">
      <alignment/>
      <protection hidden="1"/>
    </xf>
    <xf numFmtId="3" fontId="0" fillId="0" borderId="11" xfId="0" applyNumberFormat="1" applyBorder="1" applyAlignment="1" applyProtection="1">
      <alignment/>
      <protection hidden="1"/>
    </xf>
    <xf numFmtId="3" fontId="0" fillId="0" borderId="12" xfId="0" applyNumberFormat="1" applyBorder="1" applyAlignment="1" applyProtection="1">
      <alignment/>
      <protection hidden="1"/>
    </xf>
    <xf numFmtId="3" fontId="0" fillId="20" borderId="13" xfId="0" applyNumberFormat="1" applyFill="1" applyBorder="1" applyAlignment="1" applyProtection="1">
      <alignment/>
      <protection hidden="1"/>
    </xf>
    <xf numFmtId="3" fontId="0" fillId="20" borderId="11" xfId="0" applyNumberFormat="1" applyFill="1" applyBorder="1" applyAlignment="1" applyProtection="1">
      <alignment/>
      <protection hidden="1"/>
    </xf>
    <xf numFmtId="3" fontId="0" fillId="20" borderId="12" xfId="0" applyNumberFormat="1" applyFill="1" applyBorder="1" applyAlignment="1" applyProtection="1">
      <alignment/>
      <protection hidden="1"/>
    </xf>
    <xf numFmtId="3" fontId="29" fillId="20" borderId="11" xfId="0" applyNumberFormat="1" applyFont="1" applyFill="1" applyBorder="1" applyAlignment="1" applyProtection="1">
      <alignment/>
      <protection hidden="1"/>
    </xf>
    <xf numFmtId="3" fontId="29" fillId="20" borderId="12" xfId="0" applyNumberFormat="1" applyFont="1" applyFill="1" applyBorder="1" applyAlignment="1" applyProtection="1">
      <alignment/>
      <protection hidden="1"/>
    </xf>
    <xf numFmtId="0" fontId="24" fillId="21" borderId="12" xfId="0" applyFont="1" applyFill="1" applyBorder="1" applyAlignment="1">
      <alignment horizontal="center" vertical="center" wrapText="1"/>
    </xf>
    <xf numFmtId="0" fontId="24" fillId="21" borderId="78" xfId="0" applyFont="1" applyFill="1" applyBorder="1" applyAlignment="1">
      <alignment horizontal="center" vertical="center" wrapText="1"/>
    </xf>
    <xf numFmtId="0" fontId="5" fillId="24" borderId="78" xfId="0" applyFont="1" applyFill="1" applyBorder="1" applyAlignment="1">
      <alignment horizontal="center" wrapText="1"/>
    </xf>
    <xf numFmtId="0" fontId="7" fillId="0" borderId="12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126" xfId="0" applyFont="1" applyBorder="1" applyAlignment="1">
      <alignment horizontal="center"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13" fillId="4" borderId="11" xfId="0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2" fillId="25" borderId="125" xfId="0" applyFont="1" applyFill="1" applyBorder="1" applyAlignment="1" applyProtection="1">
      <alignment horizontal="center" vertical="center"/>
      <protection hidden="1"/>
    </xf>
    <xf numFmtId="0" fontId="2" fillId="25" borderId="59" xfId="0" applyFont="1" applyFill="1" applyBorder="1" applyAlignment="1" applyProtection="1">
      <alignment horizontal="center" vertical="center"/>
      <protection hidden="1"/>
    </xf>
    <xf numFmtId="0" fontId="2" fillId="25" borderId="126" xfId="0" applyFont="1" applyFill="1" applyBorder="1" applyAlignment="1" applyProtection="1">
      <alignment horizontal="center" vertical="center"/>
      <protection hidden="1"/>
    </xf>
    <xf numFmtId="0" fontId="2" fillId="25" borderId="15" xfId="0" applyFont="1" applyFill="1" applyBorder="1" applyAlignment="1" applyProtection="1">
      <alignment horizontal="center" vertical="center"/>
      <protection hidden="1"/>
    </xf>
    <xf numFmtId="0" fontId="2" fillId="25" borderId="39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8" borderId="55" xfId="0" applyFont="1" applyFill="1" applyBorder="1" applyAlignment="1">
      <alignment horizontal="center"/>
    </xf>
    <xf numFmtId="0" fontId="8" fillId="8" borderId="53" xfId="0" applyFont="1" applyFill="1" applyBorder="1" applyAlignment="1">
      <alignment horizontal="center"/>
    </xf>
    <xf numFmtId="0" fontId="8" fillId="8" borderId="104" xfId="0" applyFont="1" applyFill="1" applyBorder="1" applyAlignment="1">
      <alignment horizontal="center"/>
    </xf>
    <xf numFmtId="0" fontId="3" fillId="21" borderId="17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4" fillId="21" borderId="18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4" fillId="21" borderId="146" xfId="0" applyFont="1" applyFill="1" applyBorder="1" applyAlignment="1">
      <alignment horizontal="center" vertical="center" wrapText="1"/>
    </xf>
    <xf numFmtId="0" fontId="0" fillId="0" borderId="147" xfId="0" applyBorder="1" applyAlignment="1">
      <alignment/>
    </xf>
    <xf numFmtId="0" fontId="4" fillId="21" borderId="104" xfId="0" applyFont="1" applyFill="1" applyBorder="1" applyAlignment="1">
      <alignment horizontal="center" vertical="center" wrapText="1"/>
    </xf>
    <xf numFmtId="0" fontId="4" fillId="21" borderId="81" xfId="0" applyFont="1" applyFill="1" applyBorder="1" applyAlignment="1">
      <alignment horizontal="center" vertical="center" wrapText="1"/>
    </xf>
    <xf numFmtId="0" fontId="2" fillId="25" borderId="139" xfId="0" applyFont="1" applyFill="1" applyBorder="1" applyAlignment="1">
      <alignment horizontal="center" vertical="center"/>
    </xf>
    <xf numFmtId="0" fontId="2" fillId="25" borderId="140" xfId="0" applyFont="1" applyFill="1" applyBorder="1" applyAlignment="1">
      <alignment horizontal="center" vertical="center"/>
    </xf>
    <xf numFmtId="0" fontId="2" fillId="25" borderId="141" xfId="0" applyFont="1" applyFill="1" applyBorder="1" applyAlignment="1">
      <alignment horizontal="center" vertical="center"/>
    </xf>
    <xf numFmtId="0" fontId="5" fillId="24" borderId="78" xfId="0" applyFont="1" applyFill="1" applyBorder="1" applyAlignment="1">
      <alignment horizontal="center"/>
    </xf>
    <xf numFmtId="0" fontId="24" fillId="21" borderId="127" xfId="0" applyFont="1" applyFill="1" applyBorder="1" applyAlignment="1">
      <alignment horizontal="center" vertical="center" wrapText="1"/>
    </xf>
    <xf numFmtId="0" fontId="24" fillId="21" borderId="148" xfId="0" applyFont="1" applyFill="1" applyBorder="1" applyAlignment="1">
      <alignment horizontal="center" vertical="center" wrapText="1"/>
    </xf>
    <xf numFmtId="0" fontId="24" fillId="21" borderId="145" xfId="0" applyFont="1" applyFill="1" applyBorder="1" applyAlignment="1">
      <alignment horizontal="center" vertical="center" wrapText="1"/>
    </xf>
    <xf numFmtId="0" fontId="0" fillId="21" borderId="127" xfId="0" applyFont="1" applyFill="1" applyBorder="1" applyAlignment="1">
      <alignment horizontal="center"/>
    </xf>
    <xf numFmtId="0" fontId="0" fillId="21" borderId="148" xfId="0" applyFont="1" applyFill="1" applyBorder="1" applyAlignment="1">
      <alignment horizontal="center"/>
    </xf>
    <xf numFmtId="0" fontId="0" fillId="21" borderId="145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11" xfId="0" applyBorder="1" applyAlignment="1">
      <alignment/>
    </xf>
    <xf numFmtId="0" fontId="0" fillId="0" borderId="149" xfId="0" applyBorder="1" applyAlignment="1">
      <alignment/>
    </xf>
    <xf numFmtId="0" fontId="4" fillId="21" borderId="16" xfId="0" applyFont="1" applyFill="1" applyBorder="1" applyAlignment="1">
      <alignment horizontal="center" vertical="center" wrapText="1"/>
    </xf>
    <xf numFmtId="0" fontId="21" fillId="8" borderId="55" xfId="0" applyFont="1" applyFill="1" applyBorder="1" applyAlignment="1">
      <alignment horizontal="center"/>
    </xf>
    <xf numFmtId="0" fontId="12" fillId="28" borderId="138" xfId="0" applyFont="1" applyFill="1" applyBorder="1" applyAlignment="1">
      <alignment horizontal="center"/>
    </xf>
    <xf numFmtId="0" fontId="12" fillId="28" borderId="54" xfId="0" applyFont="1" applyFill="1" applyBorder="1" applyAlignment="1">
      <alignment horizontal="center"/>
    </xf>
    <xf numFmtId="0" fontId="12" fillId="28" borderId="81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" fillId="25" borderId="55" xfId="0" applyFont="1" applyFill="1" applyBorder="1" applyAlignment="1">
      <alignment horizontal="center" vertical="center"/>
    </xf>
    <xf numFmtId="0" fontId="2" fillId="25" borderId="53" xfId="0" applyFont="1" applyFill="1" applyBorder="1" applyAlignment="1">
      <alignment horizontal="center" vertical="center"/>
    </xf>
    <xf numFmtId="0" fontId="2" fillId="25" borderId="104" xfId="0" applyFont="1" applyFill="1" applyBorder="1" applyAlignment="1">
      <alignment horizontal="center" vertical="center"/>
    </xf>
    <xf numFmtId="0" fontId="4" fillId="21" borderId="150" xfId="0" applyFont="1" applyFill="1" applyBorder="1" applyAlignment="1">
      <alignment horizontal="center" vertical="center" wrapText="1"/>
    </xf>
    <xf numFmtId="0" fontId="4" fillId="21" borderId="12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41"/>
      </font>
      <fill>
        <patternFill>
          <bgColor indexed="41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 &lt;2.5t, Petrol, &lt;1.4 l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8225"/>
          <c:w val="0.92"/>
          <c:h val="0.857"/>
        </c:manualLayout>
      </c:layout>
      <c:scatterChart>
        <c:scatterStyle val="lineMarker"/>
        <c:varyColors val="0"/>
        <c:ser>
          <c:idx val="0"/>
          <c:order val="0"/>
          <c:tx>
            <c:v>Pre-Euro 1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AvgMileage!$G$4:$AP$4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Euro 1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AvgMileage!$G$5:$AP$5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Euro 2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AvgMileage!$G$6:$AP$6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Euro 3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AvgMileage!$G$7:$AP$7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Euro 4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AvgMileage!$G$8:$AP$8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Euro 5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AvgMileage!$G$9:$AP$9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Euro 6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AvgMileage!$G$10:$AP$10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2089545"/>
        <c:axId val="41697042"/>
      </c:scatterChart>
      <c:valAx>
        <c:axId val="12089545"/>
        <c:scaling>
          <c:orientation val="minMax"/>
          <c:max val="203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7042"/>
        <c:crosses val="autoZero"/>
        <c:crossBetween val="midCat"/>
        <c:dispUnits/>
      </c:valAx>
      <c:valAx>
        <c:axId val="4169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age (years)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8954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3975"/>
          <c:w val="0.1995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 &lt;2.5t, Petrol, 1.4-2.0 l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225"/>
          <c:w val="0.91975"/>
          <c:h val="0.857"/>
        </c:manualLayout>
      </c:layout>
      <c:scatterChart>
        <c:scatterStyle val="lineMarker"/>
        <c:varyColors val="0"/>
        <c:ser>
          <c:idx val="0"/>
          <c:order val="0"/>
          <c:tx>
            <c:v>Pre-Euro 1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AvgMileage!$G$11:$AP$11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Euro 1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AvgMileage!$G$12:$AP$12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Euro 2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AvgMileage!$G$13:$AP$13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Euro 3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AvgMileage!$G$14:$AP$14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Euro 4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AvgMileage!$G$15:$AP$15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Euro 5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AvgMileage!$G$16:$AP$16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Euro 6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AvgMileage!$G$3:$AP$3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AvgMileage!$G$17:$AP$17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9729059"/>
        <c:axId val="22017212"/>
      </c:scatterChart>
      <c:valAx>
        <c:axId val="39729059"/>
        <c:scaling>
          <c:orientation val="minMax"/>
          <c:max val="203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7212"/>
        <c:crosses val="autoZero"/>
        <c:crossBetween val="midCat"/>
        <c:dispUnits/>
      </c:valAx>
      <c:valAx>
        <c:axId val="2201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age (years)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13975"/>
          <c:w val="0.2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1</xdr:col>
      <xdr:colOff>666750</xdr:colOff>
      <xdr:row>0</xdr:row>
      <xdr:rowOff>552450</xdr:rowOff>
    </xdr:to>
    <xdr:pic>
      <xdr:nvPicPr>
        <xdr:cNvPr id="1" name="Picture 7" descr="TRLLogo100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118</xdr:row>
      <xdr:rowOff>0</xdr:rowOff>
    </xdr:from>
    <xdr:to>
      <xdr:col>25</xdr:col>
      <xdr:colOff>0</xdr:colOff>
      <xdr:row>140</xdr:row>
      <xdr:rowOff>0</xdr:rowOff>
    </xdr:to>
    <xdr:graphicFrame>
      <xdr:nvGraphicFramePr>
        <xdr:cNvPr id="1" name="Chart 24"/>
        <xdr:cNvGraphicFramePr/>
      </xdr:nvGraphicFramePr>
      <xdr:xfrm>
        <a:off x="4400550" y="19926300"/>
        <a:ext cx="5248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161925</xdr:colOff>
      <xdr:row>118</xdr:row>
      <xdr:rowOff>9525</xdr:rowOff>
    </xdr:from>
    <xdr:to>
      <xdr:col>43</xdr:col>
      <xdr:colOff>495300</xdr:colOff>
      <xdr:row>140</xdr:row>
      <xdr:rowOff>9525</xdr:rowOff>
    </xdr:to>
    <xdr:graphicFrame>
      <xdr:nvGraphicFramePr>
        <xdr:cNvPr id="2" name="Chart 25"/>
        <xdr:cNvGraphicFramePr/>
      </xdr:nvGraphicFramePr>
      <xdr:xfrm>
        <a:off x="9810750" y="19935825"/>
        <a:ext cx="52482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2"/>
  <sheetViews>
    <sheetView tabSelected="1" zoomScale="75" zoomScaleNormal="75" zoomScalePageLayoutView="0" workbookViewId="0" topLeftCell="A1">
      <selection activeCell="A1" sqref="A1:Z1"/>
    </sheetView>
  </sheetViews>
  <sheetFormatPr defaultColWidth="9.140625" defaultRowHeight="12.75"/>
  <cols>
    <col min="1" max="1" width="6.421875" style="412" customWidth="1"/>
    <col min="2" max="2" width="14.57421875" style="412" customWidth="1"/>
    <col min="3" max="3" width="6.57421875" style="412" customWidth="1"/>
    <col min="4" max="4" width="17.57421875" style="412" customWidth="1"/>
    <col min="5" max="5" width="11.00390625" style="412" customWidth="1"/>
    <col min="6" max="6" width="1.7109375" style="412" customWidth="1"/>
    <col min="7" max="8" width="9.7109375" style="412" customWidth="1"/>
    <col min="9" max="9" width="1.7109375" style="412" customWidth="1"/>
    <col min="10" max="14" width="8.7109375" style="412" customWidth="1"/>
    <col min="15" max="15" width="1.7109375" style="412" customWidth="1"/>
    <col min="16" max="20" width="8.7109375" style="412" customWidth="1"/>
    <col min="21" max="21" width="1.7109375" style="412" customWidth="1"/>
    <col min="22" max="26" width="8.7109375" style="412" customWidth="1"/>
    <col min="27" max="27" width="0" style="412" hidden="1" customWidth="1"/>
    <col min="28" max="16384" width="9.140625" style="412" customWidth="1"/>
  </cols>
  <sheetData>
    <row r="1" spans="1:26" ht="51.75" customHeight="1">
      <c r="A1" s="530" t="s">
        <v>378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</row>
    <row r="2" ht="13.5" thickBot="1"/>
    <row r="3" spans="3:27" ht="13.5" thickBot="1">
      <c r="C3" s="413" t="s">
        <v>379</v>
      </c>
      <c r="D3" s="411">
        <v>2009</v>
      </c>
      <c r="AA3" s="412">
        <f>D3-1995</f>
        <v>14</v>
      </c>
    </row>
    <row r="6" spans="1:26" ht="18">
      <c r="A6" s="531" t="s">
        <v>0</v>
      </c>
      <c r="B6" s="532"/>
      <c r="C6" s="532"/>
      <c r="D6" s="532"/>
      <c r="E6" s="533"/>
      <c r="G6" s="534" t="s">
        <v>386</v>
      </c>
      <c r="H6" s="535"/>
      <c r="J6" s="531" t="s">
        <v>160</v>
      </c>
      <c r="K6" s="532"/>
      <c r="L6" s="532"/>
      <c r="M6" s="532"/>
      <c r="N6" s="533"/>
      <c r="P6" s="531" t="s">
        <v>195</v>
      </c>
      <c r="Q6" s="532"/>
      <c r="R6" s="532"/>
      <c r="S6" s="532"/>
      <c r="T6" s="533"/>
      <c r="V6" s="531" t="s">
        <v>196</v>
      </c>
      <c r="W6" s="532"/>
      <c r="X6" s="532"/>
      <c r="Y6" s="532"/>
      <c r="Z6" s="533"/>
    </row>
    <row r="7" spans="1:26" ht="40.5" customHeight="1">
      <c r="A7" s="414" t="s">
        <v>1</v>
      </c>
      <c r="B7" s="415" t="s">
        <v>2</v>
      </c>
      <c r="C7" s="415" t="s">
        <v>3</v>
      </c>
      <c r="D7" s="415" t="s">
        <v>4</v>
      </c>
      <c r="E7" s="415" t="s">
        <v>5</v>
      </c>
      <c r="G7" s="415" t="s">
        <v>395</v>
      </c>
      <c r="H7" s="415" t="s">
        <v>391</v>
      </c>
      <c r="J7" s="416" t="s">
        <v>30</v>
      </c>
      <c r="K7" s="416" t="s">
        <v>36</v>
      </c>
      <c r="L7" s="416" t="s">
        <v>159</v>
      </c>
      <c r="M7" s="416" t="s">
        <v>37</v>
      </c>
      <c r="N7" s="416" t="s">
        <v>380</v>
      </c>
      <c r="P7" s="416" t="s">
        <v>30</v>
      </c>
      <c r="Q7" s="416" t="s">
        <v>36</v>
      </c>
      <c r="R7" s="416" t="s">
        <v>159</v>
      </c>
      <c r="S7" s="416" t="s">
        <v>37</v>
      </c>
      <c r="T7" s="416" t="s">
        <v>380</v>
      </c>
      <c r="V7" s="416" t="s">
        <v>30</v>
      </c>
      <c r="W7" s="416" t="s">
        <v>36</v>
      </c>
      <c r="X7" s="416" t="s">
        <v>159</v>
      </c>
      <c r="Y7" s="416" t="s">
        <v>37</v>
      </c>
      <c r="Z7" s="416" t="s">
        <v>380</v>
      </c>
    </row>
    <row r="8" spans="1:27" ht="12.75">
      <c r="A8" s="417" t="s">
        <v>107</v>
      </c>
      <c r="B8" s="418" t="s">
        <v>6</v>
      </c>
      <c r="C8" s="418" t="s">
        <v>7</v>
      </c>
      <c r="D8" s="418" t="s">
        <v>8</v>
      </c>
      <c r="E8" s="419" t="s">
        <v>9</v>
      </c>
      <c r="G8" s="508">
        <f ca="1">OFFSET(AvgMileage!$AR4,0,$AA$3)</f>
        <v>126339.26187426946</v>
      </c>
      <c r="H8" s="508"/>
      <c r="J8" s="420">
        <f>MileageCalcs!AD8</f>
        <v>1.2849321402756546</v>
      </c>
      <c r="K8" s="420">
        <f>MileageCalcs!AE8</f>
        <v>1.2405278836472815</v>
      </c>
      <c r="L8" s="420">
        <f>MileageCalcs!AF8</f>
        <v>1.0466012805771063</v>
      </c>
      <c r="M8" s="421">
        <f>IF(J8=0,0,1)</f>
        <v>1</v>
      </c>
      <c r="N8" s="421">
        <f>IF(J8=0,0,1)</f>
        <v>1</v>
      </c>
      <c r="O8" s="468"/>
      <c r="P8" s="420">
        <f ca="1">OFFSET(Fuel!$CD4,0,$AA$3)</f>
        <v>0.8911231693546469</v>
      </c>
      <c r="Q8" s="420">
        <f ca="1">OFFSET(Fuel!$CD30,0,$AA$3)</f>
        <v>0.9169561872963182</v>
      </c>
      <c r="R8" s="420">
        <f ca="1">OFFSET(Fuel!$CD56,0,$AA$3)</f>
        <v>0.9686027692187055</v>
      </c>
      <c r="S8" s="420"/>
      <c r="T8" s="420"/>
      <c r="U8" s="468"/>
      <c r="V8" s="420">
        <f aca="true" t="shared" si="0" ref="V8:V39">IF(P8=0,J8,J8*P8)</f>
        <v>1.145032801248091</v>
      </c>
      <c r="W8" s="420">
        <f aca="true" t="shared" si="1" ref="W8:W39">IF(Q8=0,K8,K8*Q8)</f>
        <v>1.137509718423982</v>
      </c>
      <c r="X8" s="420">
        <f aca="true" t="shared" si="2" ref="X8:X39">IF(R8=0,L8,L8*R8)</f>
        <v>1.0137408986348286</v>
      </c>
      <c r="Y8" s="420">
        <f aca="true" t="shared" si="3" ref="Y8:Y39">IF(S8=0,M8,M8*S8)</f>
        <v>1</v>
      </c>
      <c r="Z8" s="420">
        <f aca="true" t="shared" si="4" ref="Z8:Z39">IF(T8=0,N8,N8*T8)</f>
        <v>1</v>
      </c>
      <c r="AA8" s="468"/>
    </row>
    <row r="9" spans="1:27" ht="12.75">
      <c r="A9" s="417" t="s">
        <v>108</v>
      </c>
      <c r="B9" s="418" t="s">
        <v>6</v>
      </c>
      <c r="C9" s="418" t="s">
        <v>7</v>
      </c>
      <c r="D9" s="418" t="s">
        <v>8</v>
      </c>
      <c r="E9" s="422" t="s">
        <v>10</v>
      </c>
      <c r="G9" s="509">
        <f ca="1">OFFSET(AvgMileage!$AR5,0,$AA$3)</f>
        <v>125307.38750554115</v>
      </c>
      <c r="H9" s="509"/>
      <c r="J9" s="423">
        <f>MileageCalcs!AD9</f>
        <v>2.278985066163735</v>
      </c>
      <c r="K9" s="423">
        <f>MileageCalcs!AE9</f>
        <v>2.211539503329001</v>
      </c>
      <c r="L9" s="423">
        <f>MileageCalcs!AF9</f>
        <v>1.8031958359186868</v>
      </c>
      <c r="M9" s="424">
        <f aca="true" t="shared" si="5" ref="M9:M72">IF(J9=0,0,1)</f>
        <v>1</v>
      </c>
      <c r="N9" s="424">
        <f aca="true" t="shared" si="6" ref="N9:N72">IF(J9=0,0,1)</f>
        <v>1</v>
      </c>
      <c r="O9" s="468"/>
      <c r="P9" s="423">
        <f ca="1">OFFSET(Fuel!$CD5,0,$AA$3)</f>
        <v>0.8911231693546469</v>
      </c>
      <c r="Q9" s="423">
        <f ca="1">OFFSET(Fuel!$CD31,0,$AA$3)</f>
        <v>0.9169561872963182</v>
      </c>
      <c r="R9" s="423">
        <f ca="1">OFFSET(Fuel!$CD57,0,$AA$3)</f>
        <v>0.9686027692187055</v>
      </c>
      <c r="S9" s="423"/>
      <c r="T9" s="423"/>
      <c r="U9" s="468"/>
      <c r="V9" s="423">
        <f t="shared" si="0"/>
        <v>2.030856395071737</v>
      </c>
      <c r="W9" s="423">
        <f t="shared" si="1"/>
        <v>2.027884831027754</v>
      </c>
      <c r="X9" s="423">
        <f t="shared" si="2"/>
        <v>1.7465804801144784</v>
      </c>
      <c r="Y9" s="423">
        <f t="shared" si="3"/>
        <v>1</v>
      </c>
      <c r="Z9" s="423">
        <f t="shared" si="4"/>
        <v>1</v>
      </c>
      <c r="AA9" s="468"/>
    </row>
    <row r="10" spans="1:27" ht="12.75">
      <c r="A10" s="417" t="s">
        <v>109</v>
      </c>
      <c r="B10" s="418" t="s">
        <v>6</v>
      </c>
      <c r="C10" s="418" t="s">
        <v>7</v>
      </c>
      <c r="D10" s="418" t="s">
        <v>8</v>
      </c>
      <c r="E10" s="422" t="s">
        <v>11</v>
      </c>
      <c r="G10" s="509">
        <f ca="1">OFFSET(AvgMileage!$AR6,0,$AA$3)</f>
        <v>109572.22121104898</v>
      </c>
      <c r="H10" s="509"/>
      <c r="J10" s="423">
        <f>MileageCalcs!AD10</f>
        <v>1.4160453371438995</v>
      </c>
      <c r="K10" s="423">
        <f>MileageCalcs!AE10</f>
        <v>1.3721543629040582</v>
      </c>
      <c r="L10" s="423">
        <f>MileageCalcs!AF10</f>
        <v>0.742985377819072</v>
      </c>
      <c r="M10" s="424">
        <f t="shared" si="5"/>
        <v>1</v>
      </c>
      <c r="N10" s="424">
        <f t="shared" si="6"/>
        <v>1</v>
      </c>
      <c r="O10" s="468"/>
      <c r="P10" s="423">
        <f ca="1">OFFSET(Fuel!$CD6,0,$AA$3)</f>
        <v>0.8911231693546469</v>
      </c>
      <c r="Q10" s="423">
        <f ca="1">OFFSET(Fuel!$CD32,0,$AA$3)</f>
        <v>0.9169561872963182</v>
      </c>
      <c r="R10" s="423">
        <f ca="1">OFFSET(Fuel!$CD58,0,$AA$3)</f>
        <v>0.9686027692187055</v>
      </c>
      <c r="S10" s="423"/>
      <c r="T10" s="423"/>
      <c r="U10" s="468"/>
      <c r="V10" s="423">
        <f t="shared" si="0"/>
        <v>1.261870808785541</v>
      </c>
      <c r="W10" s="423">
        <f t="shared" si="1"/>
        <v>1.258205432990514</v>
      </c>
      <c r="X10" s="423">
        <f t="shared" si="2"/>
        <v>0.7196576944445593</v>
      </c>
      <c r="Y10" s="423">
        <f t="shared" si="3"/>
        <v>1</v>
      </c>
      <c r="Z10" s="423">
        <f t="shared" si="4"/>
        <v>1</v>
      </c>
      <c r="AA10" s="468"/>
    </row>
    <row r="11" spans="1:27" ht="12.75">
      <c r="A11" s="417" t="s">
        <v>110</v>
      </c>
      <c r="B11" s="418" t="s">
        <v>6</v>
      </c>
      <c r="C11" s="418" t="s">
        <v>7</v>
      </c>
      <c r="D11" s="418" t="s">
        <v>8</v>
      </c>
      <c r="E11" s="422" t="s">
        <v>12</v>
      </c>
      <c r="G11" s="509">
        <f ca="1">OFFSET(AvgMileage!$AR7,0,$AA$3)</f>
        <v>74500.75528253728</v>
      </c>
      <c r="H11" s="509"/>
      <c r="J11" s="423">
        <f>MileageCalcs!AD11</f>
        <v>1.0394318857823561</v>
      </c>
      <c r="K11" s="423">
        <f>MileageCalcs!AE11</f>
        <v>1.0640099309067867</v>
      </c>
      <c r="L11" s="423">
        <f>MileageCalcs!AF11</f>
        <v>0.7920943214692124</v>
      </c>
      <c r="M11" s="424">
        <f t="shared" si="5"/>
        <v>1</v>
      </c>
      <c r="N11" s="424">
        <f t="shared" si="6"/>
        <v>1</v>
      </c>
      <c r="O11" s="468"/>
      <c r="P11" s="423">
        <f ca="1">OFFSET(Fuel!$CD7,0,$AA$3)</f>
        <v>0.9295850001800594</v>
      </c>
      <c r="Q11" s="423">
        <f ca="1">OFFSET(Fuel!$CD33,0,$AA$3)</f>
        <v>0.9440576513662257</v>
      </c>
      <c r="R11" s="423">
        <f ca="1">OFFSET(Fuel!$CD59,0,$AA$3)</f>
        <v>0.9736588535377524</v>
      </c>
      <c r="S11" s="423"/>
      <c r="T11" s="423"/>
      <c r="U11" s="468"/>
      <c r="V11" s="423">
        <f t="shared" si="0"/>
        <v>0.966240289732151</v>
      </c>
      <c r="W11" s="423">
        <f t="shared" si="1"/>
        <v>1.004486716402201</v>
      </c>
      <c r="X11" s="423">
        <f t="shared" si="2"/>
        <v>0.7712296489354773</v>
      </c>
      <c r="Y11" s="423">
        <f t="shared" si="3"/>
        <v>1</v>
      </c>
      <c r="Z11" s="423">
        <f t="shared" si="4"/>
        <v>1</v>
      </c>
      <c r="AA11" s="468"/>
    </row>
    <row r="12" spans="1:27" ht="12.75">
      <c r="A12" s="417" t="s">
        <v>111</v>
      </c>
      <c r="B12" s="418" t="s">
        <v>6</v>
      </c>
      <c r="C12" s="418" t="s">
        <v>7</v>
      </c>
      <c r="D12" s="418" t="s">
        <v>8</v>
      </c>
      <c r="E12" s="422" t="s">
        <v>13</v>
      </c>
      <c r="G12" s="509">
        <f ca="1">OFFSET(AvgMileage!$AR8,0,$AA$3)</f>
        <v>29599.948849811335</v>
      </c>
      <c r="H12" s="509"/>
      <c r="J12" s="423">
        <f>MileageCalcs!AD12</f>
        <v>0.7602619864514482</v>
      </c>
      <c r="K12" s="423">
        <f>MileageCalcs!AE12</f>
        <v>0.8266397258584375</v>
      </c>
      <c r="L12" s="423">
        <f>MileageCalcs!AF12</f>
        <v>0.8700617881833976</v>
      </c>
      <c r="M12" s="424">
        <f t="shared" si="5"/>
        <v>1</v>
      </c>
      <c r="N12" s="424">
        <f t="shared" si="6"/>
        <v>1</v>
      </c>
      <c r="O12" s="468"/>
      <c r="P12" s="423">
        <f ca="1">OFFSET(Fuel!$CD8,0,$AA$3)</f>
        <v>0.9929723414839217</v>
      </c>
      <c r="Q12" s="423">
        <f ca="1">OFFSET(Fuel!$CD34,0,$AA$3)</f>
        <v>0.991955913915184</v>
      </c>
      <c r="R12" s="423">
        <f ca="1">OFFSET(Fuel!$CD60,0,$AA$3)</f>
        <v>0.9907275433236389</v>
      </c>
      <c r="S12" s="423"/>
      <c r="T12" s="423"/>
      <c r="U12" s="468"/>
      <c r="V12" s="423">
        <f t="shared" si="0"/>
        <v>0.754919124827912</v>
      </c>
      <c r="W12" s="423">
        <f t="shared" si="1"/>
        <v>0.8199901647425035</v>
      </c>
      <c r="X12" s="423">
        <f t="shared" si="2"/>
        <v>0.8619941779467098</v>
      </c>
      <c r="Y12" s="423">
        <f t="shared" si="3"/>
        <v>1</v>
      </c>
      <c r="Z12" s="423">
        <f t="shared" si="4"/>
        <v>1</v>
      </c>
      <c r="AA12" s="468"/>
    </row>
    <row r="13" spans="1:27" ht="12.75">
      <c r="A13" s="417" t="s">
        <v>112</v>
      </c>
      <c r="B13" s="418" t="s">
        <v>6</v>
      </c>
      <c r="C13" s="418" t="s">
        <v>7</v>
      </c>
      <c r="D13" s="418" t="s">
        <v>8</v>
      </c>
      <c r="E13" s="422" t="s">
        <v>14</v>
      </c>
      <c r="G13" s="509">
        <f ca="1">OFFSET(AvgMileage!$AR9,0,$AA$3)</f>
        <v>0</v>
      </c>
      <c r="H13" s="509"/>
      <c r="J13" s="423">
        <f>MileageCalcs!AD13</f>
        <v>0</v>
      </c>
      <c r="K13" s="423">
        <f>MileageCalcs!AE13</f>
        <v>0</v>
      </c>
      <c r="L13" s="423">
        <f>MileageCalcs!AF13</f>
        <v>0</v>
      </c>
      <c r="M13" s="424">
        <f t="shared" si="5"/>
        <v>0</v>
      </c>
      <c r="N13" s="424">
        <f t="shared" si="6"/>
        <v>0</v>
      </c>
      <c r="O13" s="468"/>
      <c r="P13" s="423">
        <f ca="1">OFFSET(Fuel!$CD9,0,$AA$3)</f>
        <v>1</v>
      </c>
      <c r="Q13" s="423">
        <f ca="1">OFFSET(Fuel!$CD35,0,$AA$3)</f>
        <v>1</v>
      </c>
      <c r="R13" s="423">
        <f ca="1">OFFSET(Fuel!$CD61,0,$AA$3)</f>
        <v>1</v>
      </c>
      <c r="S13" s="423"/>
      <c r="T13" s="423"/>
      <c r="U13" s="468"/>
      <c r="V13" s="423">
        <f t="shared" si="0"/>
        <v>0</v>
      </c>
      <c r="W13" s="423">
        <f t="shared" si="1"/>
        <v>0</v>
      </c>
      <c r="X13" s="423">
        <f t="shared" si="2"/>
        <v>0</v>
      </c>
      <c r="Y13" s="423">
        <f t="shared" si="3"/>
        <v>0</v>
      </c>
      <c r="Z13" s="423">
        <f t="shared" si="4"/>
        <v>0</v>
      </c>
      <c r="AA13" s="468"/>
    </row>
    <row r="14" spans="1:27" ht="12.75">
      <c r="A14" s="417" t="s">
        <v>113</v>
      </c>
      <c r="B14" s="418" t="s">
        <v>6</v>
      </c>
      <c r="C14" s="418" t="s">
        <v>7</v>
      </c>
      <c r="D14" s="419" t="s">
        <v>8</v>
      </c>
      <c r="E14" s="422" t="s">
        <v>15</v>
      </c>
      <c r="G14" s="510">
        <f ca="1">OFFSET(AvgMileage!$AR10,0,$AA$3)</f>
        <v>0</v>
      </c>
      <c r="H14" s="510"/>
      <c r="J14" s="425">
        <f>MileageCalcs!AD14</f>
        <v>0</v>
      </c>
      <c r="K14" s="425">
        <f>MileageCalcs!AE14</f>
        <v>0</v>
      </c>
      <c r="L14" s="425">
        <f>MileageCalcs!AF14</f>
        <v>0</v>
      </c>
      <c r="M14" s="426">
        <f t="shared" si="5"/>
        <v>0</v>
      </c>
      <c r="N14" s="426">
        <f t="shared" si="6"/>
        <v>0</v>
      </c>
      <c r="O14" s="468"/>
      <c r="P14" s="425">
        <f ca="1">OFFSET(Fuel!$CD10,0,$AA$3)</f>
        <v>1</v>
      </c>
      <c r="Q14" s="425">
        <f ca="1">OFFSET(Fuel!$CD36,0,$AA$3)</f>
        <v>1</v>
      </c>
      <c r="R14" s="425">
        <f ca="1">OFFSET(Fuel!$CD62,0,$AA$3)</f>
        <v>1</v>
      </c>
      <c r="S14" s="425"/>
      <c r="T14" s="425"/>
      <c r="U14" s="468"/>
      <c r="V14" s="425">
        <f t="shared" si="0"/>
        <v>0</v>
      </c>
      <c r="W14" s="425">
        <f t="shared" si="1"/>
        <v>0</v>
      </c>
      <c r="X14" s="425">
        <f t="shared" si="2"/>
        <v>0</v>
      </c>
      <c r="Y14" s="425">
        <f t="shared" si="3"/>
        <v>0</v>
      </c>
      <c r="Z14" s="425">
        <f t="shared" si="4"/>
        <v>0</v>
      </c>
      <c r="AA14" s="468"/>
    </row>
    <row r="15" spans="1:27" ht="12.75">
      <c r="A15" s="417" t="s">
        <v>114</v>
      </c>
      <c r="B15" s="418" t="s">
        <v>6</v>
      </c>
      <c r="C15" s="418" t="s">
        <v>7</v>
      </c>
      <c r="D15" s="427" t="s">
        <v>16</v>
      </c>
      <c r="E15" s="422" t="s">
        <v>9</v>
      </c>
      <c r="G15" s="508">
        <f ca="1">OFFSET(AvgMileage!$AR11,0,$AA$3)</f>
        <v>160967.49621811442</v>
      </c>
      <c r="H15" s="508"/>
      <c r="J15" s="420">
        <f>MileageCalcs!AD15</f>
        <v>1.4141801403651644</v>
      </c>
      <c r="K15" s="420">
        <f>MileageCalcs!AE15</f>
        <v>1.3496336794943133</v>
      </c>
      <c r="L15" s="420">
        <f>MileageCalcs!AF15</f>
        <v>1.0677400763281721</v>
      </c>
      <c r="M15" s="421">
        <f t="shared" si="5"/>
        <v>1</v>
      </c>
      <c r="N15" s="421">
        <f t="shared" si="6"/>
        <v>1</v>
      </c>
      <c r="O15" s="468"/>
      <c r="P15" s="420">
        <f aca="true" t="shared" si="7" ref="P15:R19">P8</f>
        <v>0.8911231693546469</v>
      </c>
      <c r="Q15" s="420">
        <f t="shared" si="7"/>
        <v>0.9169561872963182</v>
      </c>
      <c r="R15" s="420">
        <f t="shared" si="7"/>
        <v>0.9686027692187055</v>
      </c>
      <c r="S15" s="420"/>
      <c r="T15" s="420"/>
      <c r="U15" s="468"/>
      <c r="V15" s="420">
        <f t="shared" si="0"/>
        <v>1.2602086887206045</v>
      </c>
      <c r="W15" s="420">
        <f t="shared" si="1"/>
        <v>1.2375549529958068</v>
      </c>
      <c r="X15" s="420">
        <f t="shared" si="2"/>
        <v>1.0342159947372596</v>
      </c>
      <c r="Y15" s="420">
        <f t="shared" si="3"/>
        <v>1</v>
      </c>
      <c r="Z15" s="420">
        <f t="shared" si="4"/>
        <v>1</v>
      </c>
      <c r="AA15" s="468"/>
    </row>
    <row r="16" spans="1:27" ht="12.75">
      <c r="A16" s="417" t="s">
        <v>115</v>
      </c>
      <c r="B16" s="418" t="s">
        <v>6</v>
      </c>
      <c r="C16" s="418" t="s">
        <v>7</v>
      </c>
      <c r="D16" s="418" t="s">
        <v>16</v>
      </c>
      <c r="E16" s="422" t="s">
        <v>10</v>
      </c>
      <c r="G16" s="509">
        <f ca="1">OFFSET(AvgMileage!$AR12,0,$AA$3)</f>
        <v>161906.84880111512</v>
      </c>
      <c r="H16" s="509"/>
      <c r="J16" s="423">
        <f>MileageCalcs!AD16</f>
        <v>2.9005730136042494</v>
      </c>
      <c r="K16" s="423">
        <f>MileageCalcs!AE16</f>
        <v>2.8003488436727486</v>
      </c>
      <c r="L16" s="423">
        <f>MileageCalcs!AF16</f>
        <v>2.1935497690877153</v>
      </c>
      <c r="M16" s="424">
        <f t="shared" si="5"/>
        <v>1</v>
      </c>
      <c r="N16" s="424">
        <f t="shared" si="6"/>
        <v>1</v>
      </c>
      <c r="O16" s="468"/>
      <c r="P16" s="423">
        <f t="shared" si="7"/>
        <v>0.8911231693546469</v>
      </c>
      <c r="Q16" s="423">
        <f t="shared" si="7"/>
        <v>0.9169561872963182</v>
      </c>
      <c r="R16" s="423">
        <f t="shared" si="7"/>
        <v>0.9686027692187055</v>
      </c>
      <c r="S16" s="423"/>
      <c r="T16" s="423"/>
      <c r="U16" s="468"/>
      <c r="V16" s="423">
        <f t="shared" si="0"/>
        <v>2.584767816827578</v>
      </c>
      <c r="W16" s="423">
        <f t="shared" si="1"/>
        <v>2.567797198793817</v>
      </c>
      <c r="X16" s="423">
        <f t="shared" si="2"/>
        <v>2.124678380757413</v>
      </c>
      <c r="Y16" s="423">
        <f t="shared" si="3"/>
        <v>1</v>
      </c>
      <c r="Z16" s="423">
        <f t="shared" si="4"/>
        <v>1</v>
      </c>
      <c r="AA16" s="468"/>
    </row>
    <row r="17" spans="1:27" ht="12.75">
      <c r="A17" s="417" t="s">
        <v>116</v>
      </c>
      <c r="B17" s="418" t="s">
        <v>6</v>
      </c>
      <c r="C17" s="418" t="s">
        <v>7</v>
      </c>
      <c r="D17" s="418" t="s">
        <v>16</v>
      </c>
      <c r="E17" s="422" t="s">
        <v>11</v>
      </c>
      <c r="G17" s="509">
        <f ca="1">OFFSET(AvgMileage!$AR13,0,$AA$3)</f>
        <v>141775.7149492975</v>
      </c>
      <c r="H17" s="509"/>
      <c r="J17" s="423">
        <f>MileageCalcs!AD17</f>
        <v>1.6409507231974936</v>
      </c>
      <c r="K17" s="423">
        <f>MileageCalcs!AE17</f>
        <v>1.573333208543943</v>
      </c>
      <c r="L17" s="423">
        <f>MileageCalcs!AF17</f>
        <v>0.742985377819072</v>
      </c>
      <c r="M17" s="424">
        <f t="shared" si="5"/>
        <v>1</v>
      </c>
      <c r="N17" s="424">
        <f t="shared" si="6"/>
        <v>1</v>
      </c>
      <c r="O17" s="468"/>
      <c r="P17" s="423">
        <f t="shared" si="7"/>
        <v>0.8911231693546469</v>
      </c>
      <c r="Q17" s="423">
        <f t="shared" si="7"/>
        <v>0.9169561872963182</v>
      </c>
      <c r="R17" s="423">
        <f t="shared" si="7"/>
        <v>0.9686027692187055</v>
      </c>
      <c r="S17" s="423"/>
      <c r="T17" s="423"/>
      <c r="U17" s="468"/>
      <c r="V17" s="423">
        <f t="shared" si="0"/>
        <v>1.4622892092105504</v>
      </c>
      <c r="W17" s="423">
        <f t="shared" si="1"/>
        <v>1.4426776202531373</v>
      </c>
      <c r="X17" s="423">
        <f t="shared" si="2"/>
        <v>0.7196576944445593</v>
      </c>
      <c r="Y17" s="423">
        <f t="shared" si="3"/>
        <v>1</v>
      </c>
      <c r="Z17" s="423">
        <f t="shared" si="4"/>
        <v>1</v>
      </c>
      <c r="AA17" s="468"/>
    </row>
    <row r="18" spans="1:27" ht="12.75">
      <c r="A18" s="417" t="s">
        <v>117</v>
      </c>
      <c r="B18" s="418" t="s">
        <v>6</v>
      </c>
      <c r="C18" s="418" t="s">
        <v>7</v>
      </c>
      <c r="D18" s="418" t="s">
        <v>16</v>
      </c>
      <c r="E18" s="422" t="s">
        <v>12</v>
      </c>
      <c r="G18" s="509">
        <f ca="1">OFFSET(AvgMileage!$AR14,0,$AA$3)</f>
        <v>99076.48532678458</v>
      </c>
      <c r="H18" s="509"/>
      <c r="J18" s="423">
        <f>MileageCalcs!AD18</f>
        <v>1.0789844370791513</v>
      </c>
      <c r="K18" s="423">
        <f>MileageCalcs!AE18</f>
        <v>1.1282157386043692</v>
      </c>
      <c r="L18" s="423">
        <f>MileageCalcs!AF18</f>
        <v>0.5835524307675654</v>
      </c>
      <c r="M18" s="424">
        <f t="shared" si="5"/>
        <v>1</v>
      </c>
      <c r="N18" s="424">
        <f t="shared" si="6"/>
        <v>1</v>
      </c>
      <c r="O18" s="468"/>
      <c r="P18" s="423">
        <f t="shared" si="7"/>
        <v>0.9295850001800594</v>
      </c>
      <c r="Q18" s="423">
        <f t="shared" si="7"/>
        <v>0.9440576513662257</v>
      </c>
      <c r="R18" s="423">
        <f t="shared" si="7"/>
        <v>0.9736588535377524</v>
      </c>
      <c r="S18" s="423"/>
      <c r="T18" s="423"/>
      <c r="U18" s="468"/>
      <c r="V18" s="423">
        <f t="shared" si="0"/>
        <v>1.003007748136504</v>
      </c>
      <c r="W18" s="423">
        <f t="shared" si="1"/>
        <v>1.0651007004212523</v>
      </c>
      <c r="X18" s="423">
        <f t="shared" si="2"/>
        <v>0.5681809907203164</v>
      </c>
      <c r="Y18" s="423">
        <f t="shared" si="3"/>
        <v>1</v>
      </c>
      <c r="Z18" s="423">
        <f t="shared" si="4"/>
        <v>1</v>
      </c>
      <c r="AA18" s="468"/>
    </row>
    <row r="19" spans="1:27" ht="12.75">
      <c r="A19" s="417" t="s">
        <v>118</v>
      </c>
      <c r="B19" s="418" t="s">
        <v>6</v>
      </c>
      <c r="C19" s="418" t="s">
        <v>7</v>
      </c>
      <c r="D19" s="418" t="s">
        <v>16</v>
      </c>
      <c r="E19" s="422" t="s">
        <v>13</v>
      </c>
      <c r="G19" s="509">
        <f ca="1">OFFSET(AvgMileage!$AR15,0,$AA$3)</f>
        <v>39247.449432345034</v>
      </c>
      <c r="H19" s="509"/>
      <c r="J19" s="423">
        <f>MileageCalcs!AD19</f>
        <v>0.8736378112637175</v>
      </c>
      <c r="K19" s="423">
        <f>MileageCalcs!AE19</f>
        <v>0.9086244882227935</v>
      </c>
      <c r="L19" s="423">
        <f>MileageCalcs!AF19</f>
        <v>0.9315115838218985</v>
      </c>
      <c r="M19" s="424">
        <f t="shared" si="5"/>
        <v>1</v>
      </c>
      <c r="N19" s="424">
        <f t="shared" si="6"/>
        <v>1</v>
      </c>
      <c r="O19" s="468"/>
      <c r="P19" s="423">
        <f t="shared" si="7"/>
        <v>0.9929723414839217</v>
      </c>
      <c r="Q19" s="423">
        <f t="shared" si="7"/>
        <v>0.991955913915184</v>
      </c>
      <c r="R19" s="423">
        <f t="shared" si="7"/>
        <v>0.9907275433236389</v>
      </c>
      <c r="S19" s="423"/>
      <c r="T19" s="423"/>
      <c r="U19" s="468"/>
      <c r="V19" s="423">
        <f t="shared" si="0"/>
        <v>0.8674981830594221</v>
      </c>
      <c r="W19" s="423">
        <f t="shared" si="1"/>
        <v>0.9013154346207575</v>
      </c>
      <c r="X19" s="423">
        <f t="shared" si="2"/>
        <v>0.9228741830173813</v>
      </c>
      <c r="Y19" s="423">
        <f t="shared" si="3"/>
        <v>1</v>
      </c>
      <c r="Z19" s="423">
        <f t="shared" si="4"/>
        <v>1</v>
      </c>
      <c r="AA19" s="468"/>
    </row>
    <row r="20" spans="1:27" ht="12.75">
      <c r="A20" s="417" t="s">
        <v>119</v>
      </c>
      <c r="B20" s="418" t="s">
        <v>6</v>
      </c>
      <c r="C20" s="418" t="s">
        <v>7</v>
      </c>
      <c r="D20" s="418" t="s">
        <v>16</v>
      </c>
      <c r="E20" s="422" t="s">
        <v>14</v>
      </c>
      <c r="G20" s="509">
        <f ca="1">OFFSET(AvgMileage!$AR16,0,$AA$3)</f>
        <v>0</v>
      </c>
      <c r="H20" s="509"/>
      <c r="J20" s="423">
        <f>MileageCalcs!AD20</f>
        <v>0</v>
      </c>
      <c r="K20" s="423">
        <f>MileageCalcs!AE20</f>
        <v>0</v>
      </c>
      <c r="L20" s="423">
        <f>MileageCalcs!AF20</f>
        <v>0</v>
      </c>
      <c r="M20" s="424">
        <f t="shared" si="5"/>
        <v>0</v>
      </c>
      <c r="N20" s="424">
        <f t="shared" si="6"/>
        <v>0</v>
      </c>
      <c r="O20" s="468"/>
      <c r="P20" s="423">
        <f aca="true" t="shared" si="8" ref="P20:R21">P13</f>
        <v>1</v>
      </c>
      <c r="Q20" s="423">
        <f t="shared" si="8"/>
        <v>1</v>
      </c>
      <c r="R20" s="423">
        <f t="shared" si="8"/>
        <v>1</v>
      </c>
      <c r="S20" s="423"/>
      <c r="T20" s="423"/>
      <c r="U20" s="468"/>
      <c r="V20" s="423">
        <f t="shared" si="0"/>
        <v>0</v>
      </c>
      <c r="W20" s="423">
        <f t="shared" si="1"/>
        <v>0</v>
      </c>
      <c r="X20" s="423">
        <f t="shared" si="2"/>
        <v>0</v>
      </c>
      <c r="Y20" s="423">
        <f t="shared" si="3"/>
        <v>0</v>
      </c>
      <c r="Z20" s="423">
        <f t="shared" si="4"/>
        <v>0</v>
      </c>
      <c r="AA20" s="468"/>
    </row>
    <row r="21" spans="1:27" ht="12.75">
      <c r="A21" s="417" t="s">
        <v>120</v>
      </c>
      <c r="B21" s="418" t="s">
        <v>6</v>
      </c>
      <c r="C21" s="418" t="s">
        <v>7</v>
      </c>
      <c r="D21" s="419" t="s">
        <v>16</v>
      </c>
      <c r="E21" s="422" t="s">
        <v>15</v>
      </c>
      <c r="G21" s="510">
        <f ca="1">OFFSET(AvgMileage!$AR17,0,$AA$3)</f>
        <v>0</v>
      </c>
      <c r="H21" s="510"/>
      <c r="J21" s="425">
        <f>MileageCalcs!AD21</f>
        <v>0</v>
      </c>
      <c r="K21" s="425">
        <f>MileageCalcs!AE21</f>
        <v>0</v>
      </c>
      <c r="L21" s="425">
        <f>MileageCalcs!AF21</f>
        <v>0</v>
      </c>
      <c r="M21" s="426">
        <f t="shared" si="5"/>
        <v>0</v>
      </c>
      <c r="N21" s="426">
        <f t="shared" si="6"/>
        <v>0</v>
      </c>
      <c r="O21" s="468"/>
      <c r="P21" s="425">
        <f t="shared" si="8"/>
        <v>1</v>
      </c>
      <c r="Q21" s="425">
        <f t="shared" si="8"/>
        <v>1</v>
      </c>
      <c r="R21" s="425">
        <f t="shared" si="8"/>
        <v>1</v>
      </c>
      <c r="S21" s="425"/>
      <c r="T21" s="425"/>
      <c r="U21" s="468"/>
      <c r="V21" s="425">
        <f t="shared" si="0"/>
        <v>0</v>
      </c>
      <c r="W21" s="425">
        <f t="shared" si="1"/>
        <v>0</v>
      </c>
      <c r="X21" s="425">
        <f t="shared" si="2"/>
        <v>0</v>
      </c>
      <c r="Y21" s="425">
        <f t="shared" si="3"/>
        <v>0</v>
      </c>
      <c r="Z21" s="425">
        <f t="shared" si="4"/>
        <v>0</v>
      </c>
      <c r="AA21" s="468"/>
    </row>
    <row r="22" spans="1:27" ht="12.75">
      <c r="A22" s="417" t="s">
        <v>121</v>
      </c>
      <c r="B22" s="418" t="s">
        <v>6</v>
      </c>
      <c r="C22" s="418" t="s">
        <v>7</v>
      </c>
      <c r="D22" s="427" t="s">
        <v>17</v>
      </c>
      <c r="E22" s="422" t="s">
        <v>9</v>
      </c>
      <c r="G22" s="508">
        <f ca="1">OFFSET(AvgMileage!$AR18,0,$AA$3)</f>
        <v>178362.93724357017</v>
      </c>
      <c r="H22" s="508"/>
      <c r="J22" s="420">
        <f>MileageCalcs!AD22</f>
        <v>1.4791076772672818</v>
      </c>
      <c r="K22" s="420">
        <f>MileageCalcs!AE22</f>
        <v>1.4044428106312523</v>
      </c>
      <c r="L22" s="420">
        <f>MileageCalcs!AF22</f>
        <v>1.0783591183268346</v>
      </c>
      <c r="M22" s="421">
        <f t="shared" si="5"/>
        <v>1</v>
      </c>
      <c r="N22" s="421">
        <f t="shared" si="6"/>
        <v>1</v>
      </c>
      <c r="O22" s="468"/>
      <c r="P22" s="420">
        <f aca="true" t="shared" si="9" ref="P22:R26">P8</f>
        <v>0.8911231693546469</v>
      </c>
      <c r="Q22" s="420">
        <f t="shared" si="9"/>
        <v>0.9169561872963182</v>
      </c>
      <c r="R22" s="420">
        <f t="shared" si="9"/>
        <v>0.9686027692187055</v>
      </c>
      <c r="S22" s="420"/>
      <c r="T22" s="420"/>
      <c r="U22" s="468"/>
      <c r="V22" s="420">
        <f t="shared" si="0"/>
        <v>1.3180671211832102</v>
      </c>
      <c r="W22" s="420">
        <f t="shared" si="1"/>
        <v>1.2878125249121581</v>
      </c>
      <c r="X22" s="420">
        <f t="shared" si="2"/>
        <v>1.0445016282236137</v>
      </c>
      <c r="Y22" s="420">
        <f t="shared" si="3"/>
        <v>1</v>
      </c>
      <c r="Z22" s="420">
        <f t="shared" si="4"/>
        <v>1</v>
      </c>
      <c r="AA22" s="468"/>
    </row>
    <row r="23" spans="1:27" ht="12.75">
      <c r="A23" s="417" t="s">
        <v>122</v>
      </c>
      <c r="B23" s="418" t="s">
        <v>6</v>
      </c>
      <c r="C23" s="418" t="s">
        <v>7</v>
      </c>
      <c r="D23" s="418" t="s">
        <v>17</v>
      </c>
      <c r="E23" s="422" t="s">
        <v>10</v>
      </c>
      <c r="G23" s="509">
        <f ca="1">OFFSET(AvgMileage!$AR19,0,$AA$3)</f>
        <v>181362.71585425187</v>
      </c>
      <c r="H23" s="509"/>
      <c r="J23" s="423">
        <f>MileageCalcs!AD23</f>
        <v>3.231002261443952</v>
      </c>
      <c r="K23" s="423">
        <f>MileageCalcs!AE23</f>
        <v>3.1133533481067652</v>
      </c>
      <c r="L23" s="423">
        <f>MileageCalcs!AF23</f>
        <v>2.4010575836446497</v>
      </c>
      <c r="M23" s="424">
        <f t="shared" si="5"/>
        <v>1</v>
      </c>
      <c r="N23" s="424">
        <f t="shared" si="6"/>
        <v>1</v>
      </c>
      <c r="O23" s="468"/>
      <c r="P23" s="423">
        <f t="shared" si="9"/>
        <v>0.8911231693546469</v>
      </c>
      <c r="Q23" s="423">
        <f t="shared" si="9"/>
        <v>0.9169561872963182</v>
      </c>
      <c r="R23" s="423">
        <f t="shared" si="9"/>
        <v>0.9686027692187055</v>
      </c>
      <c r="S23" s="423"/>
      <c r="T23" s="423"/>
      <c r="U23" s="468"/>
      <c r="V23" s="423">
        <f t="shared" si="0"/>
        <v>2.879220975409966</v>
      </c>
      <c r="W23" s="423">
        <f t="shared" si="1"/>
        <v>2.8548086157862063</v>
      </c>
      <c r="X23" s="423">
        <f t="shared" si="2"/>
        <v>2.3256710245717813</v>
      </c>
      <c r="Y23" s="423">
        <f t="shared" si="3"/>
        <v>1</v>
      </c>
      <c r="Z23" s="423">
        <f t="shared" si="4"/>
        <v>1</v>
      </c>
      <c r="AA23" s="468"/>
    </row>
    <row r="24" spans="1:27" ht="12.75">
      <c r="A24" s="417" t="s">
        <v>123</v>
      </c>
      <c r="B24" s="418" t="s">
        <v>6</v>
      </c>
      <c r="C24" s="418" t="s">
        <v>7</v>
      </c>
      <c r="D24" s="418" t="s">
        <v>17</v>
      </c>
      <c r="E24" s="422" t="s">
        <v>11</v>
      </c>
      <c r="G24" s="509">
        <f ca="1">OFFSET(AvgMileage!$AR20,0,$AA$3)</f>
        <v>158156.021690351</v>
      </c>
      <c r="H24" s="509"/>
      <c r="J24" s="423">
        <f>MileageCalcs!AD24</f>
        <v>1.755348845376932</v>
      </c>
      <c r="K24" s="423">
        <f>MileageCalcs!AE24</f>
        <v>1.6756628261990116</v>
      </c>
      <c r="L24" s="423">
        <f>MileageCalcs!AF24</f>
        <v>0.742985377819072</v>
      </c>
      <c r="M24" s="424">
        <f t="shared" si="5"/>
        <v>1</v>
      </c>
      <c r="N24" s="424">
        <f t="shared" si="6"/>
        <v>1</v>
      </c>
      <c r="O24" s="468"/>
      <c r="P24" s="423">
        <f t="shared" si="9"/>
        <v>0.8911231693546469</v>
      </c>
      <c r="Q24" s="423">
        <f t="shared" si="9"/>
        <v>0.9169561872963182</v>
      </c>
      <c r="R24" s="423">
        <f t="shared" si="9"/>
        <v>0.9686027692187055</v>
      </c>
      <c r="S24" s="423"/>
      <c r="T24" s="423"/>
      <c r="U24" s="468"/>
      <c r="V24" s="423">
        <f t="shared" si="0"/>
        <v>1.5642320264153116</v>
      </c>
      <c r="W24" s="423">
        <f t="shared" si="1"/>
        <v>1.536509396305619</v>
      </c>
      <c r="X24" s="423">
        <f t="shared" si="2"/>
        <v>0.7196576944445593</v>
      </c>
      <c r="Y24" s="423">
        <f t="shared" si="3"/>
        <v>1</v>
      </c>
      <c r="Z24" s="423">
        <f t="shared" si="4"/>
        <v>1</v>
      </c>
      <c r="AA24" s="468"/>
    </row>
    <row r="25" spans="1:27" ht="12.75">
      <c r="A25" s="417" t="s">
        <v>124</v>
      </c>
      <c r="B25" s="418" t="s">
        <v>6</v>
      </c>
      <c r="C25" s="418" t="s">
        <v>7</v>
      </c>
      <c r="D25" s="418" t="s">
        <v>17</v>
      </c>
      <c r="E25" s="422" t="s">
        <v>12</v>
      </c>
      <c r="G25" s="509">
        <f ca="1">OFFSET(AvgMileage!$AR21,0,$AA$3)</f>
        <v>109263.66999663951</v>
      </c>
      <c r="H25" s="509"/>
      <c r="J25" s="423">
        <f>MileageCalcs!AD25</f>
        <v>1.09537984602525</v>
      </c>
      <c r="K25" s="423">
        <f>MileageCalcs!AE25</f>
        <v>1.1548304686129929</v>
      </c>
      <c r="L25" s="423">
        <f>MileageCalcs!AF25</f>
        <v>0.5757157766500149</v>
      </c>
      <c r="M25" s="424">
        <f t="shared" si="5"/>
        <v>1</v>
      </c>
      <c r="N25" s="424">
        <f t="shared" si="6"/>
        <v>1</v>
      </c>
      <c r="O25" s="468"/>
      <c r="P25" s="423">
        <f t="shared" si="9"/>
        <v>0.9295850001800594</v>
      </c>
      <c r="Q25" s="423">
        <f t="shared" si="9"/>
        <v>0.9440576513662257</v>
      </c>
      <c r="R25" s="423">
        <f t="shared" si="9"/>
        <v>0.9736588535377524</v>
      </c>
      <c r="S25" s="423"/>
      <c r="T25" s="423"/>
      <c r="U25" s="468"/>
      <c r="V25" s="423">
        <f t="shared" si="0"/>
        <v>1.0182486743646155</v>
      </c>
      <c r="W25" s="423">
        <f t="shared" si="1"/>
        <v>1.0902265399249398</v>
      </c>
      <c r="X25" s="423">
        <f t="shared" si="2"/>
        <v>0.5605507630566503</v>
      </c>
      <c r="Y25" s="423">
        <f t="shared" si="3"/>
        <v>1</v>
      </c>
      <c r="Z25" s="423">
        <f t="shared" si="4"/>
        <v>1</v>
      </c>
      <c r="AA25" s="468"/>
    </row>
    <row r="26" spans="1:27" ht="12.75">
      <c r="A26" s="417" t="s">
        <v>125</v>
      </c>
      <c r="B26" s="418" t="s">
        <v>6</v>
      </c>
      <c r="C26" s="418" t="s">
        <v>7</v>
      </c>
      <c r="D26" s="418" t="s">
        <v>17</v>
      </c>
      <c r="E26" s="422" t="s">
        <v>13</v>
      </c>
      <c r="G26" s="509">
        <f ca="1">OFFSET(AvgMileage!$AR22,0,$AA$3)</f>
        <v>43906.500322314125</v>
      </c>
      <c r="H26" s="509"/>
      <c r="J26" s="423">
        <f>MileageCalcs!AD26</f>
        <v>0.9283902036552667</v>
      </c>
      <c r="K26" s="423">
        <f>MileageCalcs!AE26</f>
        <v>0.9482172487300173</v>
      </c>
      <c r="L26" s="423">
        <f>MileageCalcs!AF26</f>
        <v>0.9611874281101387</v>
      </c>
      <c r="M26" s="424">
        <f t="shared" si="5"/>
        <v>1</v>
      </c>
      <c r="N26" s="424">
        <f t="shared" si="6"/>
        <v>1</v>
      </c>
      <c r="O26" s="468"/>
      <c r="P26" s="423">
        <f t="shared" si="9"/>
        <v>0.9929723414839217</v>
      </c>
      <c r="Q26" s="423">
        <f t="shared" si="9"/>
        <v>0.991955913915184</v>
      </c>
      <c r="R26" s="423">
        <f t="shared" si="9"/>
        <v>0.9907275433236389</v>
      </c>
      <c r="S26" s="423"/>
      <c r="T26" s="423"/>
      <c r="U26" s="468"/>
      <c r="V26" s="423">
        <f t="shared" si="0"/>
        <v>0.921865794334305</v>
      </c>
      <c r="W26" s="423">
        <f t="shared" si="1"/>
        <v>0.9405897075541257</v>
      </c>
      <c r="X26" s="423">
        <f t="shared" si="2"/>
        <v>0.9522748593251245</v>
      </c>
      <c r="Y26" s="423">
        <f t="shared" si="3"/>
        <v>1</v>
      </c>
      <c r="Z26" s="423">
        <f t="shared" si="4"/>
        <v>1</v>
      </c>
      <c r="AA26" s="468"/>
    </row>
    <row r="27" spans="1:27" ht="12.75">
      <c r="A27" s="417" t="s">
        <v>126</v>
      </c>
      <c r="B27" s="418" t="s">
        <v>6</v>
      </c>
      <c r="C27" s="418" t="s">
        <v>7</v>
      </c>
      <c r="D27" s="418" t="s">
        <v>17</v>
      </c>
      <c r="E27" s="422" t="s">
        <v>14</v>
      </c>
      <c r="G27" s="509">
        <f ca="1">OFFSET(AvgMileage!$AR23,0,$AA$3)</f>
        <v>0</v>
      </c>
      <c r="H27" s="509"/>
      <c r="J27" s="423">
        <f>MileageCalcs!AD27</f>
        <v>0</v>
      </c>
      <c r="K27" s="423">
        <f>MileageCalcs!AE27</f>
        <v>0</v>
      </c>
      <c r="L27" s="423">
        <f>MileageCalcs!AF27</f>
        <v>0</v>
      </c>
      <c r="M27" s="424">
        <f t="shared" si="5"/>
        <v>0</v>
      </c>
      <c r="N27" s="424">
        <f t="shared" si="6"/>
        <v>0</v>
      </c>
      <c r="O27" s="468"/>
      <c r="P27" s="423">
        <f aca="true" t="shared" si="10" ref="P27:R28">P13</f>
        <v>1</v>
      </c>
      <c r="Q27" s="423">
        <f t="shared" si="10"/>
        <v>1</v>
      </c>
      <c r="R27" s="423">
        <f t="shared" si="10"/>
        <v>1</v>
      </c>
      <c r="S27" s="423"/>
      <c r="T27" s="423"/>
      <c r="U27" s="468"/>
      <c r="V27" s="423">
        <f t="shared" si="0"/>
        <v>0</v>
      </c>
      <c r="W27" s="423">
        <f t="shared" si="1"/>
        <v>0</v>
      </c>
      <c r="X27" s="423">
        <f t="shared" si="2"/>
        <v>0</v>
      </c>
      <c r="Y27" s="423">
        <f t="shared" si="3"/>
        <v>0</v>
      </c>
      <c r="Z27" s="423">
        <f t="shared" si="4"/>
        <v>0</v>
      </c>
      <c r="AA27" s="468"/>
    </row>
    <row r="28" spans="1:27" ht="12.75">
      <c r="A28" s="417" t="s">
        <v>127</v>
      </c>
      <c r="B28" s="418" t="s">
        <v>6</v>
      </c>
      <c r="C28" s="419" t="s">
        <v>7</v>
      </c>
      <c r="D28" s="419" t="s">
        <v>17</v>
      </c>
      <c r="E28" s="422" t="s">
        <v>15</v>
      </c>
      <c r="G28" s="510">
        <f ca="1">OFFSET(AvgMileage!$AR24,0,$AA$3)</f>
        <v>0</v>
      </c>
      <c r="H28" s="510"/>
      <c r="J28" s="425">
        <f>MileageCalcs!AD28</f>
        <v>0</v>
      </c>
      <c r="K28" s="425">
        <f>MileageCalcs!AE28</f>
        <v>0</v>
      </c>
      <c r="L28" s="425">
        <f>MileageCalcs!AF28</f>
        <v>0</v>
      </c>
      <c r="M28" s="426">
        <f t="shared" si="5"/>
        <v>0</v>
      </c>
      <c r="N28" s="426">
        <f t="shared" si="6"/>
        <v>0</v>
      </c>
      <c r="O28" s="468"/>
      <c r="P28" s="425">
        <f t="shared" si="10"/>
        <v>1</v>
      </c>
      <c r="Q28" s="425">
        <f t="shared" si="10"/>
        <v>1</v>
      </c>
      <c r="R28" s="425">
        <f t="shared" si="10"/>
        <v>1</v>
      </c>
      <c r="S28" s="425"/>
      <c r="T28" s="425"/>
      <c r="U28" s="468"/>
      <c r="V28" s="425">
        <f t="shared" si="0"/>
        <v>0</v>
      </c>
      <c r="W28" s="425">
        <f t="shared" si="1"/>
        <v>0</v>
      </c>
      <c r="X28" s="425">
        <f t="shared" si="2"/>
        <v>0</v>
      </c>
      <c r="Y28" s="425">
        <f t="shared" si="3"/>
        <v>0</v>
      </c>
      <c r="Z28" s="425">
        <f t="shared" si="4"/>
        <v>0</v>
      </c>
      <c r="AA28" s="468"/>
    </row>
    <row r="29" spans="1:27" ht="12.75">
      <c r="A29" s="417" t="s">
        <v>128</v>
      </c>
      <c r="B29" s="418" t="s">
        <v>6</v>
      </c>
      <c r="C29" s="427" t="s">
        <v>18</v>
      </c>
      <c r="D29" s="427" t="s">
        <v>8</v>
      </c>
      <c r="E29" s="422" t="s">
        <v>9</v>
      </c>
      <c r="G29" s="508">
        <f ca="1">OFFSET(AvgMileage!$AR25,0,$AA$3)</f>
        <v>183069.97493133778</v>
      </c>
      <c r="H29" s="508"/>
      <c r="J29" s="420">
        <f>MileageCalcs!AD29</f>
        <v>1.1950405849868115</v>
      </c>
      <c r="K29" s="420">
        <f>MileageCalcs!AE29</f>
        <v>1.404251253620882</v>
      </c>
      <c r="L29" s="420">
        <f>MileageCalcs!AF29</f>
        <v>1.0649929283396395</v>
      </c>
      <c r="M29" s="421">
        <f t="shared" si="5"/>
        <v>1</v>
      </c>
      <c r="N29" s="421">
        <f t="shared" si="6"/>
        <v>1</v>
      </c>
      <c r="O29" s="468"/>
      <c r="P29" s="420">
        <f ca="1">OFFSET(Fuel!$CD11,0,$AA$3)</f>
        <v>0.9073053715324891</v>
      </c>
      <c r="Q29" s="420">
        <f ca="1">OFFSET(Fuel!$CD37,0,$AA$3)</f>
        <v>0.9331774364304155</v>
      </c>
      <c r="R29" s="420">
        <f ca="1">OFFSET(Fuel!$CD63,0,$AA$3)</f>
        <v>1.0141053994089455</v>
      </c>
      <c r="S29" s="420">
        <f ca="1">OFFSET(Fuel!$CD89,0,$AA$3)</f>
        <v>0.8479664887706931</v>
      </c>
      <c r="T29" s="420"/>
      <c r="U29" s="468"/>
      <c r="V29" s="420">
        <f t="shared" si="0"/>
        <v>1.0842667419578622</v>
      </c>
      <c r="W29" s="420">
        <f t="shared" si="1"/>
        <v>1.3104155849581318</v>
      </c>
      <c r="X29" s="420">
        <f t="shared" si="2"/>
        <v>1.0800150789615726</v>
      </c>
      <c r="Y29" s="420">
        <f t="shared" si="3"/>
        <v>0.8479664887706931</v>
      </c>
      <c r="Z29" s="420">
        <f t="shared" si="4"/>
        <v>1</v>
      </c>
      <c r="AA29" s="468"/>
    </row>
    <row r="30" spans="1:27" ht="12.75">
      <c r="A30" s="417" t="s">
        <v>129</v>
      </c>
      <c r="B30" s="418" t="s">
        <v>6</v>
      </c>
      <c r="C30" s="418" t="s">
        <v>18</v>
      </c>
      <c r="D30" s="418" t="s">
        <v>8</v>
      </c>
      <c r="E30" s="422" t="s">
        <v>10</v>
      </c>
      <c r="G30" s="509">
        <f ca="1">OFFSET(AvgMileage!$AR26,0,$AA$3)</f>
        <v>160034.0457241211</v>
      </c>
      <c r="H30" s="509"/>
      <c r="J30" s="423">
        <f>MileageCalcs!AD30</f>
        <v>0.9496425013949062</v>
      </c>
      <c r="K30" s="423">
        <f>MileageCalcs!AE30</f>
        <v>0.9522149007390621</v>
      </c>
      <c r="L30" s="423">
        <f>MileageCalcs!AF30</f>
        <v>1.2750457069651964</v>
      </c>
      <c r="M30" s="424">
        <f t="shared" si="5"/>
        <v>1</v>
      </c>
      <c r="N30" s="424">
        <f t="shared" si="6"/>
        <v>1</v>
      </c>
      <c r="O30" s="468"/>
      <c r="P30" s="423">
        <f ca="1">OFFSET(Fuel!$CD12,0,$AA$3)</f>
        <v>0.9073053715324891</v>
      </c>
      <c r="Q30" s="423">
        <f ca="1">OFFSET(Fuel!$CD38,0,$AA$3)</f>
        <v>0.9331774364304155</v>
      </c>
      <c r="R30" s="423">
        <f ca="1">OFFSET(Fuel!$CD64,0,$AA$3)</f>
        <v>1.0141053994089455</v>
      </c>
      <c r="S30" s="423">
        <f ca="1">OFFSET(Fuel!$CD90,0,$AA$3)</f>
        <v>0.8479664887706931</v>
      </c>
      <c r="T30" s="423"/>
      <c r="U30" s="468"/>
      <c r="V30" s="423">
        <f t="shared" si="0"/>
        <v>0.8616157425511477</v>
      </c>
      <c r="W30" s="423">
        <f t="shared" si="1"/>
        <v>0.8885854600025206</v>
      </c>
      <c r="X30" s="423">
        <f t="shared" si="2"/>
        <v>1.2930307359266018</v>
      </c>
      <c r="Y30" s="423">
        <f t="shared" si="3"/>
        <v>0.8479664887706931</v>
      </c>
      <c r="Z30" s="423">
        <f t="shared" si="4"/>
        <v>1</v>
      </c>
      <c r="AA30" s="468"/>
    </row>
    <row r="31" spans="1:27" ht="12.75">
      <c r="A31" s="417" t="s">
        <v>130</v>
      </c>
      <c r="B31" s="418" t="s">
        <v>6</v>
      </c>
      <c r="C31" s="418" t="s">
        <v>18</v>
      </c>
      <c r="D31" s="418" t="s">
        <v>8</v>
      </c>
      <c r="E31" s="422" t="s">
        <v>11</v>
      </c>
      <c r="G31" s="509">
        <f ca="1">OFFSET(AvgMileage!$AR27,0,$AA$3)</f>
        <v>142300.76461163614</v>
      </c>
      <c r="H31" s="509"/>
      <c r="J31" s="423">
        <f>MileageCalcs!AD31</f>
        <v>1.9861205688214725</v>
      </c>
      <c r="K31" s="423">
        <f>MileageCalcs!AE31</f>
        <v>1.788054686907726</v>
      </c>
      <c r="L31" s="423">
        <f>MileageCalcs!AF31</f>
        <v>1.0153700125181957</v>
      </c>
      <c r="M31" s="424">
        <f t="shared" si="5"/>
        <v>1</v>
      </c>
      <c r="N31" s="424">
        <f t="shared" si="6"/>
        <v>1</v>
      </c>
      <c r="O31" s="468"/>
      <c r="P31" s="423">
        <f ca="1">OFFSET(Fuel!$CD13,0,$AA$3)</f>
        <v>0.9073053715324891</v>
      </c>
      <c r="Q31" s="423">
        <f ca="1">OFFSET(Fuel!$CD39,0,$AA$3)</f>
        <v>0.9331774364304155</v>
      </c>
      <c r="R31" s="423">
        <f ca="1">OFFSET(Fuel!$CD65,0,$AA$3)</f>
        <v>1.0141053994089455</v>
      </c>
      <c r="S31" s="423">
        <f ca="1">OFFSET(Fuel!$CD91,0,$AA$3)</f>
        <v>0.8479664887706931</v>
      </c>
      <c r="T31" s="423"/>
      <c r="U31" s="468"/>
      <c r="V31" s="423">
        <f t="shared" si="0"/>
        <v>1.8020178606028847</v>
      </c>
      <c r="W31" s="423">
        <f t="shared" si="1"/>
        <v>1.6685722889259411</v>
      </c>
      <c r="X31" s="423">
        <f t="shared" si="2"/>
        <v>1.0296922120926308</v>
      </c>
      <c r="Y31" s="423">
        <f t="shared" si="3"/>
        <v>0.8479664887706931</v>
      </c>
      <c r="Z31" s="423">
        <f t="shared" si="4"/>
        <v>1</v>
      </c>
      <c r="AA31" s="468"/>
    </row>
    <row r="32" spans="1:27" ht="12.75">
      <c r="A32" s="417" t="s">
        <v>131</v>
      </c>
      <c r="B32" s="418" t="s">
        <v>6</v>
      </c>
      <c r="C32" s="418" t="s">
        <v>18</v>
      </c>
      <c r="D32" s="418" t="s">
        <v>8</v>
      </c>
      <c r="E32" s="422" t="s">
        <v>12</v>
      </c>
      <c r="G32" s="509">
        <f ca="1">OFFSET(AvgMileage!$AR28,0,$AA$3)</f>
        <v>70108.83860699282</v>
      </c>
      <c r="H32" s="509"/>
      <c r="J32" s="423">
        <f>MileageCalcs!AD32</f>
        <v>1.118768598544846</v>
      </c>
      <c r="K32" s="423">
        <f>MileageCalcs!AE32</f>
        <v>1.1664649974044392</v>
      </c>
      <c r="L32" s="423">
        <f>MileageCalcs!AF32</f>
        <v>0.8728988283928296</v>
      </c>
      <c r="M32" s="424">
        <f t="shared" si="5"/>
        <v>1</v>
      </c>
      <c r="N32" s="424">
        <f t="shared" si="6"/>
        <v>1</v>
      </c>
      <c r="O32" s="468"/>
      <c r="P32" s="423">
        <f ca="1">OFFSET(Fuel!$CD14,0,$AA$3)</f>
        <v>0.9725523519623546</v>
      </c>
      <c r="Q32" s="423">
        <f ca="1">OFFSET(Fuel!$CD40,0,$AA$3)</f>
        <v>0.9815606611455321</v>
      </c>
      <c r="R32" s="423">
        <f ca="1">OFFSET(Fuel!$CD66,0,$AA$3)</f>
        <v>1.0033766728142195</v>
      </c>
      <c r="S32" s="423">
        <f ca="1">OFFSET(Fuel!$CD92,0,$AA$3)</f>
        <v>0.8865243895017286</v>
      </c>
      <c r="T32" s="423"/>
      <c r="U32" s="468"/>
      <c r="V32" s="423">
        <f t="shared" si="0"/>
        <v>1.0880610318164172</v>
      </c>
      <c r="W32" s="423">
        <f t="shared" si="1"/>
        <v>1.1449561540554227</v>
      </c>
      <c r="X32" s="423">
        <f t="shared" si="2"/>
        <v>0.8758463221362277</v>
      </c>
      <c r="Y32" s="423">
        <f t="shared" si="3"/>
        <v>0.8865243895017286</v>
      </c>
      <c r="Z32" s="423">
        <f t="shared" si="4"/>
        <v>1</v>
      </c>
      <c r="AA32" s="468"/>
    </row>
    <row r="33" spans="1:27" ht="12.75">
      <c r="A33" s="417" t="s">
        <v>132</v>
      </c>
      <c r="B33" s="418" t="s">
        <v>6</v>
      </c>
      <c r="C33" s="418" t="s">
        <v>18</v>
      </c>
      <c r="D33" s="418" t="s">
        <v>8</v>
      </c>
      <c r="E33" s="422" t="s">
        <v>13</v>
      </c>
      <c r="G33" s="509">
        <f ca="1">OFFSET(AvgMileage!$AR29,0,$AA$3)</f>
        <v>32532.935111232837</v>
      </c>
      <c r="H33" s="509"/>
      <c r="J33" s="423">
        <f>MileageCalcs!AD33</f>
        <v>0.7077406136258566</v>
      </c>
      <c r="K33" s="423">
        <f>MileageCalcs!AE33</f>
        <v>0.5424690630738418</v>
      </c>
      <c r="L33" s="423">
        <f>MileageCalcs!AF33</f>
        <v>1.0385806495364163</v>
      </c>
      <c r="M33" s="424">
        <f t="shared" si="5"/>
        <v>1</v>
      </c>
      <c r="N33" s="424">
        <f t="shared" si="6"/>
        <v>1</v>
      </c>
      <c r="O33" s="468"/>
      <c r="P33" s="423">
        <f ca="1">OFFSET(Fuel!$CD15,0,$AA$3)</f>
        <v>1</v>
      </c>
      <c r="Q33" s="423">
        <f ca="1">OFFSET(Fuel!$CD41,0,$AA$3)</f>
        <v>1</v>
      </c>
      <c r="R33" s="423">
        <f ca="1">OFFSET(Fuel!$CD67,0,$AA$3)</f>
        <v>1</v>
      </c>
      <c r="S33" s="423">
        <f ca="1">OFFSET(Fuel!$CD93,0,$AA$3)</f>
        <v>0.9952051145444857</v>
      </c>
      <c r="T33" s="423"/>
      <c r="U33" s="468"/>
      <c r="V33" s="423">
        <f t="shared" si="0"/>
        <v>0.7077406136258566</v>
      </c>
      <c r="W33" s="423">
        <f t="shared" si="1"/>
        <v>0.5424690630738418</v>
      </c>
      <c r="X33" s="423">
        <f t="shared" si="2"/>
        <v>1.0385806495364163</v>
      </c>
      <c r="Y33" s="423">
        <f t="shared" si="3"/>
        <v>0.9952051145444857</v>
      </c>
      <c r="Z33" s="423">
        <f t="shared" si="4"/>
        <v>1</v>
      </c>
      <c r="AA33" s="468"/>
    </row>
    <row r="34" spans="1:27" ht="12.75">
      <c r="A34" s="417" t="s">
        <v>133</v>
      </c>
      <c r="B34" s="418" t="s">
        <v>6</v>
      </c>
      <c r="C34" s="418" t="s">
        <v>18</v>
      </c>
      <c r="D34" s="418" t="s">
        <v>8</v>
      </c>
      <c r="E34" s="422" t="s">
        <v>14</v>
      </c>
      <c r="G34" s="509">
        <f ca="1">OFFSET(AvgMileage!$AR30,0,$AA$3)</f>
        <v>0</v>
      </c>
      <c r="H34" s="509"/>
      <c r="J34" s="423">
        <f>MileageCalcs!AD34</f>
        <v>0</v>
      </c>
      <c r="K34" s="423">
        <f>MileageCalcs!AE34</f>
        <v>0</v>
      </c>
      <c r="L34" s="423">
        <f>MileageCalcs!AF34</f>
        <v>0</v>
      </c>
      <c r="M34" s="424">
        <f t="shared" si="5"/>
        <v>0</v>
      </c>
      <c r="N34" s="424">
        <f t="shared" si="6"/>
        <v>0</v>
      </c>
      <c r="O34" s="468"/>
      <c r="P34" s="423">
        <f ca="1">OFFSET(Fuel!$CD16,0,$AA$3)</f>
        <v>1</v>
      </c>
      <c r="Q34" s="423">
        <f ca="1">OFFSET(Fuel!$CD42,0,$AA$3)</f>
        <v>1</v>
      </c>
      <c r="R34" s="423">
        <f ca="1">OFFSET(Fuel!$CD68,0,$AA$3)</f>
        <v>1</v>
      </c>
      <c r="S34" s="423">
        <f ca="1">OFFSET(Fuel!$CD94,0,$AA$3)</f>
        <v>1</v>
      </c>
      <c r="T34" s="423"/>
      <c r="U34" s="468"/>
      <c r="V34" s="423">
        <f t="shared" si="0"/>
        <v>0</v>
      </c>
      <c r="W34" s="423">
        <f t="shared" si="1"/>
        <v>0</v>
      </c>
      <c r="X34" s="423">
        <f t="shared" si="2"/>
        <v>0</v>
      </c>
      <c r="Y34" s="423">
        <f t="shared" si="3"/>
        <v>0</v>
      </c>
      <c r="Z34" s="423">
        <f t="shared" si="4"/>
        <v>0</v>
      </c>
      <c r="AA34" s="468"/>
    </row>
    <row r="35" spans="1:27" ht="12.75">
      <c r="A35" s="417" t="s">
        <v>134</v>
      </c>
      <c r="B35" s="418" t="s">
        <v>6</v>
      </c>
      <c r="C35" s="418" t="s">
        <v>18</v>
      </c>
      <c r="D35" s="419" t="s">
        <v>8</v>
      </c>
      <c r="E35" s="422" t="s">
        <v>15</v>
      </c>
      <c r="G35" s="510">
        <f ca="1">OFFSET(AvgMileage!$AR31,0,$AA$3)</f>
        <v>0</v>
      </c>
      <c r="H35" s="510"/>
      <c r="J35" s="425">
        <f>MileageCalcs!AD35</f>
        <v>0</v>
      </c>
      <c r="K35" s="425">
        <f>MileageCalcs!AE35</f>
        <v>0</v>
      </c>
      <c r="L35" s="425">
        <f>MileageCalcs!AF35</f>
        <v>0</v>
      </c>
      <c r="M35" s="426">
        <f t="shared" si="5"/>
        <v>0</v>
      </c>
      <c r="N35" s="426">
        <f t="shared" si="6"/>
        <v>0</v>
      </c>
      <c r="O35" s="468"/>
      <c r="P35" s="425">
        <f ca="1">OFFSET(Fuel!$CD17,0,$AA$3)</f>
        <v>1</v>
      </c>
      <c r="Q35" s="425">
        <f ca="1">OFFSET(Fuel!$CD43,0,$AA$3)</f>
        <v>1</v>
      </c>
      <c r="R35" s="425">
        <f ca="1">OFFSET(Fuel!$CD69,0,$AA$3)</f>
        <v>1</v>
      </c>
      <c r="S35" s="425">
        <f ca="1">OFFSET(Fuel!$CD95,0,$AA$3)</f>
        <v>1</v>
      </c>
      <c r="T35" s="425"/>
      <c r="U35" s="468"/>
      <c r="V35" s="425">
        <f t="shared" si="0"/>
        <v>0</v>
      </c>
      <c r="W35" s="425">
        <f t="shared" si="1"/>
        <v>0</v>
      </c>
      <c r="X35" s="425">
        <f t="shared" si="2"/>
        <v>0</v>
      </c>
      <c r="Y35" s="425">
        <f t="shared" si="3"/>
        <v>0</v>
      </c>
      <c r="Z35" s="425">
        <f t="shared" si="4"/>
        <v>0</v>
      </c>
      <c r="AA35" s="468"/>
    </row>
    <row r="36" spans="1:27" ht="12.75">
      <c r="A36" s="417" t="s">
        <v>135</v>
      </c>
      <c r="B36" s="418" t="s">
        <v>6</v>
      </c>
      <c r="C36" s="418" t="s">
        <v>18</v>
      </c>
      <c r="D36" s="427" t="s">
        <v>16</v>
      </c>
      <c r="E36" s="422" t="s">
        <v>9</v>
      </c>
      <c r="G36" s="508">
        <f ca="1">OFFSET(AvgMileage!$AR32,0,$AA$3)</f>
        <v>196047.51076815266</v>
      </c>
      <c r="H36" s="508"/>
      <c r="J36" s="420">
        <f>MileageCalcs!AD36</f>
        <v>1.2140617517271353</v>
      </c>
      <c r="K36" s="420">
        <f>MileageCalcs!AE36</f>
        <v>1.4436755124264409</v>
      </c>
      <c r="L36" s="420">
        <f>MileageCalcs!AF36</f>
        <v>1.0713313082566902</v>
      </c>
      <c r="M36" s="421">
        <f t="shared" si="5"/>
        <v>1</v>
      </c>
      <c r="N36" s="421">
        <f t="shared" si="6"/>
        <v>1</v>
      </c>
      <c r="O36" s="468"/>
      <c r="P36" s="420">
        <f>P29</f>
        <v>0.9073053715324891</v>
      </c>
      <c r="Q36" s="420">
        <f aca="true" t="shared" si="11" ref="P36:S40">Q29</f>
        <v>0.9331774364304155</v>
      </c>
      <c r="R36" s="420">
        <f t="shared" si="11"/>
        <v>1.0141053994089455</v>
      </c>
      <c r="S36" s="420">
        <f t="shared" si="11"/>
        <v>0.8479664887706931</v>
      </c>
      <c r="T36" s="420"/>
      <c r="U36" s="468"/>
      <c r="V36" s="420">
        <f t="shared" si="0"/>
        <v>1.101524748714173</v>
      </c>
      <c r="W36" s="420">
        <f t="shared" si="1"/>
        <v>1.3472054137234726</v>
      </c>
      <c r="X36" s="420">
        <f t="shared" si="2"/>
        <v>1.086442864258959</v>
      </c>
      <c r="Y36" s="420">
        <f t="shared" si="3"/>
        <v>0.8479664887706931</v>
      </c>
      <c r="Z36" s="420">
        <f t="shared" si="4"/>
        <v>1</v>
      </c>
      <c r="AA36" s="468"/>
    </row>
    <row r="37" spans="1:27" ht="12.75">
      <c r="A37" s="417" t="s">
        <v>136</v>
      </c>
      <c r="B37" s="418" t="s">
        <v>6</v>
      </c>
      <c r="C37" s="418" t="s">
        <v>18</v>
      </c>
      <c r="D37" s="418" t="s">
        <v>16</v>
      </c>
      <c r="E37" s="422" t="s">
        <v>10</v>
      </c>
      <c r="G37" s="509">
        <f ca="1">OFFSET(AvgMileage!$AR33,0,$AA$3)</f>
        <v>194538.5702618504</v>
      </c>
      <c r="H37" s="509"/>
      <c r="J37" s="423">
        <f>MileageCalcs!AD37</f>
        <v>0.9496425013949062</v>
      </c>
      <c r="K37" s="423">
        <f>MileageCalcs!AE37</f>
        <v>0.9522149007390621</v>
      </c>
      <c r="L37" s="423">
        <f>MileageCalcs!AF37</f>
        <v>1.3612946609368788</v>
      </c>
      <c r="M37" s="424">
        <f t="shared" si="5"/>
        <v>1</v>
      </c>
      <c r="N37" s="424">
        <f t="shared" si="6"/>
        <v>1</v>
      </c>
      <c r="O37" s="468"/>
      <c r="P37" s="423">
        <f t="shared" si="11"/>
        <v>0.9073053715324891</v>
      </c>
      <c r="Q37" s="423">
        <f t="shared" si="11"/>
        <v>0.9331774364304155</v>
      </c>
      <c r="R37" s="423">
        <f t="shared" si="11"/>
        <v>1.0141053994089455</v>
      </c>
      <c r="S37" s="423">
        <f t="shared" si="11"/>
        <v>0.8479664887706931</v>
      </c>
      <c r="T37" s="423"/>
      <c r="U37" s="468"/>
      <c r="V37" s="423">
        <f t="shared" si="0"/>
        <v>0.8616157425511477</v>
      </c>
      <c r="W37" s="423">
        <f t="shared" si="1"/>
        <v>0.8885854600025206</v>
      </c>
      <c r="X37" s="423">
        <f t="shared" si="2"/>
        <v>1.3804962658426585</v>
      </c>
      <c r="Y37" s="423">
        <f t="shared" si="3"/>
        <v>0.8479664887706931</v>
      </c>
      <c r="Z37" s="423">
        <f t="shared" si="4"/>
        <v>1</v>
      </c>
      <c r="AA37" s="468"/>
    </row>
    <row r="38" spans="1:27" ht="12.75">
      <c r="A38" s="417" t="s">
        <v>137</v>
      </c>
      <c r="B38" s="418" t="s">
        <v>6</v>
      </c>
      <c r="C38" s="418" t="s">
        <v>18</v>
      </c>
      <c r="D38" s="418" t="s">
        <v>16</v>
      </c>
      <c r="E38" s="422" t="s">
        <v>11</v>
      </c>
      <c r="G38" s="509">
        <f ca="1">OFFSET(AvgMileage!$AR34,0,$AA$3)</f>
        <v>173609.3960157351</v>
      </c>
      <c r="H38" s="509"/>
      <c r="J38" s="423">
        <f>MileageCalcs!AD38</f>
        <v>2.3206149312369675</v>
      </c>
      <c r="K38" s="423">
        <f>MileageCalcs!AE38</f>
        <v>2.055364647149985</v>
      </c>
      <c r="L38" s="423">
        <f>MileageCalcs!AF38</f>
        <v>1.0205835560747776</v>
      </c>
      <c r="M38" s="424">
        <f t="shared" si="5"/>
        <v>1</v>
      </c>
      <c r="N38" s="424">
        <f t="shared" si="6"/>
        <v>1</v>
      </c>
      <c r="O38" s="468"/>
      <c r="P38" s="423">
        <f t="shared" si="11"/>
        <v>0.9073053715324891</v>
      </c>
      <c r="Q38" s="423">
        <f t="shared" si="11"/>
        <v>0.9331774364304155</v>
      </c>
      <c r="R38" s="423">
        <f t="shared" si="11"/>
        <v>1.0141053994089455</v>
      </c>
      <c r="S38" s="423">
        <f t="shared" si="11"/>
        <v>0.8479664887706931</v>
      </c>
      <c r="T38" s="423"/>
      <c r="U38" s="468"/>
      <c r="V38" s="423">
        <f t="shared" si="0"/>
        <v>2.1055063923697985</v>
      </c>
      <c r="W38" s="423">
        <f t="shared" si="1"/>
        <v>1.9180199123571287</v>
      </c>
      <c r="X38" s="423">
        <f t="shared" si="2"/>
        <v>1.0349792947634142</v>
      </c>
      <c r="Y38" s="423">
        <f t="shared" si="3"/>
        <v>0.8479664887706931</v>
      </c>
      <c r="Z38" s="423">
        <f t="shared" si="4"/>
        <v>1</v>
      </c>
      <c r="AA38" s="468"/>
    </row>
    <row r="39" spans="1:27" ht="12.75">
      <c r="A39" s="417" t="s">
        <v>138</v>
      </c>
      <c r="B39" s="418" t="s">
        <v>6</v>
      </c>
      <c r="C39" s="418" t="s">
        <v>18</v>
      </c>
      <c r="D39" s="418" t="s">
        <v>16</v>
      </c>
      <c r="E39" s="422" t="s">
        <v>12</v>
      </c>
      <c r="G39" s="509">
        <f ca="1">OFFSET(AvgMileage!$AR35,0,$AA$3)</f>
        <v>113764.1166439913</v>
      </c>
      <c r="H39" s="509"/>
      <c r="J39" s="423">
        <f>MileageCalcs!AD39</f>
        <v>1.3766092572160464</v>
      </c>
      <c r="K39" s="423">
        <f>MileageCalcs!AE39</f>
        <v>1.5278521409957104</v>
      </c>
      <c r="L39" s="423">
        <f>MileageCalcs!AF39</f>
        <v>0.6839669010944991</v>
      </c>
      <c r="M39" s="424">
        <f t="shared" si="5"/>
        <v>1</v>
      </c>
      <c r="N39" s="424">
        <f t="shared" si="6"/>
        <v>1</v>
      </c>
      <c r="O39" s="468"/>
      <c r="P39" s="423">
        <f t="shared" si="11"/>
        <v>0.9725523519623546</v>
      </c>
      <c r="Q39" s="423">
        <f t="shared" si="11"/>
        <v>0.9815606611455321</v>
      </c>
      <c r="R39" s="423">
        <f t="shared" si="11"/>
        <v>1.0033766728142195</v>
      </c>
      <c r="S39" s="423">
        <f t="shared" si="11"/>
        <v>0.8865243895017286</v>
      </c>
      <c r="T39" s="423"/>
      <c r="U39" s="468"/>
      <c r="V39" s="423">
        <f t="shared" si="0"/>
        <v>1.338824570838616</v>
      </c>
      <c r="W39" s="423">
        <f t="shared" si="1"/>
        <v>1.4996795576483661</v>
      </c>
      <c r="X39" s="423">
        <f t="shared" si="2"/>
        <v>0.6862764335352508</v>
      </c>
      <c r="Y39" s="423">
        <f t="shared" si="3"/>
        <v>0.8865243895017286</v>
      </c>
      <c r="Z39" s="423">
        <f t="shared" si="4"/>
        <v>1</v>
      </c>
      <c r="AA39" s="468"/>
    </row>
    <row r="40" spans="1:27" ht="12.75">
      <c r="A40" s="417" t="s">
        <v>139</v>
      </c>
      <c r="B40" s="418" t="s">
        <v>6</v>
      </c>
      <c r="C40" s="418" t="s">
        <v>18</v>
      </c>
      <c r="D40" s="418" t="s">
        <v>16</v>
      </c>
      <c r="E40" s="422" t="s">
        <v>13</v>
      </c>
      <c r="G40" s="509">
        <f ca="1">OFFSET(AvgMileage!$AR36,0,$AA$3)</f>
        <v>46169.51330202517</v>
      </c>
      <c r="H40" s="509"/>
      <c r="J40" s="423">
        <f>MileageCalcs!AD40</f>
        <v>0.9359081964260421</v>
      </c>
      <c r="K40" s="423">
        <f>MileageCalcs!AE40</f>
        <v>0.8996645298469885</v>
      </c>
      <c r="L40" s="423">
        <f>MileageCalcs!AF40</f>
        <v>1.008460646696487</v>
      </c>
      <c r="M40" s="424">
        <f t="shared" si="5"/>
        <v>1</v>
      </c>
      <c r="N40" s="424">
        <f t="shared" si="6"/>
        <v>1</v>
      </c>
      <c r="O40" s="468"/>
      <c r="P40" s="423">
        <f t="shared" si="11"/>
        <v>1</v>
      </c>
      <c r="Q40" s="423">
        <f t="shared" si="11"/>
        <v>1</v>
      </c>
      <c r="R40" s="423">
        <f t="shared" si="11"/>
        <v>1</v>
      </c>
      <c r="S40" s="423">
        <f t="shared" si="11"/>
        <v>0.9952051145444857</v>
      </c>
      <c r="T40" s="423"/>
      <c r="U40" s="468"/>
      <c r="V40" s="423">
        <f aca="true" t="shared" si="12" ref="V40:V71">IF(P40=0,J40,J40*P40)</f>
        <v>0.9359081964260421</v>
      </c>
      <c r="W40" s="423">
        <f aca="true" t="shared" si="13" ref="W40:W71">IF(Q40=0,K40,K40*Q40)</f>
        <v>0.8996645298469885</v>
      </c>
      <c r="X40" s="423">
        <f aca="true" t="shared" si="14" ref="X40:X71">IF(R40=0,L40,L40*R40)</f>
        <v>1.008460646696487</v>
      </c>
      <c r="Y40" s="423">
        <f aca="true" t="shared" si="15" ref="Y40:Y71">IF(S40=0,M40,M40*S40)</f>
        <v>0.9952051145444857</v>
      </c>
      <c r="Z40" s="423">
        <f aca="true" t="shared" si="16" ref="Z40:Z71">IF(T40=0,N40,N40*T40)</f>
        <v>1</v>
      </c>
      <c r="AA40" s="468"/>
    </row>
    <row r="41" spans="1:27" ht="12.75">
      <c r="A41" s="417" t="s">
        <v>140</v>
      </c>
      <c r="B41" s="418" t="s">
        <v>6</v>
      </c>
      <c r="C41" s="418" t="s">
        <v>18</v>
      </c>
      <c r="D41" s="418" t="s">
        <v>16</v>
      </c>
      <c r="E41" s="422" t="s">
        <v>14</v>
      </c>
      <c r="G41" s="509">
        <f ca="1">OFFSET(AvgMileage!$AR37,0,$AA$3)</f>
        <v>0</v>
      </c>
      <c r="H41" s="509"/>
      <c r="J41" s="423">
        <f>MileageCalcs!AD41</f>
        <v>0</v>
      </c>
      <c r="K41" s="423">
        <f>MileageCalcs!AE41</f>
        <v>0</v>
      </c>
      <c r="L41" s="423">
        <f>MileageCalcs!AF41</f>
        <v>0</v>
      </c>
      <c r="M41" s="424">
        <f t="shared" si="5"/>
        <v>0</v>
      </c>
      <c r="N41" s="424">
        <f t="shared" si="6"/>
        <v>0</v>
      </c>
      <c r="O41" s="468"/>
      <c r="P41" s="423">
        <f aca="true" t="shared" si="17" ref="P41:S42">P34</f>
        <v>1</v>
      </c>
      <c r="Q41" s="423">
        <f t="shared" si="17"/>
        <v>1</v>
      </c>
      <c r="R41" s="423">
        <f t="shared" si="17"/>
        <v>1</v>
      </c>
      <c r="S41" s="423">
        <f t="shared" si="17"/>
        <v>1</v>
      </c>
      <c r="T41" s="423"/>
      <c r="U41" s="468"/>
      <c r="V41" s="423">
        <f t="shared" si="12"/>
        <v>0</v>
      </c>
      <c r="W41" s="423">
        <f t="shared" si="13"/>
        <v>0</v>
      </c>
      <c r="X41" s="423">
        <f t="shared" si="14"/>
        <v>0</v>
      </c>
      <c r="Y41" s="423">
        <f t="shared" si="15"/>
        <v>0</v>
      </c>
      <c r="Z41" s="423">
        <f t="shared" si="16"/>
        <v>0</v>
      </c>
      <c r="AA41" s="468"/>
    </row>
    <row r="42" spans="1:27" ht="12.75">
      <c r="A42" s="417" t="s">
        <v>141</v>
      </c>
      <c r="B42" s="418" t="s">
        <v>6</v>
      </c>
      <c r="C42" s="418" t="s">
        <v>18</v>
      </c>
      <c r="D42" s="419" t="s">
        <v>16</v>
      </c>
      <c r="E42" s="422" t="s">
        <v>15</v>
      </c>
      <c r="G42" s="510">
        <f ca="1">OFFSET(AvgMileage!$AR38,0,$AA$3)</f>
        <v>0</v>
      </c>
      <c r="H42" s="510"/>
      <c r="J42" s="425">
        <f>MileageCalcs!AD42</f>
        <v>0</v>
      </c>
      <c r="K42" s="425">
        <f>MileageCalcs!AE42</f>
        <v>0</v>
      </c>
      <c r="L42" s="425">
        <f>MileageCalcs!AF42</f>
        <v>0</v>
      </c>
      <c r="M42" s="426">
        <f t="shared" si="5"/>
        <v>0</v>
      </c>
      <c r="N42" s="426">
        <f t="shared" si="6"/>
        <v>0</v>
      </c>
      <c r="O42" s="468"/>
      <c r="P42" s="425">
        <f t="shared" si="17"/>
        <v>1</v>
      </c>
      <c r="Q42" s="425">
        <f t="shared" si="17"/>
        <v>1</v>
      </c>
      <c r="R42" s="425">
        <f t="shared" si="17"/>
        <v>1</v>
      </c>
      <c r="S42" s="425">
        <f t="shared" si="17"/>
        <v>1</v>
      </c>
      <c r="T42" s="425"/>
      <c r="U42" s="468"/>
      <c r="V42" s="425">
        <f t="shared" si="12"/>
        <v>0</v>
      </c>
      <c r="W42" s="425">
        <f t="shared" si="13"/>
        <v>0</v>
      </c>
      <c r="X42" s="425">
        <f t="shared" si="14"/>
        <v>0</v>
      </c>
      <c r="Y42" s="425">
        <f t="shared" si="15"/>
        <v>0</v>
      </c>
      <c r="Z42" s="425">
        <f t="shared" si="16"/>
        <v>0</v>
      </c>
      <c r="AA42" s="468"/>
    </row>
    <row r="43" spans="1:27" ht="12.75">
      <c r="A43" s="417" t="s">
        <v>142</v>
      </c>
      <c r="B43" s="418" t="s">
        <v>6</v>
      </c>
      <c r="C43" s="418" t="s">
        <v>18</v>
      </c>
      <c r="D43" s="427" t="s">
        <v>17</v>
      </c>
      <c r="E43" s="422" t="s">
        <v>9</v>
      </c>
      <c r="G43" s="508">
        <f ca="1">OFFSET(AvgMileage!$AR39,0,$AA$3)</f>
        <v>204267.65646505484</v>
      </c>
      <c r="H43" s="508"/>
      <c r="J43" s="420">
        <f>MileageCalcs!AD43</f>
        <v>1.2261100145018737</v>
      </c>
      <c r="K43" s="420">
        <f>MileageCalcs!AE43</f>
        <v>1.468647368058289</v>
      </c>
      <c r="L43" s="420">
        <f>MileageCalcs!AF43</f>
        <v>1.0753461233229424</v>
      </c>
      <c r="M43" s="421">
        <f t="shared" si="5"/>
        <v>1</v>
      </c>
      <c r="N43" s="421">
        <f t="shared" si="6"/>
        <v>1</v>
      </c>
      <c r="O43" s="468"/>
      <c r="P43" s="420">
        <f aca="true" t="shared" si="18" ref="P43:S47">P29</f>
        <v>0.9073053715324891</v>
      </c>
      <c r="Q43" s="420">
        <f t="shared" si="18"/>
        <v>0.9331774364304155</v>
      </c>
      <c r="R43" s="420">
        <f t="shared" si="18"/>
        <v>1.0141053994089455</v>
      </c>
      <c r="S43" s="420">
        <f t="shared" si="18"/>
        <v>0.8479664887706931</v>
      </c>
      <c r="T43" s="420"/>
      <c r="U43" s="468"/>
      <c r="V43" s="420">
        <f t="shared" si="12"/>
        <v>1.112456202247328</v>
      </c>
      <c r="W43" s="420">
        <f t="shared" si="13"/>
        <v>1.370508585944911</v>
      </c>
      <c r="X43" s="420">
        <f t="shared" si="14"/>
        <v>1.0905143098952736</v>
      </c>
      <c r="Y43" s="420">
        <f t="shared" si="15"/>
        <v>0.8479664887706931</v>
      </c>
      <c r="Z43" s="420">
        <f t="shared" si="16"/>
        <v>1</v>
      </c>
      <c r="AA43" s="468"/>
    </row>
    <row r="44" spans="1:27" ht="12.75">
      <c r="A44" s="417" t="s">
        <v>143</v>
      </c>
      <c r="B44" s="418" t="s">
        <v>6</v>
      </c>
      <c r="C44" s="418" t="s">
        <v>18</v>
      </c>
      <c r="D44" s="418" t="s">
        <v>17</v>
      </c>
      <c r="E44" s="422" t="s">
        <v>10</v>
      </c>
      <c r="G44" s="509">
        <f ca="1">OFFSET(AvgMileage!$AR40,0,$AA$3)</f>
        <v>203434.7618982976</v>
      </c>
      <c r="H44" s="509"/>
      <c r="J44" s="423">
        <f>MileageCalcs!AD44</f>
        <v>0.9496425013949062</v>
      </c>
      <c r="K44" s="423">
        <f>MileageCalcs!AE44</f>
        <v>0.9522149007390621</v>
      </c>
      <c r="L44" s="423">
        <f>MileageCalcs!AF44</f>
        <v>1.3835319539659772</v>
      </c>
      <c r="M44" s="424">
        <f t="shared" si="5"/>
        <v>1</v>
      </c>
      <c r="N44" s="424">
        <f t="shared" si="6"/>
        <v>1</v>
      </c>
      <c r="O44" s="468"/>
      <c r="P44" s="423">
        <f t="shared" si="18"/>
        <v>0.9073053715324891</v>
      </c>
      <c r="Q44" s="423">
        <f t="shared" si="18"/>
        <v>0.9331774364304155</v>
      </c>
      <c r="R44" s="423">
        <f t="shared" si="18"/>
        <v>1.0141053994089455</v>
      </c>
      <c r="S44" s="423">
        <f t="shared" si="18"/>
        <v>0.8479664887706931</v>
      </c>
      <c r="T44" s="423"/>
      <c r="U44" s="468"/>
      <c r="V44" s="423">
        <f t="shared" si="12"/>
        <v>0.8616157425511477</v>
      </c>
      <c r="W44" s="423">
        <f t="shared" si="13"/>
        <v>0.8885854600025206</v>
      </c>
      <c r="X44" s="423">
        <f t="shared" si="14"/>
        <v>1.403047224771706</v>
      </c>
      <c r="Y44" s="423">
        <f t="shared" si="15"/>
        <v>0.8479664887706931</v>
      </c>
      <c r="Z44" s="423">
        <f t="shared" si="16"/>
        <v>1</v>
      </c>
      <c r="AA44" s="468"/>
    </row>
    <row r="45" spans="1:27" ht="12.75">
      <c r="A45" s="417" t="s">
        <v>144</v>
      </c>
      <c r="B45" s="418" t="s">
        <v>6</v>
      </c>
      <c r="C45" s="418" t="s">
        <v>18</v>
      </c>
      <c r="D45" s="418" t="s">
        <v>17</v>
      </c>
      <c r="E45" s="422" t="s">
        <v>11</v>
      </c>
      <c r="G45" s="509">
        <f ca="1">OFFSET(AvgMileage!$AR41,0,$AA$3)</f>
        <v>180184.11517328347</v>
      </c>
      <c r="H45" s="509"/>
      <c r="J45" s="423">
        <f>MileageCalcs!AD45</f>
        <v>2.390857749081032</v>
      </c>
      <c r="K45" s="423">
        <f>MileageCalcs!AE45</f>
        <v>2.111498941042442</v>
      </c>
      <c r="L45" s="423">
        <f>MileageCalcs!AF45</f>
        <v>1.021678384662388</v>
      </c>
      <c r="M45" s="424">
        <f t="shared" si="5"/>
        <v>1</v>
      </c>
      <c r="N45" s="424">
        <f t="shared" si="6"/>
        <v>1</v>
      </c>
      <c r="O45" s="468"/>
      <c r="P45" s="423">
        <f t="shared" si="18"/>
        <v>0.9073053715324891</v>
      </c>
      <c r="Q45" s="423">
        <f t="shared" si="18"/>
        <v>0.9331774364304155</v>
      </c>
      <c r="R45" s="423">
        <f t="shared" si="18"/>
        <v>1.0141053994089455</v>
      </c>
      <c r="S45" s="423">
        <f t="shared" si="18"/>
        <v>0.8479664887706931</v>
      </c>
      <c r="T45" s="423"/>
      <c r="U45" s="468"/>
      <c r="V45" s="423">
        <f t="shared" si="12"/>
        <v>2.169238078311296</v>
      </c>
      <c r="W45" s="423">
        <f t="shared" si="13"/>
        <v>1.970403168827523</v>
      </c>
      <c r="X45" s="423">
        <f t="shared" si="14"/>
        <v>1.0360895663455372</v>
      </c>
      <c r="Y45" s="423">
        <f t="shared" si="15"/>
        <v>0.8479664887706931</v>
      </c>
      <c r="Z45" s="423">
        <f t="shared" si="16"/>
        <v>1</v>
      </c>
      <c r="AA45" s="468"/>
    </row>
    <row r="46" spans="1:27" ht="12.75">
      <c r="A46" s="417" t="s">
        <v>145</v>
      </c>
      <c r="B46" s="418" t="s">
        <v>6</v>
      </c>
      <c r="C46" s="418" t="s">
        <v>18</v>
      </c>
      <c r="D46" s="418" t="s">
        <v>17</v>
      </c>
      <c r="E46" s="422" t="s">
        <v>12</v>
      </c>
      <c r="G46" s="509">
        <f ca="1">OFFSET(AvgMileage!$AR42,0,$AA$3)</f>
        <v>114441.35514671566</v>
      </c>
      <c r="H46" s="509"/>
      <c r="J46" s="423">
        <f>MileageCalcs!AD46</f>
        <v>1.3806092230729115</v>
      </c>
      <c r="K46" s="423">
        <f>MileageCalcs!AE46</f>
        <v>1.533458457093896</v>
      </c>
      <c r="L46" s="423">
        <f>MileageCalcs!AF46</f>
        <v>0.6839669010944991</v>
      </c>
      <c r="M46" s="424">
        <f t="shared" si="5"/>
        <v>1</v>
      </c>
      <c r="N46" s="424">
        <f t="shared" si="6"/>
        <v>1</v>
      </c>
      <c r="O46" s="468"/>
      <c r="P46" s="423">
        <f t="shared" si="18"/>
        <v>0.9725523519623546</v>
      </c>
      <c r="Q46" s="423">
        <f t="shared" si="18"/>
        <v>0.9815606611455321</v>
      </c>
      <c r="R46" s="423">
        <f t="shared" si="18"/>
        <v>1.0033766728142195</v>
      </c>
      <c r="S46" s="423">
        <f t="shared" si="18"/>
        <v>0.8865243895017286</v>
      </c>
      <c r="T46" s="423"/>
      <c r="U46" s="468"/>
      <c r="V46" s="423">
        <f t="shared" si="12"/>
        <v>1.342714747040479</v>
      </c>
      <c r="W46" s="423">
        <f t="shared" si="13"/>
        <v>1.5051824969842922</v>
      </c>
      <c r="X46" s="423">
        <f t="shared" si="14"/>
        <v>0.6862764335352508</v>
      </c>
      <c r="Y46" s="423">
        <f t="shared" si="15"/>
        <v>0.8865243895017286</v>
      </c>
      <c r="Z46" s="423">
        <f t="shared" si="16"/>
        <v>1</v>
      </c>
      <c r="AA46" s="468"/>
    </row>
    <row r="47" spans="1:27" ht="12.75">
      <c r="A47" s="417" t="s">
        <v>146</v>
      </c>
      <c r="B47" s="418" t="s">
        <v>6</v>
      </c>
      <c r="C47" s="418" t="s">
        <v>18</v>
      </c>
      <c r="D47" s="418" t="s">
        <v>17</v>
      </c>
      <c r="E47" s="422" t="s">
        <v>13</v>
      </c>
      <c r="G47" s="509">
        <f ca="1">OFFSET(AvgMileage!$AR43,0,$AA$3)</f>
        <v>46192.68861112319</v>
      </c>
      <c r="H47" s="509"/>
      <c r="J47" s="423">
        <f>MileageCalcs!AD47</f>
        <v>0.9362959663037606</v>
      </c>
      <c r="K47" s="423">
        <f>MileageCalcs!AE47</f>
        <v>0.9002715820880316</v>
      </c>
      <c r="L47" s="423">
        <f>MileageCalcs!AF47</f>
        <v>1.0084094578743292</v>
      </c>
      <c r="M47" s="424">
        <f t="shared" si="5"/>
        <v>1</v>
      </c>
      <c r="N47" s="424">
        <f t="shared" si="6"/>
        <v>1</v>
      </c>
      <c r="O47" s="468"/>
      <c r="P47" s="423">
        <f t="shared" si="18"/>
        <v>1</v>
      </c>
      <c r="Q47" s="423">
        <f t="shared" si="18"/>
        <v>1</v>
      </c>
      <c r="R47" s="423">
        <f t="shared" si="18"/>
        <v>1</v>
      </c>
      <c r="S47" s="423">
        <f t="shared" si="18"/>
        <v>0.9952051145444857</v>
      </c>
      <c r="T47" s="423"/>
      <c r="U47" s="468"/>
      <c r="V47" s="423">
        <f t="shared" si="12"/>
        <v>0.9362959663037606</v>
      </c>
      <c r="W47" s="423">
        <f t="shared" si="13"/>
        <v>0.9002715820880316</v>
      </c>
      <c r="X47" s="423">
        <f t="shared" si="14"/>
        <v>1.0084094578743292</v>
      </c>
      <c r="Y47" s="423">
        <f t="shared" si="15"/>
        <v>0.9952051145444857</v>
      </c>
      <c r="Z47" s="423">
        <f t="shared" si="16"/>
        <v>1</v>
      </c>
      <c r="AA47" s="468"/>
    </row>
    <row r="48" spans="1:27" ht="12.75">
      <c r="A48" s="417" t="s">
        <v>147</v>
      </c>
      <c r="B48" s="418" t="s">
        <v>6</v>
      </c>
      <c r="C48" s="418" t="s">
        <v>18</v>
      </c>
      <c r="D48" s="418" t="s">
        <v>17</v>
      </c>
      <c r="E48" s="422" t="s">
        <v>14</v>
      </c>
      <c r="G48" s="509">
        <f ca="1">OFFSET(AvgMileage!$AR44,0,$AA$3)</f>
        <v>0</v>
      </c>
      <c r="H48" s="509"/>
      <c r="J48" s="423">
        <f>MileageCalcs!AD48</f>
        <v>0</v>
      </c>
      <c r="K48" s="423">
        <f>MileageCalcs!AE48</f>
        <v>0</v>
      </c>
      <c r="L48" s="423">
        <f>MileageCalcs!AF48</f>
        <v>0</v>
      </c>
      <c r="M48" s="424">
        <f t="shared" si="5"/>
        <v>0</v>
      </c>
      <c r="N48" s="424">
        <f t="shared" si="6"/>
        <v>0</v>
      </c>
      <c r="O48" s="468"/>
      <c r="P48" s="423">
        <f aca="true" t="shared" si="19" ref="P48:S49">P34</f>
        <v>1</v>
      </c>
      <c r="Q48" s="423">
        <f t="shared" si="19"/>
        <v>1</v>
      </c>
      <c r="R48" s="423">
        <f t="shared" si="19"/>
        <v>1</v>
      </c>
      <c r="S48" s="423">
        <f t="shared" si="19"/>
        <v>1</v>
      </c>
      <c r="T48" s="423"/>
      <c r="U48" s="468"/>
      <c r="V48" s="423">
        <f t="shared" si="12"/>
        <v>0</v>
      </c>
      <c r="W48" s="423">
        <f t="shared" si="13"/>
        <v>0</v>
      </c>
      <c r="X48" s="423">
        <f t="shared" si="14"/>
        <v>0</v>
      </c>
      <c r="Y48" s="423">
        <f t="shared" si="15"/>
        <v>0</v>
      </c>
      <c r="Z48" s="423">
        <f t="shared" si="16"/>
        <v>0</v>
      </c>
      <c r="AA48" s="468"/>
    </row>
    <row r="49" spans="1:27" ht="12.75">
      <c r="A49" s="417" t="s">
        <v>148</v>
      </c>
      <c r="B49" s="418" t="s">
        <v>6</v>
      </c>
      <c r="C49" s="419" t="s">
        <v>18</v>
      </c>
      <c r="D49" s="419" t="s">
        <v>17</v>
      </c>
      <c r="E49" s="422" t="s">
        <v>15</v>
      </c>
      <c r="G49" s="510">
        <f ca="1">OFFSET(AvgMileage!$AR45,0,$AA$3)</f>
        <v>0</v>
      </c>
      <c r="H49" s="510"/>
      <c r="J49" s="425">
        <f>MileageCalcs!AD49</f>
        <v>0</v>
      </c>
      <c r="K49" s="425">
        <f>MileageCalcs!AE49</f>
        <v>0</v>
      </c>
      <c r="L49" s="425">
        <f>MileageCalcs!AF49</f>
        <v>0</v>
      </c>
      <c r="M49" s="426">
        <f t="shared" si="5"/>
        <v>0</v>
      </c>
      <c r="N49" s="426">
        <f t="shared" si="6"/>
        <v>0</v>
      </c>
      <c r="O49" s="468"/>
      <c r="P49" s="425">
        <f t="shared" si="19"/>
        <v>1</v>
      </c>
      <c r="Q49" s="425">
        <f t="shared" si="19"/>
        <v>1</v>
      </c>
      <c r="R49" s="425">
        <f t="shared" si="19"/>
        <v>1</v>
      </c>
      <c r="S49" s="425">
        <f t="shared" si="19"/>
        <v>1</v>
      </c>
      <c r="T49" s="425"/>
      <c r="U49" s="468"/>
      <c r="V49" s="425">
        <f t="shared" si="12"/>
        <v>0</v>
      </c>
      <c r="W49" s="425">
        <f t="shared" si="13"/>
        <v>0</v>
      </c>
      <c r="X49" s="425">
        <f t="shared" si="14"/>
        <v>0</v>
      </c>
      <c r="Y49" s="425">
        <f t="shared" si="15"/>
        <v>0</v>
      </c>
      <c r="Z49" s="425">
        <f t="shared" si="16"/>
        <v>0</v>
      </c>
      <c r="AA49" s="468"/>
    </row>
    <row r="50" spans="1:27" ht="12.75">
      <c r="A50" s="417" t="s">
        <v>149</v>
      </c>
      <c r="B50" s="418" t="s">
        <v>6</v>
      </c>
      <c r="C50" s="418" t="s">
        <v>150</v>
      </c>
      <c r="D50" s="427" t="s">
        <v>38</v>
      </c>
      <c r="E50" s="422" t="s">
        <v>10</v>
      </c>
      <c r="G50" s="508">
        <f ca="1">OFFSET(AvgMileage!$AR46,0,$AA$3)</f>
        <v>161906.84880111512</v>
      </c>
      <c r="H50" s="508"/>
      <c r="J50" s="420">
        <f>MileageCalcs!AD50</f>
        <v>2.9005730136042494</v>
      </c>
      <c r="K50" s="420">
        <f>MileageCalcs!AE50</f>
        <v>2.8003488436727486</v>
      </c>
      <c r="L50" s="420">
        <f>MileageCalcs!AF50</f>
        <v>2.1935497690877153</v>
      </c>
      <c r="M50" s="421">
        <f t="shared" si="5"/>
        <v>1</v>
      </c>
      <c r="N50" s="421">
        <f t="shared" si="6"/>
        <v>1</v>
      </c>
      <c r="O50" s="468"/>
      <c r="P50" s="420">
        <f aca="true" t="shared" si="20" ref="P50:R53">P9</f>
        <v>0.8911231693546469</v>
      </c>
      <c r="Q50" s="420">
        <f t="shared" si="20"/>
        <v>0.9169561872963182</v>
      </c>
      <c r="R50" s="420">
        <f t="shared" si="20"/>
        <v>0.9686027692187055</v>
      </c>
      <c r="S50" s="420"/>
      <c r="T50" s="420"/>
      <c r="U50" s="468"/>
      <c r="V50" s="420">
        <f t="shared" si="12"/>
        <v>2.584767816827578</v>
      </c>
      <c r="W50" s="420">
        <f t="shared" si="13"/>
        <v>2.567797198793817</v>
      </c>
      <c r="X50" s="420">
        <f t="shared" si="14"/>
        <v>2.124678380757413</v>
      </c>
      <c r="Y50" s="420">
        <f t="shared" si="15"/>
        <v>1</v>
      </c>
      <c r="Z50" s="420">
        <f t="shared" si="16"/>
        <v>1</v>
      </c>
      <c r="AA50" s="468"/>
    </row>
    <row r="51" spans="1:27" ht="12.75">
      <c r="A51" s="417" t="s">
        <v>151</v>
      </c>
      <c r="B51" s="418" t="s">
        <v>6</v>
      </c>
      <c r="C51" s="418" t="s">
        <v>150</v>
      </c>
      <c r="D51" s="418" t="s">
        <v>38</v>
      </c>
      <c r="E51" s="422" t="s">
        <v>11</v>
      </c>
      <c r="G51" s="509">
        <f ca="1">OFFSET(AvgMileage!$AR47,0,$AA$3)</f>
        <v>141775.7149492975</v>
      </c>
      <c r="H51" s="509"/>
      <c r="J51" s="423">
        <f>MileageCalcs!AD51</f>
        <v>1.6409507231974936</v>
      </c>
      <c r="K51" s="423">
        <f>MileageCalcs!AE51</f>
        <v>1.573333208543943</v>
      </c>
      <c r="L51" s="423">
        <f>MileageCalcs!AF51</f>
        <v>0.742985377819072</v>
      </c>
      <c r="M51" s="424">
        <f t="shared" si="5"/>
        <v>1</v>
      </c>
      <c r="N51" s="424">
        <f t="shared" si="6"/>
        <v>1</v>
      </c>
      <c r="O51" s="468"/>
      <c r="P51" s="423">
        <f t="shared" si="20"/>
        <v>0.8911231693546469</v>
      </c>
      <c r="Q51" s="423">
        <f t="shared" si="20"/>
        <v>0.9169561872963182</v>
      </c>
      <c r="R51" s="423">
        <f t="shared" si="20"/>
        <v>0.9686027692187055</v>
      </c>
      <c r="S51" s="423"/>
      <c r="T51" s="423"/>
      <c r="U51" s="468"/>
      <c r="V51" s="423">
        <f t="shared" si="12"/>
        <v>1.4622892092105504</v>
      </c>
      <c r="W51" s="423">
        <f t="shared" si="13"/>
        <v>1.4426776202531373</v>
      </c>
      <c r="X51" s="423">
        <f t="shared" si="14"/>
        <v>0.7196576944445593</v>
      </c>
      <c r="Y51" s="423">
        <f t="shared" si="15"/>
        <v>1</v>
      </c>
      <c r="Z51" s="423">
        <f t="shared" si="16"/>
        <v>1</v>
      </c>
      <c r="AA51" s="468"/>
    </row>
    <row r="52" spans="1:27" ht="12.75">
      <c r="A52" s="417" t="s">
        <v>152</v>
      </c>
      <c r="B52" s="418" t="s">
        <v>6</v>
      </c>
      <c r="C52" s="418" t="s">
        <v>150</v>
      </c>
      <c r="D52" s="418" t="s">
        <v>38</v>
      </c>
      <c r="E52" s="422" t="s">
        <v>12</v>
      </c>
      <c r="G52" s="509">
        <f ca="1">OFFSET(AvgMileage!$AR48,0,$AA$3)</f>
        <v>99076.48532678458</v>
      </c>
      <c r="H52" s="509"/>
      <c r="J52" s="423">
        <f>MileageCalcs!AD52</f>
        <v>1.0789844370791513</v>
      </c>
      <c r="K52" s="423">
        <f>MileageCalcs!AE52</f>
        <v>1.1282157386043692</v>
      </c>
      <c r="L52" s="423">
        <f>MileageCalcs!AF52</f>
        <v>0.5835524307675654</v>
      </c>
      <c r="M52" s="424">
        <f t="shared" si="5"/>
        <v>1</v>
      </c>
      <c r="N52" s="424">
        <f t="shared" si="6"/>
        <v>1</v>
      </c>
      <c r="O52" s="468"/>
      <c r="P52" s="423">
        <f t="shared" si="20"/>
        <v>0.9295850001800594</v>
      </c>
      <c r="Q52" s="423">
        <f t="shared" si="20"/>
        <v>0.9440576513662257</v>
      </c>
      <c r="R52" s="423">
        <f t="shared" si="20"/>
        <v>0.9736588535377524</v>
      </c>
      <c r="S52" s="423"/>
      <c r="T52" s="423"/>
      <c r="U52" s="468"/>
      <c r="V52" s="423">
        <f t="shared" si="12"/>
        <v>1.003007748136504</v>
      </c>
      <c r="W52" s="423">
        <f t="shared" si="13"/>
        <v>1.0651007004212523</v>
      </c>
      <c r="X52" s="423">
        <f t="shared" si="14"/>
        <v>0.5681809907203164</v>
      </c>
      <c r="Y52" s="423">
        <f t="shared" si="15"/>
        <v>1</v>
      </c>
      <c r="Z52" s="423">
        <f t="shared" si="16"/>
        <v>1</v>
      </c>
      <c r="AA52" s="468"/>
    </row>
    <row r="53" spans="1:27" ht="12.75">
      <c r="A53" s="417" t="s">
        <v>153</v>
      </c>
      <c r="B53" s="418" t="s">
        <v>6</v>
      </c>
      <c r="C53" s="418" t="s">
        <v>150</v>
      </c>
      <c r="D53" s="418" t="s">
        <v>38</v>
      </c>
      <c r="E53" s="422" t="s">
        <v>13</v>
      </c>
      <c r="G53" s="509">
        <f ca="1">OFFSET(AvgMileage!$AR49,0,$AA$3)</f>
        <v>39247.449432345034</v>
      </c>
      <c r="H53" s="509"/>
      <c r="J53" s="423">
        <f>MileageCalcs!AD53</f>
        <v>0.8736378112637175</v>
      </c>
      <c r="K53" s="423">
        <f>MileageCalcs!AE53</f>
        <v>0.9086244882227935</v>
      </c>
      <c r="L53" s="423">
        <f>MileageCalcs!AF53</f>
        <v>0.9315115838218985</v>
      </c>
      <c r="M53" s="424">
        <f t="shared" si="5"/>
        <v>1</v>
      </c>
      <c r="N53" s="424">
        <f t="shared" si="6"/>
        <v>1</v>
      </c>
      <c r="O53" s="468"/>
      <c r="P53" s="423">
        <f t="shared" si="20"/>
        <v>0.9929723414839217</v>
      </c>
      <c r="Q53" s="423">
        <f t="shared" si="20"/>
        <v>0.991955913915184</v>
      </c>
      <c r="R53" s="423">
        <f t="shared" si="20"/>
        <v>0.9907275433236389</v>
      </c>
      <c r="S53" s="423"/>
      <c r="T53" s="423"/>
      <c r="U53" s="468"/>
      <c r="V53" s="423">
        <f t="shared" si="12"/>
        <v>0.8674981830594221</v>
      </c>
      <c r="W53" s="423">
        <f t="shared" si="13"/>
        <v>0.9013154346207575</v>
      </c>
      <c r="X53" s="423">
        <f t="shared" si="14"/>
        <v>0.9228741830173813</v>
      </c>
      <c r="Y53" s="423">
        <f t="shared" si="15"/>
        <v>1</v>
      </c>
      <c r="Z53" s="423">
        <f t="shared" si="16"/>
        <v>1</v>
      </c>
      <c r="AA53" s="468"/>
    </row>
    <row r="54" spans="1:27" ht="12.75">
      <c r="A54" s="417" t="s">
        <v>154</v>
      </c>
      <c r="B54" s="418" t="s">
        <v>6</v>
      </c>
      <c r="C54" s="418" t="s">
        <v>150</v>
      </c>
      <c r="D54" s="418" t="s">
        <v>38</v>
      </c>
      <c r="E54" s="422" t="s">
        <v>14</v>
      </c>
      <c r="G54" s="509">
        <f ca="1">OFFSET(AvgMileage!$AR50,0,$AA$3)</f>
        <v>0</v>
      </c>
      <c r="H54" s="509"/>
      <c r="J54" s="423">
        <f>MileageCalcs!AD54</f>
        <v>0</v>
      </c>
      <c r="K54" s="423">
        <f>MileageCalcs!AE54</f>
        <v>0</v>
      </c>
      <c r="L54" s="423">
        <f>MileageCalcs!AF54</f>
        <v>0</v>
      </c>
      <c r="M54" s="424">
        <f t="shared" si="5"/>
        <v>0</v>
      </c>
      <c r="N54" s="424">
        <f t="shared" si="6"/>
        <v>0</v>
      </c>
      <c r="O54" s="468"/>
      <c r="P54" s="423">
        <f aca="true" t="shared" si="21" ref="P54:R55">P13</f>
        <v>1</v>
      </c>
      <c r="Q54" s="423">
        <f t="shared" si="21"/>
        <v>1</v>
      </c>
      <c r="R54" s="423">
        <f t="shared" si="21"/>
        <v>1</v>
      </c>
      <c r="S54" s="423"/>
      <c r="T54" s="423"/>
      <c r="U54" s="468"/>
      <c r="V54" s="423">
        <f t="shared" si="12"/>
        <v>0</v>
      </c>
      <c r="W54" s="423">
        <f t="shared" si="13"/>
        <v>0</v>
      </c>
      <c r="X54" s="423">
        <f t="shared" si="14"/>
        <v>0</v>
      </c>
      <c r="Y54" s="423">
        <f t="shared" si="15"/>
        <v>0</v>
      </c>
      <c r="Z54" s="423">
        <f t="shared" si="16"/>
        <v>0</v>
      </c>
      <c r="AA54" s="468"/>
    </row>
    <row r="55" spans="1:27" ht="12.75">
      <c r="A55" s="417" t="s">
        <v>155</v>
      </c>
      <c r="B55" s="418" t="s">
        <v>6</v>
      </c>
      <c r="C55" s="418" t="s">
        <v>150</v>
      </c>
      <c r="D55" s="418" t="s">
        <v>38</v>
      </c>
      <c r="E55" s="427" t="s">
        <v>15</v>
      </c>
      <c r="G55" s="510">
        <f ca="1">OFFSET(AvgMileage!$AR51,0,$AA$3)</f>
        <v>0</v>
      </c>
      <c r="H55" s="510"/>
      <c r="J55" s="423">
        <f>MileageCalcs!AD55</f>
        <v>0</v>
      </c>
      <c r="K55" s="423">
        <f>MileageCalcs!AE55</f>
        <v>0</v>
      </c>
      <c r="L55" s="423">
        <f>MileageCalcs!AF55</f>
        <v>0</v>
      </c>
      <c r="M55" s="424">
        <f t="shared" si="5"/>
        <v>0</v>
      </c>
      <c r="N55" s="424">
        <f t="shared" si="6"/>
        <v>0</v>
      </c>
      <c r="O55" s="468"/>
      <c r="P55" s="425">
        <f t="shared" si="21"/>
        <v>1</v>
      </c>
      <c r="Q55" s="425">
        <f t="shared" si="21"/>
        <v>1</v>
      </c>
      <c r="R55" s="425">
        <f t="shared" si="21"/>
        <v>1</v>
      </c>
      <c r="S55" s="425"/>
      <c r="T55" s="425"/>
      <c r="U55" s="468"/>
      <c r="V55" s="423">
        <f t="shared" si="12"/>
        <v>0</v>
      </c>
      <c r="W55" s="423">
        <f t="shared" si="13"/>
        <v>0</v>
      </c>
      <c r="X55" s="423">
        <f t="shared" si="14"/>
        <v>0</v>
      </c>
      <c r="Y55" s="423">
        <f t="shared" si="15"/>
        <v>0</v>
      </c>
      <c r="Z55" s="423">
        <f t="shared" si="16"/>
        <v>0</v>
      </c>
      <c r="AA55" s="468"/>
    </row>
    <row r="56" spans="1:27" ht="12.75">
      <c r="A56" s="428" t="s">
        <v>39</v>
      </c>
      <c r="B56" s="429" t="s">
        <v>40</v>
      </c>
      <c r="C56" s="430" t="s">
        <v>7</v>
      </c>
      <c r="D56" s="427" t="s">
        <v>38</v>
      </c>
      <c r="E56" s="422" t="s">
        <v>9</v>
      </c>
      <c r="G56" s="508">
        <f ca="1">OFFSET(AvgMileage!$AR52,0,$AA$3)</f>
        <v>181729.48578638575</v>
      </c>
      <c r="H56" s="508"/>
      <c r="J56" s="420">
        <f>MileageCalcs!AD56</f>
        <v>1.4916731364830937</v>
      </c>
      <c r="K56" s="420">
        <f>MileageCalcs!AE56</f>
        <v>1.4150500496366925</v>
      </c>
      <c r="L56" s="420">
        <f>MileageCalcs!AF56</f>
        <v>1.0804142269219188</v>
      </c>
      <c r="M56" s="421">
        <f t="shared" si="5"/>
        <v>1</v>
      </c>
      <c r="N56" s="421">
        <f t="shared" si="6"/>
        <v>1</v>
      </c>
      <c r="O56" s="468"/>
      <c r="P56" s="420">
        <f aca="true" t="shared" si="22" ref="P56:R60">P8</f>
        <v>0.8911231693546469</v>
      </c>
      <c r="Q56" s="420">
        <f t="shared" si="22"/>
        <v>0.9169561872963182</v>
      </c>
      <c r="R56" s="420">
        <f t="shared" si="22"/>
        <v>0.9686027692187055</v>
      </c>
      <c r="S56" s="420"/>
      <c r="T56" s="420"/>
      <c r="U56" s="468"/>
      <c r="V56" s="420">
        <f t="shared" si="12"/>
        <v>1.3292644930240012</v>
      </c>
      <c r="W56" s="420">
        <f t="shared" si="13"/>
        <v>1.2975388983483274</v>
      </c>
      <c r="X56" s="420">
        <f t="shared" si="14"/>
        <v>1.0464922120998574</v>
      </c>
      <c r="Y56" s="420">
        <f t="shared" si="15"/>
        <v>1</v>
      </c>
      <c r="Z56" s="420">
        <f t="shared" si="16"/>
        <v>1</v>
      </c>
      <c r="AA56" s="468"/>
    </row>
    <row r="57" spans="1:27" ht="12.75">
      <c r="A57" s="431" t="s">
        <v>41</v>
      </c>
      <c r="B57" s="432" t="s">
        <v>40</v>
      </c>
      <c r="C57" s="433" t="s">
        <v>7</v>
      </c>
      <c r="D57" s="418" t="s">
        <v>38</v>
      </c>
      <c r="E57" s="419" t="s">
        <v>10</v>
      </c>
      <c r="G57" s="509">
        <f ca="1">OFFSET(AvgMileage!$AR53,0,$AA$3)</f>
        <v>172185.6661999714</v>
      </c>
      <c r="H57" s="509"/>
      <c r="J57" s="423">
        <f>MileageCalcs!AD57</f>
        <v>3.075143588768523</v>
      </c>
      <c r="K57" s="423">
        <f>MileageCalcs!AE57</f>
        <v>2.9657136735880547</v>
      </c>
      <c r="L57" s="423">
        <f>MileageCalcs!AF57</f>
        <v>2.30317916410985</v>
      </c>
      <c r="M57" s="424">
        <f t="shared" si="5"/>
        <v>1</v>
      </c>
      <c r="N57" s="424">
        <f t="shared" si="6"/>
        <v>1</v>
      </c>
      <c r="O57" s="468"/>
      <c r="P57" s="423">
        <f t="shared" si="22"/>
        <v>0.8911231693546469</v>
      </c>
      <c r="Q57" s="423">
        <f t="shared" si="22"/>
        <v>0.9169561872963182</v>
      </c>
      <c r="R57" s="423">
        <f t="shared" si="22"/>
        <v>0.9686027692187055</v>
      </c>
      <c r="S57" s="423"/>
      <c r="T57" s="423"/>
      <c r="U57" s="468"/>
      <c r="V57" s="423">
        <f t="shared" si="12"/>
        <v>2.740331701044029</v>
      </c>
      <c r="W57" s="423">
        <f t="shared" si="13"/>
        <v>2.7194295027458604</v>
      </c>
      <c r="X57" s="423">
        <f t="shared" si="14"/>
        <v>2.2308657163636236</v>
      </c>
      <c r="Y57" s="423">
        <f t="shared" si="15"/>
        <v>1</v>
      </c>
      <c r="Z57" s="423">
        <f t="shared" si="16"/>
        <v>1</v>
      </c>
      <c r="AA57" s="468"/>
    </row>
    <row r="58" spans="1:27" ht="12.75">
      <c r="A58" s="431" t="s">
        <v>42</v>
      </c>
      <c r="B58" s="432" t="s">
        <v>40</v>
      </c>
      <c r="C58" s="433" t="s">
        <v>7</v>
      </c>
      <c r="D58" s="418" t="s">
        <v>38</v>
      </c>
      <c r="E58" s="422" t="s">
        <v>11</v>
      </c>
      <c r="G58" s="509">
        <f ca="1">OFFSET(AvgMileage!$AR54,0,$AA$3)</f>
        <v>145881.57609705933</v>
      </c>
      <c r="H58" s="509"/>
      <c r="J58" s="423">
        <f>MileageCalcs!AD58</f>
        <v>1.6696255711511199</v>
      </c>
      <c r="K58" s="423">
        <f>MileageCalcs!AE58</f>
        <v>1.5989829847073072</v>
      </c>
      <c r="L58" s="423">
        <f>MileageCalcs!AF58</f>
        <v>0.742985377819072</v>
      </c>
      <c r="M58" s="424">
        <f t="shared" si="5"/>
        <v>1</v>
      </c>
      <c r="N58" s="424">
        <f t="shared" si="6"/>
        <v>1</v>
      </c>
      <c r="O58" s="468"/>
      <c r="P58" s="423">
        <f t="shared" si="22"/>
        <v>0.8911231693546469</v>
      </c>
      <c r="Q58" s="423">
        <f t="shared" si="22"/>
        <v>0.9169561872963182</v>
      </c>
      <c r="R58" s="423">
        <f t="shared" si="22"/>
        <v>0.9686027692187055</v>
      </c>
      <c r="S58" s="423"/>
      <c r="T58" s="423"/>
      <c r="U58" s="468"/>
      <c r="V58" s="423">
        <f t="shared" si="12"/>
        <v>1.4878420305997484</v>
      </c>
      <c r="W58" s="423">
        <f t="shared" si="13"/>
        <v>1.4661973412088996</v>
      </c>
      <c r="X58" s="423">
        <f t="shared" si="14"/>
        <v>0.7196576944445593</v>
      </c>
      <c r="Y58" s="423">
        <f t="shared" si="15"/>
        <v>1</v>
      </c>
      <c r="Z58" s="423">
        <f t="shared" si="16"/>
        <v>1</v>
      </c>
      <c r="AA58" s="468"/>
    </row>
    <row r="59" spans="1:27" ht="12.75">
      <c r="A59" s="431" t="s">
        <v>43</v>
      </c>
      <c r="B59" s="432" t="s">
        <v>40</v>
      </c>
      <c r="C59" s="433" t="s">
        <v>7</v>
      </c>
      <c r="D59" s="418" t="s">
        <v>38</v>
      </c>
      <c r="E59" s="422" t="s">
        <v>12</v>
      </c>
      <c r="G59" s="509">
        <f ca="1">OFFSET(AvgMileage!$AR55,0,$AA$3)</f>
        <v>95332.01923811532</v>
      </c>
      <c r="H59" s="509"/>
      <c r="J59" s="423">
        <f>MileageCalcs!AD59</f>
        <v>1.0729580367734615</v>
      </c>
      <c r="K59" s="423">
        <f>MileageCalcs!AE59</f>
        <v>1.1184330599540764</v>
      </c>
      <c r="L59" s="423">
        <f>MileageCalcs!AF59</f>
        <v>0.6153267884933933</v>
      </c>
      <c r="M59" s="424">
        <f t="shared" si="5"/>
        <v>1</v>
      </c>
      <c r="N59" s="424">
        <f t="shared" si="6"/>
        <v>1</v>
      </c>
      <c r="O59" s="468"/>
      <c r="P59" s="423">
        <f t="shared" si="22"/>
        <v>0.9295850001800594</v>
      </c>
      <c r="Q59" s="423">
        <f t="shared" si="22"/>
        <v>0.9440576513662257</v>
      </c>
      <c r="R59" s="423">
        <f t="shared" si="22"/>
        <v>0.9736588535377524</v>
      </c>
      <c r="S59" s="423"/>
      <c r="T59" s="423"/>
      <c r="U59" s="468"/>
      <c r="V59" s="423">
        <f t="shared" si="12"/>
        <v>0.9974056968072543</v>
      </c>
      <c r="W59" s="423">
        <f t="shared" si="13"/>
        <v>1.0558652877905863</v>
      </c>
      <c r="X59" s="423">
        <f t="shared" si="14"/>
        <v>0.5991183754355444</v>
      </c>
      <c r="Y59" s="423">
        <f t="shared" si="15"/>
        <v>1</v>
      </c>
      <c r="Z59" s="423">
        <f t="shared" si="16"/>
        <v>1</v>
      </c>
      <c r="AA59" s="468"/>
    </row>
    <row r="60" spans="1:27" ht="12.75">
      <c r="A60" s="431" t="s">
        <v>44</v>
      </c>
      <c r="B60" s="432" t="s">
        <v>40</v>
      </c>
      <c r="C60" s="433" t="s">
        <v>7</v>
      </c>
      <c r="D60" s="418" t="s">
        <v>38</v>
      </c>
      <c r="E60" s="422" t="s">
        <v>13</v>
      </c>
      <c r="G60" s="509">
        <f ca="1">OFFSET(AvgMileage!$AR56,0,$AA$3)</f>
        <v>32266.314608559765</v>
      </c>
      <c r="H60" s="509"/>
      <c r="J60" s="423">
        <f>MileageCalcs!AD60</f>
        <v>0.7915966740799305</v>
      </c>
      <c r="K60" s="423">
        <f>MileageCalcs!AE60</f>
        <v>0.849298585657131</v>
      </c>
      <c r="L60" s="423">
        <f>MileageCalcs!AF60</f>
        <v>0.8870452161263018</v>
      </c>
      <c r="M60" s="424">
        <f t="shared" si="5"/>
        <v>1</v>
      </c>
      <c r="N60" s="424">
        <f t="shared" si="6"/>
        <v>1</v>
      </c>
      <c r="O60" s="468"/>
      <c r="P60" s="423">
        <f t="shared" si="22"/>
        <v>0.9929723414839217</v>
      </c>
      <c r="Q60" s="423">
        <f t="shared" si="22"/>
        <v>0.991955913915184</v>
      </c>
      <c r="R60" s="423">
        <f t="shared" si="22"/>
        <v>0.9907275433236389</v>
      </c>
      <c r="S60" s="423"/>
      <c r="T60" s="423"/>
      <c r="U60" s="468"/>
      <c r="V60" s="423">
        <f t="shared" si="12"/>
        <v>0.7860336029720334</v>
      </c>
      <c r="W60" s="423">
        <f t="shared" si="13"/>
        <v>0.8424667547223926</v>
      </c>
      <c r="X60" s="423">
        <f t="shared" si="14"/>
        <v>0.8788201277897973</v>
      </c>
      <c r="Y60" s="423">
        <f t="shared" si="15"/>
        <v>1</v>
      </c>
      <c r="Z60" s="423">
        <f t="shared" si="16"/>
        <v>1</v>
      </c>
      <c r="AA60" s="468"/>
    </row>
    <row r="61" spans="1:27" ht="12.75">
      <c r="A61" s="431" t="s">
        <v>45</v>
      </c>
      <c r="B61" s="432" t="s">
        <v>40</v>
      </c>
      <c r="C61" s="433" t="s">
        <v>7</v>
      </c>
      <c r="D61" s="418" t="s">
        <v>38</v>
      </c>
      <c r="E61" s="422" t="s">
        <v>14</v>
      </c>
      <c r="G61" s="509">
        <f ca="1">OFFSET(AvgMileage!$AR57,0,$AA$3)</f>
        <v>0</v>
      </c>
      <c r="H61" s="509"/>
      <c r="J61" s="423">
        <f>MileageCalcs!AD61</f>
        <v>0</v>
      </c>
      <c r="K61" s="423">
        <f>MileageCalcs!AE61</f>
        <v>0</v>
      </c>
      <c r="L61" s="423">
        <f>MileageCalcs!AF61</f>
        <v>0</v>
      </c>
      <c r="M61" s="424">
        <f t="shared" si="5"/>
        <v>0</v>
      </c>
      <c r="N61" s="424">
        <f t="shared" si="6"/>
        <v>0</v>
      </c>
      <c r="O61" s="468"/>
      <c r="P61" s="423">
        <f aca="true" t="shared" si="23" ref="P61:R62">P13</f>
        <v>1</v>
      </c>
      <c r="Q61" s="423">
        <f t="shared" si="23"/>
        <v>1</v>
      </c>
      <c r="R61" s="423">
        <f t="shared" si="23"/>
        <v>1</v>
      </c>
      <c r="S61" s="423"/>
      <c r="T61" s="423"/>
      <c r="U61" s="468"/>
      <c r="V61" s="423">
        <f t="shared" si="12"/>
        <v>0</v>
      </c>
      <c r="W61" s="423">
        <f t="shared" si="13"/>
        <v>0</v>
      </c>
      <c r="X61" s="423">
        <f t="shared" si="14"/>
        <v>0</v>
      </c>
      <c r="Y61" s="423">
        <f t="shared" si="15"/>
        <v>0</v>
      </c>
      <c r="Z61" s="423">
        <f t="shared" si="16"/>
        <v>0</v>
      </c>
      <c r="AA61" s="468"/>
    </row>
    <row r="62" spans="1:27" ht="12.75">
      <c r="A62" s="431" t="s">
        <v>46</v>
      </c>
      <c r="B62" s="432" t="s">
        <v>40</v>
      </c>
      <c r="C62" s="434" t="s">
        <v>7</v>
      </c>
      <c r="D62" s="419" t="s">
        <v>38</v>
      </c>
      <c r="E62" s="422" t="s">
        <v>15</v>
      </c>
      <c r="G62" s="510">
        <f ca="1">OFFSET(AvgMileage!$AR58,0,$AA$3)</f>
        <v>0</v>
      </c>
      <c r="H62" s="510"/>
      <c r="J62" s="425">
        <f>MileageCalcs!AD62</f>
        <v>0</v>
      </c>
      <c r="K62" s="425">
        <f>MileageCalcs!AE62</f>
        <v>0</v>
      </c>
      <c r="L62" s="425">
        <f>MileageCalcs!AF62</f>
        <v>0</v>
      </c>
      <c r="M62" s="426">
        <f t="shared" si="5"/>
        <v>0</v>
      </c>
      <c r="N62" s="426">
        <f t="shared" si="6"/>
        <v>0</v>
      </c>
      <c r="O62" s="468"/>
      <c r="P62" s="425">
        <f t="shared" si="23"/>
        <v>1</v>
      </c>
      <c r="Q62" s="425">
        <f t="shared" si="23"/>
        <v>1</v>
      </c>
      <c r="R62" s="425">
        <f t="shared" si="23"/>
        <v>1</v>
      </c>
      <c r="S62" s="425"/>
      <c r="T62" s="425"/>
      <c r="U62" s="468"/>
      <c r="V62" s="425">
        <f t="shared" si="12"/>
        <v>0</v>
      </c>
      <c r="W62" s="425">
        <f t="shared" si="13"/>
        <v>0</v>
      </c>
      <c r="X62" s="425">
        <f t="shared" si="14"/>
        <v>0</v>
      </c>
      <c r="Y62" s="425">
        <f t="shared" si="15"/>
        <v>0</v>
      </c>
      <c r="Z62" s="425">
        <f t="shared" si="16"/>
        <v>0</v>
      </c>
      <c r="AA62" s="468"/>
    </row>
    <row r="63" spans="1:27" ht="12.75">
      <c r="A63" s="431" t="s">
        <v>47</v>
      </c>
      <c r="B63" s="432" t="s">
        <v>40</v>
      </c>
      <c r="C63" s="433" t="s">
        <v>18</v>
      </c>
      <c r="D63" s="418" t="s">
        <v>38</v>
      </c>
      <c r="E63" s="422" t="s">
        <v>9</v>
      </c>
      <c r="G63" s="508">
        <f ca="1">OFFSET(AvgMileage!$AR59,0,$AA$3)</f>
        <v>208040.26922913996</v>
      </c>
      <c r="H63" s="508"/>
      <c r="J63" s="420">
        <f>MileageCalcs!AD63</f>
        <v>1.2316395308395416</v>
      </c>
      <c r="K63" s="420">
        <f>MileageCalcs!AE63</f>
        <v>1.4801081310147297</v>
      </c>
      <c r="L63" s="420">
        <f>MileageCalcs!AF63</f>
        <v>1.077188711413576</v>
      </c>
      <c r="M63" s="421">
        <f t="shared" si="5"/>
        <v>1</v>
      </c>
      <c r="N63" s="421">
        <f t="shared" si="6"/>
        <v>1</v>
      </c>
      <c r="O63" s="468"/>
      <c r="P63" s="420">
        <f aca="true" t="shared" si="24" ref="P63:S67">P29</f>
        <v>0.9073053715324891</v>
      </c>
      <c r="Q63" s="420">
        <f t="shared" si="24"/>
        <v>0.9331774364304155</v>
      </c>
      <c r="R63" s="420">
        <f t="shared" si="24"/>
        <v>1.0141053994089455</v>
      </c>
      <c r="S63" s="420">
        <f t="shared" si="24"/>
        <v>0.8479664887706931</v>
      </c>
      <c r="T63" s="420"/>
      <c r="U63" s="468"/>
      <c r="V63" s="420">
        <f t="shared" si="12"/>
        <v>1.117473162122471</v>
      </c>
      <c r="W63" s="420">
        <f t="shared" si="13"/>
        <v>1.381203511340139</v>
      </c>
      <c r="X63" s="420">
        <f t="shared" si="14"/>
        <v>1.0923828884268718</v>
      </c>
      <c r="Y63" s="420">
        <f t="shared" si="15"/>
        <v>0.8479664887706931</v>
      </c>
      <c r="Z63" s="420">
        <f t="shared" si="16"/>
        <v>1</v>
      </c>
      <c r="AA63" s="468"/>
    </row>
    <row r="64" spans="1:27" ht="12.75">
      <c r="A64" s="431" t="s">
        <v>48</v>
      </c>
      <c r="B64" s="432" t="s">
        <v>40</v>
      </c>
      <c r="C64" s="433" t="s">
        <v>18</v>
      </c>
      <c r="D64" s="418" t="s">
        <v>38</v>
      </c>
      <c r="E64" s="422" t="s">
        <v>10</v>
      </c>
      <c r="G64" s="509">
        <f ca="1">OFFSET(AvgMileage!$AR60,0,$AA$3)</f>
        <v>194695.91765863725</v>
      </c>
      <c r="H64" s="509"/>
      <c r="J64" s="423">
        <f>MileageCalcs!AD64</f>
        <v>0.9496425013949062</v>
      </c>
      <c r="K64" s="423">
        <f>MileageCalcs!AE64</f>
        <v>0.9522149007390621</v>
      </c>
      <c r="L64" s="423">
        <f>MileageCalcs!AF64</f>
        <v>1.361687973076804</v>
      </c>
      <c r="M64" s="424">
        <f t="shared" si="5"/>
        <v>1</v>
      </c>
      <c r="N64" s="424">
        <f t="shared" si="6"/>
        <v>1</v>
      </c>
      <c r="O64" s="468"/>
      <c r="P64" s="423">
        <f t="shared" si="24"/>
        <v>0.9073053715324891</v>
      </c>
      <c r="Q64" s="423">
        <f t="shared" si="24"/>
        <v>0.9331774364304155</v>
      </c>
      <c r="R64" s="423">
        <f t="shared" si="24"/>
        <v>1.0141053994089455</v>
      </c>
      <c r="S64" s="423">
        <f t="shared" si="24"/>
        <v>0.8479664887706931</v>
      </c>
      <c r="T64" s="423"/>
      <c r="U64" s="468"/>
      <c r="V64" s="423">
        <f t="shared" si="12"/>
        <v>0.8616157425511477</v>
      </c>
      <c r="W64" s="423">
        <f t="shared" si="13"/>
        <v>0.8885854600025206</v>
      </c>
      <c r="X64" s="423">
        <f t="shared" si="14"/>
        <v>1.3808951258074096</v>
      </c>
      <c r="Y64" s="423">
        <f t="shared" si="15"/>
        <v>0.8479664887706931</v>
      </c>
      <c r="Z64" s="423">
        <f t="shared" si="16"/>
        <v>1</v>
      </c>
      <c r="AA64" s="468"/>
    </row>
    <row r="65" spans="1:27" ht="12.75">
      <c r="A65" s="431" t="s">
        <v>49</v>
      </c>
      <c r="B65" s="432" t="s">
        <v>40</v>
      </c>
      <c r="C65" s="433" t="s">
        <v>18</v>
      </c>
      <c r="D65" s="418" t="s">
        <v>38</v>
      </c>
      <c r="E65" s="422" t="s">
        <v>11</v>
      </c>
      <c r="G65" s="509">
        <f ca="1">OFFSET(AvgMileage!$AR61,0,$AA$3)</f>
        <v>165381.1082586282</v>
      </c>
      <c r="H65" s="509"/>
      <c r="J65" s="423">
        <f>MileageCalcs!AD65</f>
        <v>2.2327057591124917</v>
      </c>
      <c r="K65" s="423">
        <f>MileageCalcs!AE65</f>
        <v>1.9851123501132597</v>
      </c>
      <c r="L65" s="423">
        <f>MileageCalcs!AF65</f>
        <v>1.0192133736460385</v>
      </c>
      <c r="M65" s="424">
        <f t="shared" si="5"/>
        <v>1</v>
      </c>
      <c r="N65" s="424">
        <f t="shared" si="6"/>
        <v>1</v>
      </c>
      <c r="O65" s="468"/>
      <c r="P65" s="423">
        <f t="shared" si="24"/>
        <v>0.9073053715324891</v>
      </c>
      <c r="Q65" s="423">
        <f t="shared" si="24"/>
        <v>0.9331774364304155</v>
      </c>
      <c r="R65" s="423">
        <f t="shared" si="24"/>
        <v>1.0141053994089455</v>
      </c>
      <c r="S65" s="423">
        <f t="shared" si="24"/>
        <v>0.8479664887706931</v>
      </c>
      <c r="T65" s="423"/>
      <c r="U65" s="468"/>
      <c r="V65" s="423">
        <f t="shared" si="12"/>
        <v>2.0257459282942873</v>
      </c>
      <c r="W65" s="423">
        <f t="shared" si="13"/>
        <v>1.8524620539050491</v>
      </c>
      <c r="X65" s="423">
        <f t="shared" si="14"/>
        <v>1.0335897853642546</v>
      </c>
      <c r="Y65" s="423">
        <f t="shared" si="15"/>
        <v>0.8479664887706931</v>
      </c>
      <c r="Z65" s="423">
        <f t="shared" si="16"/>
        <v>1</v>
      </c>
      <c r="AA65" s="468"/>
    </row>
    <row r="66" spans="1:27" ht="12.75">
      <c r="A66" s="431" t="s">
        <v>50</v>
      </c>
      <c r="B66" s="432" t="s">
        <v>40</v>
      </c>
      <c r="C66" s="433" t="s">
        <v>18</v>
      </c>
      <c r="D66" s="418" t="s">
        <v>38</v>
      </c>
      <c r="E66" s="422" t="s">
        <v>12</v>
      </c>
      <c r="G66" s="509">
        <f ca="1">OFFSET(AvgMileage!$AR62,0,$AA$3)</f>
        <v>97038.4903731399</v>
      </c>
      <c r="H66" s="509"/>
      <c r="J66" s="423">
        <f>MileageCalcs!AD66</f>
        <v>1.2778228861680891</v>
      </c>
      <c r="K66" s="423">
        <f>MileageCalcs!AE66</f>
        <v>1.3893940535755507</v>
      </c>
      <c r="L66" s="423">
        <f>MileageCalcs!AF66</f>
        <v>0.7026856023908006</v>
      </c>
      <c r="M66" s="424">
        <f t="shared" si="5"/>
        <v>1</v>
      </c>
      <c r="N66" s="424">
        <f t="shared" si="6"/>
        <v>1</v>
      </c>
      <c r="O66" s="468"/>
      <c r="P66" s="423">
        <f t="shared" si="24"/>
        <v>0.9725523519623546</v>
      </c>
      <c r="Q66" s="423">
        <f t="shared" si="24"/>
        <v>0.9815606611455321</v>
      </c>
      <c r="R66" s="423">
        <f t="shared" si="24"/>
        <v>1.0033766728142195</v>
      </c>
      <c r="S66" s="423">
        <f t="shared" si="24"/>
        <v>0.8865243895017286</v>
      </c>
      <c r="T66" s="423"/>
      <c r="U66" s="468"/>
      <c r="V66" s="423">
        <f t="shared" si="12"/>
        <v>1.2427496533340991</v>
      </c>
      <c r="W66" s="423">
        <f t="shared" si="13"/>
        <v>1.3637745458192883</v>
      </c>
      <c r="X66" s="423">
        <f t="shared" si="14"/>
        <v>0.7050583417613371</v>
      </c>
      <c r="Y66" s="423">
        <f t="shared" si="15"/>
        <v>0.8865243895017286</v>
      </c>
      <c r="Z66" s="423">
        <f t="shared" si="16"/>
        <v>1</v>
      </c>
      <c r="AA66" s="468"/>
    </row>
    <row r="67" spans="1:27" ht="12.75">
      <c r="A67" s="431" t="s">
        <v>51</v>
      </c>
      <c r="B67" s="432" t="s">
        <v>40</v>
      </c>
      <c r="C67" s="433" t="s">
        <v>18</v>
      </c>
      <c r="D67" s="418" t="s">
        <v>38</v>
      </c>
      <c r="E67" s="422" t="s">
        <v>13</v>
      </c>
      <c r="G67" s="509">
        <f ca="1">OFFSET(AvgMileage!$AR63,0,$AA$3)</f>
        <v>35646.5239645946</v>
      </c>
      <c r="H67" s="509"/>
      <c r="J67" s="423">
        <f>MileageCalcs!AD67</f>
        <v>0.7598372637213214</v>
      </c>
      <c r="K67" s="423">
        <f>MileageCalcs!AE67</f>
        <v>0.6240261669349243</v>
      </c>
      <c r="L67" s="423">
        <f>MileageCalcs!AF67</f>
        <v>1.0317034620342795</v>
      </c>
      <c r="M67" s="424">
        <f t="shared" si="5"/>
        <v>1</v>
      </c>
      <c r="N67" s="424">
        <f t="shared" si="6"/>
        <v>1</v>
      </c>
      <c r="O67" s="468"/>
      <c r="P67" s="423">
        <f t="shared" si="24"/>
        <v>1</v>
      </c>
      <c r="Q67" s="423">
        <f t="shared" si="24"/>
        <v>1</v>
      </c>
      <c r="R67" s="423">
        <f t="shared" si="24"/>
        <v>1</v>
      </c>
      <c r="S67" s="423">
        <f t="shared" si="24"/>
        <v>0.9952051145444857</v>
      </c>
      <c r="T67" s="423"/>
      <c r="U67" s="468"/>
      <c r="V67" s="423">
        <f t="shared" si="12"/>
        <v>0.7598372637213214</v>
      </c>
      <c r="W67" s="423">
        <f t="shared" si="13"/>
        <v>0.6240261669349243</v>
      </c>
      <c r="X67" s="423">
        <f t="shared" si="14"/>
        <v>1.0317034620342795</v>
      </c>
      <c r="Y67" s="423">
        <f t="shared" si="15"/>
        <v>0.9952051145444857</v>
      </c>
      <c r="Z67" s="423">
        <f t="shared" si="16"/>
        <v>1</v>
      </c>
      <c r="AA67" s="468"/>
    </row>
    <row r="68" spans="1:27" ht="12.75">
      <c r="A68" s="431" t="s">
        <v>52</v>
      </c>
      <c r="B68" s="432" t="s">
        <v>40</v>
      </c>
      <c r="C68" s="433" t="s">
        <v>18</v>
      </c>
      <c r="D68" s="418" t="s">
        <v>38</v>
      </c>
      <c r="E68" s="422" t="s">
        <v>14</v>
      </c>
      <c r="G68" s="509">
        <f ca="1">OFFSET(AvgMileage!$AR64,0,$AA$3)</f>
        <v>0</v>
      </c>
      <c r="H68" s="509"/>
      <c r="J68" s="423">
        <f>MileageCalcs!AD68</f>
        <v>0</v>
      </c>
      <c r="K68" s="423">
        <f>MileageCalcs!AE68</f>
        <v>0</v>
      </c>
      <c r="L68" s="423">
        <f>MileageCalcs!AF68</f>
        <v>0</v>
      </c>
      <c r="M68" s="424">
        <f t="shared" si="5"/>
        <v>0</v>
      </c>
      <c r="N68" s="424">
        <f t="shared" si="6"/>
        <v>0</v>
      </c>
      <c r="O68" s="468"/>
      <c r="P68" s="423">
        <f aca="true" t="shared" si="25" ref="P68:S69">P34</f>
        <v>1</v>
      </c>
      <c r="Q68" s="423">
        <f t="shared" si="25"/>
        <v>1</v>
      </c>
      <c r="R68" s="423">
        <f t="shared" si="25"/>
        <v>1</v>
      </c>
      <c r="S68" s="423">
        <f t="shared" si="25"/>
        <v>1</v>
      </c>
      <c r="T68" s="423"/>
      <c r="U68" s="468"/>
      <c r="V68" s="423">
        <f t="shared" si="12"/>
        <v>0</v>
      </c>
      <c r="W68" s="423">
        <f t="shared" si="13"/>
        <v>0</v>
      </c>
      <c r="X68" s="423">
        <f t="shared" si="14"/>
        <v>0</v>
      </c>
      <c r="Y68" s="423">
        <f t="shared" si="15"/>
        <v>0</v>
      </c>
      <c r="Z68" s="423">
        <f t="shared" si="16"/>
        <v>0</v>
      </c>
      <c r="AA68" s="468"/>
    </row>
    <row r="69" spans="1:27" ht="12.75">
      <c r="A69" s="435" t="s">
        <v>53</v>
      </c>
      <c r="B69" s="436" t="s">
        <v>40</v>
      </c>
      <c r="C69" s="434" t="s">
        <v>18</v>
      </c>
      <c r="D69" s="419" t="s">
        <v>38</v>
      </c>
      <c r="E69" s="422" t="s">
        <v>15</v>
      </c>
      <c r="G69" s="510">
        <f ca="1">OFFSET(AvgMileage!$AR65,0,$AA$3)</f>
        <v>0</v>
      </c>
      <c r="H69" s="510"/>
      <c r="J69" s="425">
        <f>MileageCalcs!AD69</f>
        <v>0</v>
      </c>
      <c r="K69" s="425">
        <f>MileageCalcs!AE69</f>
        <v>0</v>
      </c>
      <c r="L69" s="425">
        <f>MileageCalcs!AF69</f>
        <v>0</v>
      </c>
      <c r="M69" s="426">
        <f t="shared" si="5"/>
        <v>0</v>
      </c>
      <c r="N69" s="426">
        <f t="shared" si="6"/>
        <v>0</v>
      </c>
      <c r="O69" s="468"/>
      <c r="P69" s="425">
        <f t="shared" si="25"/>
        <v>1</v>
      </c>
      <c r="Q69" s="425">
        <f t="shared" si="25"/>
        <v>1</v>
      </c>
      <c r="R69" s="425">
        <f t="shared" si="25"/>
        <v>1</v>
      </c>
      <c r="S69" s="425">
        <f t="shared" si="25"/>
        <v>1</v>
      </c>
      <c r="T69" s="425"/>
      <c r="U69" s="468"/>
      <c r="V69" s="425">
        <f t="shared" si="12"/>
        <v>0</v>
      </c>
      <c r="W69" s="425">
        <f t="shared" si="13"/>
        <v>0</v>
      </c>
      <c r="X69" s="425">
        <f t="shared" si="14"/>
        <v>0</v>
      </c>
      <c r="Y69" s="425">
        <f t="shared" si="15"/>
        <v>0</v>
      </c>
      <c r="Z69" s="425">
        <f t="shared" si="16"/>
        <v>0</v>
      </c>
      <c r="AA69" s="468"/>
    </row>
    <row r="70" spans="1:27" ht="12.75">
      <c r="A70" s="431" t="s">
        <v>54</v>
      </c>
      <c r="B70" s="437" t="s">
        <v>55</v>
      </c>
      <c r="C70" s="418" t="s">
        <v>18</v>
      </c>
      <c r="D70" s="418" t="s">
        <v>38</v>
      </c>
      <c r="E70" s="419" t="s">
        <v>9</v>
      </c>
      <c r="G70" s="508">
        <f ca="1">OFFSET(AvgMileage!$AR66,0,$AA$3)</f>
        <v>204267.65646505484</v>
      </c>
      <c r="H70" s="508"/>
      <c r="J70" s="420">
        <f>MileageCalcs!AD70</f>
        <v>1.2261100145018737</v>
      </c>
      <c r="K70" s="420">
        <f>MileageCalcs!AE70</f>
        <v>1.468647368058289</v>
      </c>
      <c r="L70" s="420">
        <f>MileageCalcs!AF70</f>
        <v>1.0753461233229424</v>
      </c>
      <c r="M70" s="421">
        <f t="shared" si="5"/>
        <v>1</v>
      </c>
      <c r="N70" s="421">
        <f t="shared" si="6"/>
        <v>1</v>
      </c>
      <c r="O70" s="468"/>
      <c r="P70" s="420">
        <f aca="true" t="shared" si="26" ref="P70:S74">P29</f>
        <v>0.9073053715324891</v>
      </c>
      <c r="Q70" s="420">
        <f t="shared" si="26"/>
        <v>0.9331774364304155</v>
      </c>
      <c r="R70" s="420">
        <f t="shared" si="26"/>
        <v>1.0141053994089455</v>
      </c>
      <c r="S70" s="420">
        <f t="shared" si="26"/>
        <v>0.8479664887706931</v>
      </c>
      <c r="T70" s="420"/>
      <c r="U70" s="468"/>
      <c r="V70" s="420">
        <f t="shared" si="12"/>
        <v>1.112456202247328</v>
      </c>
      <c r="W70" s="420">
        <f t="shared" si="13"/>
        <v>1.370508585944911</v>
      </c>
      <c r="X70" s="420">
        <f t="shared" si="14"/>
        <v>1.0905143098952736</v>
      </c>
      <c r="Y70" s="420">
        <f t="shared" si="15"/>
        <v>0.8479664887706931</v>
      </c>
      <c r="Z70" s="420">
        <f t="shared" si="16"/>
        <v>1</v>
      </c>
      <c r="AA70" s="468"/>
    </row>
    <row r="71" spans="1:27" ht="12.75">
      <c r="A71" s="431" t="s">
        <v>56</v>
      </c>
      <c r="B71" s="437" t="s">
        <v>55</v>
      </c>
      <c r="C71" s="418" t="s">
        <v>18</v>
      </c>
      <c r="D71" s="418" t="s">
        <v>38</v>
      </c>
      <c r="E71" s="419" t="s">
        <v>10</v>
      </c>
      <c r="G71" s="509">
        <f ca="1">OFFSET(AvgMileage!$AR67,0,$AA$3)</f>
        <v>203434.7618982976</v>
      </c>
      <c r="H71" s="509"/>
      <c r="J71" s="423">
        <f>MileageCalcs!AD71</f>
        <v>0.9496425013949062</v>
      </c>
      <c r="K71" s="423">
        <f>MileageCalcs!AE71</f>
        <v>0.9522149007390621</v>
      </c>
      <c r="L71" s="423">
        <f>MileageCalcs!AF71</f>
        <v>1.3835319539659772</v>
      </c>
      <c r="M71" s="424">
        <f t="shared" si="5"/>
        <v>1</v>
      </c>
      <c r="N71" s="424">
        <f t="shared" si="6"/>
        <v>1</v>
      </c>
      <c r="O71" s="468"/>
      <c r="P71" s="423">
        <f t="shared" si="26"/>
        <v>0.9073053715324891</v>
      </c>
      <c r="Q71" s="423">
        <f t="shared" si="26"/>
        <v>0.9331774364304155</v>
      </c>
      <c r="R71" s="423">
        <f t="shared" si="26"/>
        <v>1.0141053994089455</v>
      </c>
      <c r="S71" s="423">
        <f t="shared" si="26"/>
        <v>0.8479664887706931</v>
      </c>
      <c r="T71" s="423"/>
      <c r="U71" s="468"/>
      <c r="V71" s="423">
        <f t="shared" si="12"/>
        <v>0.8616157425511477</v>
      </c>
      <c r="W71" s="423">
        <f t="shared" si="13"/>
        <v>0.8885854600025206</v>
      </c>
      <c r="X71" s="423">
        <f t="shared" si="14"/>
        <v>1.403047224771706</v>
      </c>
      <c r="Y71" s="423">
        <f t="shared" si="15"/>
        <v>0.8479664887706931</v>
      </c>
      <c r="Z71" s="423">
        <f t="shared" si="16"/>
        <v>1</v>
      </c>
      <c r="AA71" s="468"/>
    </row>
    <row r="72" spans="1:27" ht="12.75">
      <c r="A72" s="431" t="s">
        <v>57</v>
      </c>
      <c r="B72" s="437" t="s">
        <v>55</v>
      </c>
      <c r="C72" s="418" t="s">
        <v>18</v>
      </c>
      <c r="D72" s="418" t="s">
        <v>38</v>
      </c>
      <c r="E72" s="422" t="s">
        <v>11</v>
      </c>
      <c r="G72" s="509">
        <f ca="1">OFFSET(AvgMileage!$AR68,0,$AA$3)</f>
        <v>180184.11517328347</v>
      </c>
      <c r="H72" s="509"/>
      <c r="J72" s="423">
        <f>MileageCalcs!AD72</f>
        <v>2.390857749081032</v>
      </c>
      <c r="K72" s="423">
        <f>MileageCalcs!AE72</f>
        <v>2.111498941042442</v>
      </c>
      <c r="L72" s="423">
        <f>MileageCalcs!AF72</f>
        <v>1.021678384662388</v>
      </c>
      <c r="M72" s="424">
        <f t="shared" si="5"/>
        <v>1</v>
      </c>
      <c r="N72" s="424">
        <f t="shared" si="6"/>
        <v>1</v>
      </c>
      <c r="O72" s="468"/>
      <c r="P72" s="423">
        <f t="shared" si="26"/>
        <v>0.9073053715324891</v>
      </c>
      <c r="Q72" s="423">
        <f t="shared" si="26"/>
        <v>0.9331774364304155</v>
      </c>
      <c r="R72" s="423">
        <f t="shared" si="26"/>
        <v>1.0141053994089455</v>
      </c>
      <c r="S72" s="423">
        <f t="shared" si="26"/>
        <v>0.8479664887706931</v>
      </c>
      <c r="T72" s="423"/>
      <c r="U72" s="468"/>
      <c r="V72" s="423">
        <f aca="true" t="shared" si="27" ref="V72:V103">IF(P72=0,J72,J72*P72)</f>
        <v>2.169238078311296</v>
      </c>
      <c r="W72" s="423">
        <f aca="true" t="shared" si="28" ref="W72:W103">IF(Q72=0,K72,K72*Q72)</f>
        <v>1.970403168827523</v>
      </c>
      <c r="X72" s="423">
        <f aca="true" t="shared" si="29" ref="X72:X103">IF(R72=0,L72,L72*R72)</f>
        <v>1.0360895663455372</v>
      </c>
      <c r="Y72" s="423">
        <f aca="true" t="shared" si="30" ref="Y72:Y103">IF(S72=0,M72,M72*S72)</f>
        <v>0.8479664887706931</v>
      </c>
      <c r="Z72" s="423">
        <f aca="true" t="shared" si="31" ref="Z72:Z103">IF(T72=0,N72,N72*T72)</f>
        <v>1</v>
      </c>
      <c r="AA72" s="468"/>
    </row>
    <row r="73" spans="1:27" ht="12.75">
      <c r="A73" s="431" t="s">
        <v>58</v>
      </c>
      <c r="B73" s="437" t="s">
        <v>55</v>
      </c>
      <c r="C73" s="418" t="s">
        <v>18</v>
      </c>
      <c r="D73" s="418" t="s">
        <v>38</v>
      </c>
      <c r="E73" s="422" t="s">
        <v>12</v>
      </c>
      <c r="G73" s="509">
        <f ca="1">OFFSET(AvgMileage!$AR69,0,$AA$3)</f>
        <v>114441.35514671566</v>
      </c>
      <c r="H73" s="509"/>
      <c r="J73" s="423">
        <f>MileageCalcs!AD73</f>
        <v>1.3806092230729115</v>
      </c>
      <c r="K73" s="423">
        <f>MileageCalcs!AE73</f>
        <v>1.533458457093896</v>
      </c>
      <c r="L73" s="423">
        <f>MileageCalcs!AF73</f>
        <v>0.6839669010944991</v>
      </c>
      <c r="M73" s="424">
        <f aca="true" t="shared" si="32" ref="M73:M118">IF(J73=0,0,1)</f>
        <v>1</v>
      </c>
      <c r="N73" s="424">
        <f aca="true" t="shared" si="33" ref="N73:N118">IF(J73=0,0,1)</f>
        <v>1</v>
      </c>
      <c r="O73" s="468"/>
      <c r="P73" s="423">
        <f t="shared" si="26"/>
        <v>0.9725523519623546</v>
      </c>
      <c r="Q73" s="423">
        <f t="shared" si="26"/>
        <v>0.9815606611455321</v>
      </c>
      <c r="R73" s="423">
        <f t="shared" si="26"/>
        <v>1.0033766728142195</v>
      </c>
      <c r="S73" s="423">
        <f t="shared" si="26"/>
        <v>0.8865243895017286</v>
      </c>
      <c r="T73" s="423"/>
      <c r="U73" s="468"/>
      <c r="V73" s="423">
        <f t="shared" si="27"/>
        <v>1.342714747040479</v>
      </c>
      <c r="W73" s="423">
        <f t="shared" si="28"/>
        <v>1.5051824969842922</v>
      </c>
      <c r="X73" s="423">
        <f t="shared" si="29"/>
        <v>0.6862764335352508</v>
      </c>
      <c r="Y73" s="423">
        <f t="shared" si="30"/>
        <v>0.8865243895017286</v>
      </c>
      <c r="Z73" s="423">
        <f t="shared" si="31"/>
        <v>1</v>
      </c>
      <c r="AA73" s="468"/>
    </row>
    <row r="74" spans="1:27" ht="12.75">
      <c r="A74" s="431" t="s">
        <v>59</v>
      </c>
      <c r="B74" s="437" t="s">
        <v>55</v>
      </c>
      <c r="C74" s="418" t="s">
        <v>18</v>
      </c>
      <c r="D74" s="418" t="s">
        <v>38</v>
      </c>
      <c r="E74" s="422" t="s">
        <v>13</v>
      </c>
      <c r="G74" s="509">
        <f ca="1">OFFSET(AvgMileage!$AR70,0,$AA$3)</f>
        <v>46192.68861112319</v>
      </c>
      <c r="H74" s="509"/>
      <c r="J74" s="423">
        <f>MileageCalcs!AD74</f>
        <v>0.9362959663037606</v>
      </c>
      <c r="K74" s="423">
        <f>MileageCalcs!AE74</f>
        <v>0.9002715820880316</v>
      </c>
      <c r="L74" s="423">
        <f>MileageCalcs!AF74</f>
        <v>1.0084094578743292</v>
      </c>
      <c r="M74" s="424">
        <f t="shared" si="32"/>
        <v>1</v>
      </c>
      <c r="N74" s="424">
        <f t="shared" si="33"/>
        <v>1</v>
      </c>
      <c r="O74" s="468"/>
      <c r="P74" s="423">
        <f t="shared" si="26"/>
        <v>1</v>
      </c>
      <c r="Q74" s="423">
        <f t="shared" si="26"/>
        <v>1</v>
      </c>
      <c r="R74" s="423">
        <f t="shared" si="26"/>
        <v>1</v>
      </c>
      <c r="S74" s="423">
        <f t="shared" si="26"/>
        <v>0.9952051145444857</v>
      </c>
      <c r="T74" s="423"/>
      <c r="U74" s="468"/>
      <c r="V74" s="423">
        <f t="shared" si="27"/>
        <v>0.9362959663037606</v>
      </c>
      <c r="W74" s="423">
        <f t="shared" si="28"/>
        <v>0.9002715820880316</v>
      </c>
      <c r="X74" s="423">
        <f t="shared" si="29"/>
        <v>1.0084094578743292</v>
      </c>
      <c r="Y74" s="423">
        <f t="shared" si="30"/>
        <v>0.9952051145444857</v>
      </c>
      <c r="Z74" s="423">
        <f t="shared" si="31"/>
        <v>1</v>
      </c>
      <c r="AA74" s="468"/>
    </row>
    <row r="75" spans="1:27" ht="12.75">
      <c r="A75" s="431" t="s">
        <v>60</v>
      </c>
      <c r="B75" s="437" t="s">
        <v>55</v>
      </c>
      <c r="C75" s="418" t="s">
        <v>18</v>
      </c>
      <c r="D75" s="418" t="s">
        <v>38</v>
      </c>
      <c r="E75" s="422" t="s">
        <v>14</v>
      </c>
      <c r="G75" s="509">
        <f ca="1">OFFSET(AvgMileage!$AR71,0,$AA$3)</f>
        <v>0</v>
      </c>
      <c r="H75" s="509"/>
      <c r="J75" s="423">
        <f>MileageCalcs!AD75</f>
        <v>0</v>
      </c>
      <c r="K75" s="423">
        <f>MileageCalcs!AE75</f>
        <v>0</v>
      </c>
      <c r="L75" s="423">
        <f>MileageCalcs!AF75</f>
        <v>0</v>
      </c>
      <c r="M75" s="424">
        <f t="shared" si="32"/>
        <v>0</v>
      </c>
      <c r="N75" s="424">
        <f t="shared" si="33"/>
        <v>0</v>
      </c>
      <c r="O75" s="468"/>
      <c r="P75" s="423">
        <f aca="true" t="shared" si="34" ref="P75:S76">P34</f>
        <v>1</v>
      </c>
      <c r="Q75" s="423">
        <f t="shared" si="34"/>
        <v>1</v>
      </c>
      <c r="R75" s="423">
        <f t="shared" si="34"/>
        <v>1</v>
      </c>
      <c r="S75" s="423">
        <f t="shared" si="34"/>
        <v>1</v>
      </c>
      <c r="T75" s="423"/>
      <c r="U75" s="468"/>
      <c r="V75" s="423">
        <f t="shared" si="27"/>
        <v>0</v>
      </c>
      <c r="W75" s="423">
        <f t="shared" si="28"/>
        <v>0</v>
      </c>
      <c r="X75" s="423">
        <f t="shared" si="29"/>
        <v>0</v>
      </c>
      <c r="Y75" s="423">
        <f t="shared" si="30"/>
        <v>0</v>
      </c>
      <c r="Z75" s="423">
        <f t="shared" si="31"/>
        <v>0</v>
      </c>
      <c r="AA75" s="468"/>
    </row>
    <row r="76" spans="1:27" ht="12.75">
      <c r="A76" s="431" t="s">
        <v>61</v>
      </c>
      <c r="B76" s="437" t="s">
        <v>55</v>
      </c>
      <c r="C76" s="418" t="s">
        <v>18</v>
      </c>
      <c r="D76" s="418" t="s">
        <v>38</v>
      </c>
      <c r="E76" s="427" t="s">
        <v>15</v>
      </c>
      <c r="G76" s="510">
        <f ca="1">OFFSET(AvgMileage!$AR72,0,$AA$3)</f>
        <v>0</v>
      </c>
      <c r="H76" s="510"/>
      <c r="J76" s="425">
        <f>MileageCalcs!AD76</f>
        <v>0</v>
      </c>
      <c r="K76" s="425">
        <f>MileageCalcs!AE76</f>
        <v>0</v>
      </c>
      <c r="L76" s="425">
        <f>MileageCalcs!AF76</f>
        <v>0</v>
      </c>
      <c r="M76" s="426">
        <f t="shared" si="32"/>
        <v>0</v>
      </c>
      <c r="N76" s="426">
        <f t="shared" si="33"/>
        <v>0</v>
      </c>
      <c r="O76" s="468"/>
      <c r="P76" s="425">
        <f t="shared" si="34"/>
        <v>1</v>
      </c>
      <c r="Q76" s="425">
        <f t="shared" si="34"/>
        <v>1</v>
      </c>
      <c r="R76" s="425">
        <f t="shared" si="34"/>
        <v>1</v>
      </c>
      <c r="S76" s="425">
        <f t="shared" si="34"/>
        <v>1</v>
      </c>
      <c r="T76" s="425"/>
      <c r="U76" s="468"/>
      <c r="V76" s="425">
        <f t="shared" si="27"/>
        <v>0</v>
      </c>
      <c r="W76" s="425">
        <f t="shared" si="28"/>
        <v>0</v>
      </c>
      <c r="X76" s="425">
        <f t="shared" si="29"/>
        <v>0</v>
      </c>
      <c r="Y76" s="425">
        <f t="shared" si="30"/>
        <v>0</v>
      </c>
      <c r="Z76" s="425">
        <f t="shared" si="31"/>
        <v>0</v>
      </c>
      <c r="AA76" s="468"/>
    </row>
    <row r="77" spans="1:27" ht="12.75">
      <c r="A77" s="428" t="s">
        <v>62</v>
      </c>
      <c r="B77" s="438" t="s">
        <v>63</v>
      </c>
      <c r="C77" s="427" t="s">
        <v>7</v>
      </c>
      <c r="D77" s="427" t="s">
        <v>38</v>
      </c>
      <c r="E77" s="422" t="s">
        <v>9</v>
      </c>
      <c r="G77" s="508">
        <f ca="1">OFFSET(AvgMileage!$AR73,0,$AA$3)</f>
        <v>112358.4</v>
      </c>
      <c r="H77" s="508"/>
      <c r="J77" s="420">
        <f>MileageCalcs!AD77</f>
        <v>1.2327493342210865</v>
      </c>
      <c r="K77" s="420">
        <f>MileageCalcs!AE77</f>
        <v>1.1964773251846976</v>
      </c>
      <c r="L77" s="420">
        <f>MileageCalcs!AF77</f>
        <v>1.0380666674446704</v>
      </c>
      <c r="M77" s="421">
        <f t="shared" si="32"/>
        <v>1</v>
      </c>
      <c r="N77" s="421">
        <f t="shared" si="33"/>
        <v>1</v>
      </c>
      <c r="O77" s="468"/>
      <c r="P77" s="420">
        <f aca="true" t="shared" si="35" ref="P77:R81">P8</f>
        <v>0.8911231693546469</v>
      </c>
      <c r="Q77" s="420">
        <f t="shared" si="35"/>
        <v>0.9169561872963182</v>
      </c>
      <c r="R77" s="420">
        <f t="shared" si="35"/>
        <v>0.9686027692187055</v>
      </c>
      <c r="S77" s="420"/>
      <c r="T77" s="420"/>
      <c r="U77" s="468"/>
      <c r="V77" s="420">
        <f t="shared" si="27"/>
        <v>1.0985314937309254</v>
      </c>
      <c r="W77" s="420">
        <f t="shared" si="28"/>
        <v>1.0971172862878575</v>
      </c>
      <c r="X77" s="420">
        <f t="shared" si="29"/>
        <v>1.0054742487205408</v>
      </c>
      <c r="Y77" s="420">
        <f t="shared" si="30"/>
        <v>1</v>
      </c>
      <c r="Z77" s="420">
        <f t="shared" si="31"/>
        <v>1</v>
      </c>
      <c r="AA77" s="468"/>
    </row>
    <row r="78" spans="1:27" ht="12.75">
      <c r="A78" s="431" t="s">
        <v>64</v>
      </c>
      <c r="B78" s="439" t="s">
        <v>63</v>
      </c>
      <c r="C78" s="418" t="s">
        <v>7</v>
      </c>
      <c r="D78" s="418" t="s">
        <v>38</v>
      </c>
      <c r="E78" s="422" t="s">
        <v>10</v>
      </c>
      <c r="G78" s="509">
        <f ca="1">OFFSET(AvgMileage!$AR74,0,$AA$3)</f>
        <v>131710.46908754914</v>
      </c>
      <c r="H78" s="509"/>
      <c r="J78" s="423">
        <f>MileageCalcs!AD78</f>
        <v>2.3877319765543485</v>
      </c>
      <c r="K78" s="423">
        <f>MileageCalcs!AE78</f>
        <v>2.3145517911881464</v>
      </c>
      <c r="L78" s="423">
        <f>MileageCalcs!AF78</f>
        <v>1.8714883186892255</v>
      </c>
      <c r="M78" s="424">
        <f t="shared" si="32"/>
        <v>1</v>
      </c>
      <c r="N78" s="424">
        <f t="shared" si="33"/>
        <v>1</v>
      </c>
      <c r="O78" s="468"/>
      <c r="P78" s="423">
        <f t="shared" si="35"/>
        <v>0.8911231693546469</v>
      </c>
      <c r="Q78" s="423">
        <f t="shared" si="35"/>
        <v>0.9169561872963182</v>
      </c>
      <c r="R78" s="423">
        <f t="shared" si="35"/>
        <v>0.9686027692187055</v>
      </c>
      <c r="S78" s="423"/>
      <c r="T78" s="423"/>
      <c r="U78" s="468"/>
      <c r="V78" s="423">
        <f t="shared" si="27"/>
        <v>2.1277632865165463</v>
      </c>
      <c r="W78" s="423">
        <f t="shared" si="28"/>
        <v>2.122342585747747</v>
      </c>
      <c r="X78" s="423">
        <f t="shared" si="29"/>
        <v>1.812728768042843</v>
      </c>
      <c r="Y78" s="423">
        <f t="shared" si="30"/>
        <v>1</v>
      </c>
      <c r="Z78" s="423">
        <f t="shared" si="31"/>
        <v>1</v>
      </c>
      <c r="AA78" s="468"/>
    </row>
    <row r="79" spans="1:27" ht="12.75">
      <c r="A79" s="431" t="s">
        <v>65</v>
      </c>
      <c r="B79" s="439" t="s">
        <v>63</v>
      </c>
      <c r="C79" s="418" t="s">
        <v>7</v>
      </c>
      <c r="D79" s="418" t="s">
        <v>38</v>
      </c>
      <c r="E79" s="422" t="s">
        <v>11</v>
      </c>
      <c r="G79" s="509">
        <f ca="1">OFFSET(AvgMileage!$AR75,0,$AA$3)</f>
        <v>154585.7501805027</v>
      </c>
      <c r="H79" s="509"/>
      <c r="J79" s="423">
        <f>MileageCalcs!AD79</f>
        <v>1.7304144920187159</v>
      </c>
      <c r="K79" s="423">
        <f>MileageCalcs!AE79</f>
        <v>1.6533589387136869</v>
      </c>
      <c r="L79" s="423">
        <f>MileageCalcs!AF79</f>
        <v>0.742985377819072</v>
      </c>
      <c r="M79" s="424">
        <f t="shared" si="32"/>
        <v>1</v>
      </c>
      <c r="N79" s="424">
        <f t="shared" si="33"/>
        <v>1</v>
      </c>
      <c r="O79" s="468"/>
      <c r="P79" s="423">
        <f t="shared" si="35"/>
        <v>0.8911231693546469</v>
      </c>
      <c r="Q79" s="423">
        <f t="shared" si="35"/>
        <v>0.9169561872963182</v>
      </c>
      <c r="R79" s="423">
        <f t="shared" si="35"/>
        <v>0.9686027692187055</v>
      </c>
      <c r="S79" s="423"/>
      <c r="T79" s="423"/>
      <c r="U79" s="468"/>
      <c r="V79" s="423">
        <f t="shared" si="27"/>
        <v>1.5420124464249294</v>
      </c>
      <c r="W79" s="423">
        <f t="shared" si="28"/>
        <v>1.5160577086751894</v>
      </c>
      <c r="X79" s="423">
        <f t="shared" si="29"/>
        <v>0.7196576944445593</v>
      </c>
      <c r="Y79" s="423">
        <f t="shared" si="30"/>
        <v>1</v>
      </c>
      <c r="Z79" s="423">
        <f t="shared" si="31"/>
        <v>1</v>
      </c>
      <c r="AA79" s="468"/>
    </row>
    <row r="80" spans="1:27" ht="12.75">
      <c r="A80" s="431" t="s">
        <v>66</v>
      </c>
      <c r="B80" s="439" t="s">
        <v>63</v>
      </c>
      <c r="C80" s="418" t="s">
        <v>7</v>
      </c>
      <c r="D80" s="418" t="s">
        <v>38</v>
      </c>
      <c r="E80" s="422" t="s">
        <v>12</v>
      </c>
      <c r="G80" s="509">
        <f ca="1">OFFSET(AvgMileage!$AR76,0,$AA$3)</f>
        <v>132144.34996662065</v>
      </c>
      <c r="H80" s="509"/>
      <c r="J80" s="423">
        <f>MileageCalcs!AD80</f>
        <v>1.1322043581186383</v>
      </c>
      <c r="K80" s="423">
        <f>MileageCalcs!AE80</f>
        <v>1.214607839844592</v>
      </c>
      <c r="L80" s="423">
        <f>MileageCalcs!AF80</f>
        <v>0.5757157766500149</v>
      </c>
      <c r="M80" s="424">
        <f t="shared" si="32"/>
        <v>1</v>
      </c>
      <c r="N80" s="424">
        <f t="shared" si="33"/>
        <v>1</v>
      </c>
      <c r="O80" s="468"/>
      <c r="P80" s="423">
        <f t="shared" si="35"/>
        <v>0.9295850001800594</v>
      </c>
      <c r="Q80" s="423">
        <f t="shared" si="35"/>
        <v>0.9440576513662257</v>
      </c>
      <c r="R80" s="423">
        <f t="shared" si="35"/>
        <v>0.9736588535377524</v>
      </c>
      <c r="S80" s="423"/>
      <c r="T80" s="423"/>
      <c r="U80" s="468"/>
      <c r="V80" s="423">
        <f t="shared" si="27"/>
        <v>1.0524801884455783</v>
      </c>
      <c r="W80" s="423">
        <f t="shared" si="28"/>
        <v>1.1466598246146904</v>
      </c>
      <c r="X80" s="423">
        <f t="shared" si="29"/>
        <v>0.5605507630566503</v>
      </c>
      <c r="Y80" s="423">
        <f t="shared" si="30"/>
        <v>1</v>
      </c>
      <c r="Z80" s="423">
        <f t="shared" si="31"/>
        <v>1</v>
      </c>
      <c r="AA80" s="468"/>
    </row>
    <row r="81" spans="1:27" ht="12.75">
      <c r="A81" s="431" t="s">
        <v>67</v>
      </c>
      <c r="B81" s="439" t="s">
        <v>63</v>
      </c>
      <c r="C81" s="418" t="s">
        <v>7</v>
      </c>
      <c r="D81" s="418" t="s">
        <v>38</v>
      </c>
      <c r="E81" s="422" t="s">
        <v>13</v>
      </c>
      <c r="G81" s="509">
        <f ca="1">OFFSET(AvgMileage!$AR77,0,$AA$3)</f>
        <v>60649.5881324785</v>
      </c>
      <c r="H81" s="509"/>
      <c r="J81" s="423">
        <f>MileageCalcs!AD81</f>
        <v>1.1251521912957076</v>
      </c>
      <c r="K81" s="423">
        <f>MileageCalcs!AE81</f>
        <v>1.0905005337755798</v>
      </c>
      <c r="L81" s="423">
        <f>MileageCalcs!AF81</f>
        <v>1.0678325965131108</v>
      </c>
      <c r="M81" s="424">
        <f t="shared" si="32"/>
        <v>1</v>
      </c>
      <c r="N81" s="424">
        <f t="shared" si="33"/>
        <v>1</v>
      </c>
      <c r="O81" s="468"/>
      <c r="P81" s="423">
        <f t="shared" si="35"/>
        <v>0.9929723414839217</v>
      </c>
      <c r="Q81" s="423">
        <f t="shared" si="35"/>
        <v>0.991955913915184</v>
      </c>
      <c r="R81" s="423">
        <f t="shared" si="35"/>
        <v>0.9907275433236389</v>
      </c>
      <c r="S81" s="423"/>
      <c r="T81" s="423"/>
      <c r="U81" s="468"/>
      <c r="V81" s="423">
        <f t="shared" si="27"/>
        <v>1.117245005916664</v>
      </c>
      <c r="W81" s="423">
        <f t="shared" si="28"/>
        <v>1.0817284536063512</v>
      </c>
      <c r="X81" s="423">
        <f t="shared" si="29"/>
        <v>1.0579311650243368</v>
      </c>
      <c r="Y81" s="423">
        <f t="shared" si="30"/>
        <v>1</v>
      </c>
      <c r="Z81" s="423">
        <f t="shared" si="31"/>
        <v>1</v>
      </c>
      <c r="AA81" s="468"/>
    </row>
    <row r="82" spans="1:27" ht="12.75">
      <c r="A82" s="431" t="s">
        <v>68</v>
      </c>
      <c r="B82" s="439" t="s">
        <v>63</v>
      </c>
      <c r="C82" s="418" t="s">
        <v>7</v>
      </c>
      <c r="D82" s="418" t="s">
        <v>38</v>
      </c>
      <c r="E82" s="422" t="s">
        <v>14</v>
      </c>
      <c r="G82" s="509">
        <f ca="1">OFFSET(AvgMileage!$AR78,0,$AA$3)</f>
        <v>0</v>
      </c>
      <c r="H82" s="509"/>
      <c r="J82" s="423">
        <f>MileageCalcs!AD82</f>
        <v>0</v>
      </c>
      <c r="K82" s="423">
        <f>MileageCalcs!AE82</f>
        <v>0</v>
      </c>
      <c r="L82" s="423">
        <f>MileageCalcs!AF82</f>
        <v>0</v>
      </c>
      <c r="M82" s="424">
        <f t="shared" si="32"/>
        <v>0</v>
      </c>
      <c r="N82" s="424">
        <f t="shared" si="33"/>
        <v>0</v>
      </c>
      <c r="O82" s="468"/>
      <c r="P82" s="423">
        <f aca="true" t="shared" si="36" ref="P82:R83">P13</f>
        <v>1</v>
      </c>
      <c r="Q82" s="423">
        <f t="shared" si="36"/>
        <v>1</v>
      </c>
      <c r="R82" s="423">
        <f t="shared" si="36"/>
        <v>1</v>
      </c>
      <c r="S82" s="423"/>
      <c r="T82" s="423"/>
      <c r="U82" s="468"/>
      <c r="V82" s="423">
        <f t="shared" si="27"/>
        <v>0</v>
      </c>
      <c r="W82" s="423">
        <f t="shared" si="28"/>
        <v>0</v>
      </c>
      <c r="X82" s="423">
        <f t="shared" si="29"/>
        <v>0</v>
      </c>
      <c r="Y82" s="423">
        <f t="shared" si="30"/>
        <v>0</v>
      </c>
      <c r="Z82" s="423">
        <f t="shared" si="31"/>
        <v>0</v>
      </c>
      <c r="AA82" s="468"/>
    </row>
    <row r="83" spans="1:27" ht="12.75">
      <c r="A83" s="431" t="s">
        <v>69</v>
      </c>
      <c r="B83" s="439" t="s">
        <v>63</v>
      </c>
      <c r="C83" s="419" t="s">
        <v>7</v>
      </c>
      <c r="D83" s="419" t="s">
        <v>38</v>
      </c>
      <c r="E83" s="422" t="s">
        <v>15</v>
      </c>
      <c r="G83" s="510">
        <f ca="1">OFFSET(AvgMileage!$AR79,0,$AA$3)</f>
        <v>0</v>
      </c>
      <c r="H83" s="510"/>
      <c r="J83" s="425">
        <f>MileageCalcs!AD83</f>
        <v>0</v>
      </c>
      <c r="K83" s="425">
        <f>MileageCalcs!AE83</f>
        <v>0</v>
      </c>
      <c r="L83" s="425">
        <f>MileageCalcs!AF83</f>
        <v>0</v>
      </c>
      <c r="M83" s="426">
        <f t="shared" si="32"/>
        <v>0</v>
      </c>
      <c r="N83" s="426">
        <f t="shared" si="33"/>
        <v>0</v>
      </c>
      <c r="O83" s="468"/>
      <c r="P83" s="425">
        <f t="shared" si="36"/>
        <v>1</v>
      </c>
      <c r="Q83" s="425">
        <f t="shared" si="36"/>
        <v>1</v>
      </c>
      <c r="R83" s="425">
        <f t="shared" si="36"/>
        <v>1</v>
      </c>
      <c r="S83" s="425"/>
      <c r="T83" s="425"/>
      <c r="U83" s="468"/>
      <c r="V83" s="425">
        <f t="shared" si="27"/>
        <v>0</v>
      </c>
      <c r="W83" s="425">
        <f t="shared" si="28"/>
        <v>0</v>
      </c>
      <c r="X83" s="425">
        <f t="shared" si="29"/>
        <v>0</v>
      </c>
      <c r="Y83" s="425">
        <f t="shared" si="30"/>
        <v>0</v>
      </c>
      <c r="Z83" s="425">
        <f t="shared" si="31"/>
        <v>0</v>
      </c>
      <c r="AA83" s="468"/>
    </row>
    <row r="84" spans="1:27" ht="12.75">
      <c r="A84" s="431" t="s">
        <v>70</v>
      </c>
      <c r="B84" s="439" t="s">
        <v>63</v>
      </c>
      <c r="C84" s="427" t="s">
        <v>18</v>
      </c>
      <c r="D84" s="427" t="s">
        <v>38</v>
      </c>
      <c r="E84" s="422" t="s">
        <v>9</v>
      </c>
      <c r="G84" s="508">
        <f ca="1">OFFSET(AvgMileage!$AR80,0,$AA$3)</f>
        <v>154132.7</v>
      </c>
      <c r="H84" s="508"/>
      <c r="J84" s="420">
        <f>MileageCalcs!AD84</f>
        <v>1.152627237923024</v>
      </c>
      <c r="K84" s="420">
        <f>MileageCalcs!AE84</f>
        <v>1.3163431460751986</v>
      </c>
      <c r="L84" s="420">
        <f>MileageCalcs!AF84</f>
        <v>1.0508596256398584</v>
      </c>
      <c r="M84" s="421">
        <f t="shared" si="32"/>
        <v>1</v>
      </c>
      <c r="N84" s="421">
        <f t="shared" si="33"/>
        <v>1</v>
      </c>
      <c r="O84" s="468"/>
      <c r="P84" s="420">
        <f aca="true" t="shared" si="37" ref="P84:S88">P29</f>
        <v>0.9073053715324891</v>
      </c>
      <c r="Q84" s="420">
        <f t="shared" si="37"/>
        <v>0.9331774364304155</v>
      </c>
      <c r="R84" s="420">
        <f t="shared" si="37"/>
        <v>1.0141053994089455</v>
      </c>
      <c r="S84" s="420">
        <f t="shared" si="37"/>
        <v>0.8479664887706931</v>
      </c>
      <c r="T84" s="420"/>
      <c r="U84" s="468"/>
      <c r="V84" s="420">
        <f t="shared" si="27"/>
        <v>1.045784884342216</v>
      </c>
      <c r="W84" s="420">
        <f t="shared" si="28"/>
        <v>1.2283817225172018</v>
      </c>
      <c r="X84" s="420">
        <f t="shared" si="29"/>
        <v>1.0656824203822435</v>
      </c>
      <c r="Y84" s="420">
        <f t="shared" si="30"/>
        <v>0.8479664887706931</v>
      </c>
      <c r="Z84" s="420">
        <f t="shared" si="31"/>
        <v>1</v>
      </c>
      <c r="AA84" s="468"/>
    </row>
    <row r="85" spans="1:27" ht="12.75">
      <c r="A85" s="431" t="s">
        <v>71</v>
      </c>
      <c r="B85" s="439" t="s">
        <v>63</v>
      </c>
      <c r="C85" s="418" t="s">
        <v>18</v>
      </c>
      <c r="D85" s="418" t="s">
        <v>38</v>
      </c>
      <c r="E85" s="422" t="s">
        <v>10</v>
      </c>
      <c r="G85" s="509">
        <f ca="1">OFFSET(AvgMileage!$AR81,0,$AA$3)</f>
        <v>192388.8807573858</v>
      </c>
      <c r="H85" s="509"/>
      <c r="J85" s="423">
        <f>MileageCalcs!AD85</f>
        <v>0.9496425013949062</v>
      </c>
      <c r="K85" s="423">
        <f>MileageCalcs!AE85</f>
        <v>0.9522149007390621</v>
      </c>
      <c r="L85" s="423">
        <f>MileageCalcs!AF85</f>
        <v>1.355921207060671</v>
      </c>
      <c r="M85" s="424">
        <f t="shared" si="32"/>
        <v>1</v>
      </c>
      <c r="N85" s="424">
        <f t="shared" si="33"/>
        <v>1</v>
      </c>
      <c r="O85" s="468"/>
      <c r="P85" s="423">
        <f t="shared" si="37"/>
        <v>0.9073053715324891</v>
      </c>
      <c r="Q85" s="423">
        <f t="shared" si="37"/>
        <v>0.9331774364304155</v>
      </c>
      <c r="R85" s="423">
        <f t="shared" si="37"/>
        <v>1.0141053994089455</v>
      </c>
      <c r="S85" s="423">
        <f t="shared" si="37"/>
        <v>0.8479664887706931</v>
      </c>
      <c r="T85" s="423"/>
      <c r="U85" s="468"/>
      <c r="V85" s="423">
        <f t="shared" si="27"/>
        <v>0.8616157425511477</v>
      </c>
      <c r="W85" s="423">
        <f t="shared" si="28"/>
        <v>0.8885854600025206</v>
      </c>
      <c r="X85" s="423">
        <f t="shared" si="29"/>
        <v>1.3750470172533213</v>
      </c>
      <c r="Y85" s="423">
        <f t="shared" si="30"/>
        <v>0.8479664887706931</v>
      </c>
      <c r="Z85" s="423">
        <f t="shared" si="31"/>
        <v>1</v>
      </c>
      <c r="AA85" s="468"/>
    </row>
    <row r="86" spans="1:27" ht="12.75">
      <c r="A86" s="431" t="s">
        <v>72</v>
      </c>
      <c r="B86" s="439" t="s">
        <v>63</v>
      </c>
      <c r="C86" s="418" t="s">
        <v>18</v>
      </c>
      <c r="D86" s="418" t="s">
        <v>38</v>
      </c>
      <c r="E86" s="422" t="s">
        <v>11</v>
      </c>
      <c r="G86" s="509">
        <f ca="1">OFFSET(AvgMileage!$AR82,0,$AA$3)</f>
        <v>223828.62197403854</v>
      </c>
      <c r="H86" s="509"/>
      <c r="J86" s="423">
        <f>MileageCalcs!AD86</f>
        <v>2.857145824303189</v>
      </c>
      <c r="K86" s="423">
        <f>MileageCalcs!AE86</f>
        <v>2.4841313703275953</v>
      </c>
      <c r="L86" s="423">
        <f>MileageCalcs!AF86</f>
        <v>1.028946110110824</v>
      </c>
      <c r="M86" s="424">
        <f t="shared" si="32"/>
        <v>1</v>
      </c>
      <c r="N86" s="424">
        <f t="shared" si="33"/>
        <v>1</v>
      </c>
      <c r="O86" s="468"/>
      <c r="P86" s="423">
        <f t="shared" si="37"/>
        <v>0.9073053715324891</v>
      </c>
      <c r="Q86" s="423">
        <f t="shared" si="37"/>
        <v>0.9331774364304155</v>
      </c>
      <c r="R86" s="423">
        <f t="shared" si="37"/>
        <v>1.0141053994089455</v>
      </c>
      <c r="S86" s="423">
        <f t="shared" si="37"/>
        <v>0.8479664887706931</v>
      </c>
      <c r="T86" s="423"/>
      <c r="U86" s="468"/>
      <c r="V86" s="423">
        <f t="shared" si="27"/>
        <v>2.5923037536419047</v>
      </c>
      <c r="W86" s="423">
        <f t="shared" si="28"/>
        <v>2.3181353439186805</v>
      </c>
      <c r="X86" s="423">
        <f t="shared" si="29"/>
        <v>1.043459805964218</v>
      </c>
      <c r="Y86" s="423">
        <f t="shared" si="30"/>
        <v>0.8479664887706931</v>
      </c>
      <c r="Z86" s="423">
        <f t="shared" si="31"/>
        <v>1</v>
      </c>
      <c r="AA86" s="468"/>
    </row>
    <row r="87" spans="1:27" ht="12.75">
      <c r="A87" s="431" t="s">
        <v>73</v>
      </c>
      <c r="B87" s="439" t="s">
        <v>63</v>
      </c>
      <c r="C87" s="418" t="s">
        <v>18</v>
      </c>
      <c r="D87" s="418" t="s">
        <v>38</v>
      </c>
      <c r="E87" s="422" t="s">
        <v>12</v>
      </c>
      <c r="G87" s="509">
        <f ca="1">OFFSET(AvgMileage!$AR83,0,$AA$3)</f>
        <v>162140.4269990105</v>
      </c>
      <c r="H87" s="509"/>
      <c r="J87" s="423">
        <f>MileageCalcs!AD87</f>
        <v>1.6623336939141518</v>
      </c>
      <c r="K87" s="423">
        <f>MileageCalcs!AE87</f>
        <v>1.9283209365871277</v>
      </c>
      <c r="L87" s="423">
        <f>MileageCalcs!AF87</f>
        <v>0.6839669010944991</v>
      </c>
      <c r="M87" s="424">
        <f t="shared" si="32"/>
        <v>1</v>
      </c>
      <c r="N87" s="424">
        <f t="shared" si="33"/>
        <v>1</v>
      </c>
      <c r="O87" s="468"/>
      <c r="P87" s="423">
        <f t="shared" si="37"/>
        <v>0.9725523519623546</v>
      </c>
      <c r="Q87" s="423">
        <f t="shared" si="37"/>
        <v>0.9815606611455321</v>
      </c>
      <c r="R87" s="423">
        <f t="shared" si="37"/>
        <v>1.0033766728142195</v>
      </c>
      <c r="S87" s="423">
        <f t="shared" si="37"/>
        <v>0.8865243895017286</v>
      </c>
      <c r="T87" s="423"/>
      <c r="U87" s="468"/>
      <c r="V87" s="423">
        <f t="shared" si="27"/>
        <v>1.616706543762477</v>
      </c>
      <c r="W87" s="423">
        <f t="shared" si="28"/>
        <v>1.8927639734172328</v>
      </c>
      <c r="X87" s="423">
        <f t="shared" si="29"/>
        <v>0.6862764335352508</v>
      </c>
      <c r="Y87" s="423">
        <f t="shared" si="30"/>
        <v>0.8865243895017286</v>
      </c>
      <c r="Z87" s="423">
        <f t="shared" si="31"/>
        <v>1</v>
      </c>
      <c r="AA87" s="468"/>
    </row>
    <row r="88" spans="1:27" ht="12.75">
      <c r="A88" s="431" t="s">
        <v>74</v>
      </c>
      <c r="B88" s="439" t="s">
        <v>63</v>
      </c>
      <c r="C88" s="418" t="s">
        <v>18</v>
      </c>
      <c r="D88" s="418" t="s">
        <v>38</v>
      </c>
      <c r="E88" s="422" t="s">
        <v>13</v>
      </c>
      <c r="G88" s="509">
        <f ca="1">OFFSET(AvgMileage!$AR84,0,$AA$3)</f>
        <v>59587.386950904</v>
      </c>
      <c r="H88" s="509"/>
      <c r="J88" s="423">
        <f>MileageCalcs!AD88</f>
        <v>1.160416409113165</v>
      </c>
      <c r="K88" s="423">
        <f>MileageCalcs!AE88</f>
        <v>1.251131266887412</v>
      </c>
      <c r="L88" s="423">
        <f>MileageCalcs!AF88</f>
        <v>0.9788237108937112</v>
      </c>
      <c r="M88" s="424">
        <f t="shared" si="32"/>
        <v>1</v>
      </c>
      <c r="N88" s="424">
        <f t="shared" si="33"/>
        <v>1</v>
      </c>
      <c r="O88" s="468"/>
      <c r="P88" s="423">
        <f t="shared" si="37"/>
        <v>1</v>
      </c>
      <c r="Q88" s="423">
        <f t="shared" si="37"/>
        <v>1</v>
      </c>
      <c r="R88" s="423">
        <f t="shared" si="37"/>
        <v>1</v>
      </c>
      <c r="S88" s="423">
        <f t="shared" si="37"/>
        <v>0.9952051145444857</v>
      </c>
      <c r="T88" s="423"/>
      <c r="U88" s="468"/>
      <c r="V88" s="423">
        <f t="shared" si="27"/>
        <v>1.160416409113165</v>
      </c>
      <c r="W88" s="423">
        <f t="shared" si="28"/>
        <v>1.251131266887412</v>
      </c>
      <c r="X88" s="423">
        <f t="shared" si="29"/>
        <v>0.9788237108937112</v>
      </c>
      <c r="Y88" s="423">
        <f t="shared" si="30"/>
        <v>0.9952051145444857</v>
      </c>
      <c r="Z88" s="423">
        <f t="shared" si="31"/>
        <v>1</v>
      </c>
      <c r="AA88" s="468"/>
    </row>
    <row r="89" spans="1:27" ht="12.75">
      <c r="A89" s="431" t="s">
        <v>75</v>
      </c>
      <c r="B89" s="439" t="s">
        <v>63</v>
      </c>
      <c r="C89" s="418" t="s">
        <v>18</v>
      </c>
      <c r="D89" s="418" t="s">
        <v>38</v>
      </c>
      <c r="E89" s="422" t="s">
        <v>14</v>
      </c>
      <c r="G89" s="509">
        <f ca="1">OFFSET(AvgMileage!$AR85,0,$AA$3)</f>
        <v>0</v>
      </c>
      <c r="H89" s="509"/>
      <c r="J89" s="423">
        <f>MileageCalcs!AD89</f>
        <v>0</v>
      </c>
      <c r="K89" s="423">
        <f>MileageCalcs!AE89</f>
        <v>0</v>
      </c>
      <c r="L89" s="423">
        <f>MileageCalcs!AF89</f>
        <v>0</v>
      </c>
      <c r="M89" s="424">
        <f t="shared" si="32"/>
        <v>0</v>
      </c>
      <c r="N89" s="424">
        <f t="shared" si="33"/>
        <v>0</v>
      </c>
      <c r="O89" s="468"/>
      <c r="P89" s="423">
        <f aca="true" t="shared" si="38" ref="P89:S90">P34</f>
        <v>1</v>
      </c>
      <c r="Q89" s="423">
        <f t="shared" si="38"/>
        <v>1</v>
      </c>
      <c r="R89" s="423">
        <f t="shared" si="38"/>
        <v>1</v>
      </c>
      <c r="S89" s="423">
        <f t="shared" si="38"/>
        <v>1</v>
      </c>
      <c r="T89" s="423"/>
      <c r="U89" s="468"/>
      <c r="V89" s="423">
        <f t="shared" si="27"/>
        <v>0</v>
      </c>
      <c r="W89" s="423">
        <f t="shared" si="28"/>
        <v>0</v>
      </c>
      <c r="X89" s="423">
        <f t="shared" si="29"/>
        <v>0</v>
      </c>
      <c r="Y89" s="423">
        <f t="shared" si="30"/>
        <v>0</v>
      </c>
      <c r="Z89" s="423">
        <f t="shared" si="31"/>
        <v>0</v>
      </c>
      <c r="AA89" s="468"/>
    </row>
    <row r="90" spans="1:27" ht="12.75">
      <c r="A90" s="435" t="s">
        <v>76</v>
      </c>
      <c r="B90" s="440" t="s">
        <v>63</v>
      </c>
      <c r="C90" s="419" t="s">
        <v>18</v>
      </c>
      <c r="D90" s="419" t="s">
        <v>38</v>
      </c>
      <c r="E90" s="422" t="s">
        <v>15</v>
      </c>
      <c r="G90" s="510">
        <f ca="1">OFFSET(AvgMileage!$AR86,0,$AA$3)</f>
        <v>0</v>
      </c>
      <c r="H90" s="510"/>
      <c r="J90" s="425">
        <f>MileageCalcs!AD90</f>
        <v>0</v>
      </c>
      <c r="K90" s="425">
        <f>MileageCalcs!AE90</f>
        <v>0</v>
      </c>
      <c r="L90" s="425">
        <f>MileageCalcs!AF90</f>
        <v>0</v>
      </c>
      <c r="M90" s="426">
        <f t="shared" si="32"/>
        <v>0</v>
      </c>
      <c r="N90" s="426">
        <f t="shared" si="33"/>
        <v>0</v>
      </c>
      <c r="O90" s="468"/>
      <c r="P90" s="425">
        <f t="shared" si="38"/>
        <v>1</v>
      </c>
      <c r="Q90" s="425">
        <f t="shared" si="38"/>
        <v>1</v>
      </c>
      <c r="R90" s="425">
        <f t="shared" si="38"/>
        <v>1</v>
      </c>
      <c r="S90" s="425">
        <f t="shared" si="38"/>
        <v>1</v>
      </c>
      <c r="T90" s="425"/>
      <c r="U90" s="468"/>
      <c r="V90" s="425">
        <f t="shared" si="27"/>
        <v>0</v>
      </c>
      <c r="W90" s="425">
        <f t="shared" si="28"/>
        <v>0</v>
      </c>
      <c r="X90" s="425">
        <f t="shared" si="29"/>
        <v>0</v>
      </c>
      <c r="Y90" s="425">
        <f t="shared" si="30"/>
        <v>0</v>
      </c>
      <c r="Z90" s="425">
        <f t="shared" si="31"/>
        <v>0</v>
      </c>
      <c r="AA90" s="468"/>
    </row>
    <row r="91" spans="1:27" ht="12.75">
      <c r="A91" s="431" t="s">
        <v>77</v>
      </c>
      <c r="B91" s="439" t="s">
        <v>78</v>
      </c>
      <c r="C91" s="418" t="s">
        <v>7</v>
      </c>
      <c r="D91" s="418" t="s">
        <v>38</v>
      </c>
      <c r="E91" s="419" t="s">
        <v>9</v>
      </c>
      <c r="G91" s="508">
        <f ca="1">OFFSET(AvgMileage!$AR87,0,$AA$3)</f>
        <v>112358.4</v>
      </c>
      <c r="H91" s="508"/>
      <c r="J91" s="420">
        <f>MileageCalcs!AD91</f>
        <v>1.2327493342210865</v>
      </c>
      <c r="K91" s="420">
        <f>MileageCalcs!AE91</f>
        <v>1.1964773251846976</v>
      </c>
      <c r="L91" s="420">
        <f>MileageCalcs!AF91</f>
        <v>1.0380666674446704</v>
      </c>
      <c r="M91" s="421">
        <f t="shared" si="32"/>
        <v>1</v>
      </c>
      <c r="N91" s="421">
        <f t="shared" si="33"/>
        <v>1</v>
      </c>
      <c r="O91" s="468"/>
      <c r="P91" s="420">
        <f aca="true" t="shared" si="39" ref="P91:R95">P8</f>
        <v>0.8911231693546469</v>
      </c>
      <c r="Q91" s="420">
        <f t="shared" si="39"/>
        <v>0.9169561872963182</v>
      </c>
      <c r="R91" s="420">
        <f t="shared" si="39"/>
        <v>0.9686027692187055</v>
      </c>
      <c r="S91" s="420"/>
      <c r="T91" s="420"/>
      <c r="U91" s="468"/>
      <c r="V91" s="420">
        <f t="shared" si="27"/>
        <v>1.0985314937309254</v>
      </c>
      <c r="W91" s="420">
        <f t="shared" si="28"/>
        <v>1.0971172862878575</v>
      </c>
      <c r="X91" s="420">
        <f t="shared" si="29"/>
        <v>1.0054742487205408</v>
      </c>
      <c r="Y91" s="420">
        <f t="shared" si="30"/>
        <v>1</v>
      </c>
      <c r="Z91" s="420">
        <f t="shared" si="31"/>
        <v>1</v>
      </c>
      <c r="AA91" s="468"/>
    </row>
    <row r="92" spans="1:27" ht="12.75">
      <c r="A92" s="431" t="s">
        <v>79</v>
      </c>
      <c r="B92" s="439" t="s">
        <v>78</v>
      </c>
      <c r="C92" s="418" t="s">
        <v>7</v>
      </c>
      <c r="D92" s="418" t="s">
        <v>38</v>
      </c>
      <c r="E92" s="422" t="s">
        <v>10</v>
      </c>
      <c r="G92" s="509">
        <f ca="1">OFFSET(AvgMileage!$AR88,0,$AA$3)</f>
        <v>138979.27682248323</v>
      </c>
      <c r="H92" s="509"/>
      <c r="J92" s="423">
        <f>MileageCalcs!AD92</f>
        <v>2.511181970635103</v>
      </c>
      <c r="K92" s="423">
        <f>MileageCalcs!AE92</f>
        <v>2.431491815330241</v>
      </c>
      <c r="L92" s="423">
        <f>MileageCalcs!AF92</f>
        <v>1.9490142600102283</v>
      </c>
      <c r="M92" s="424">
        <f t="shared" si="32"/>
        <v>1</v>
      </c>
      <c r="N92" s="424">
        <f t="shared" si="33"/>
        <v>1</v>
      </c>
      <c r="O92" s="468"/>
      <c r="P92" s="423">
        <f t="shared" si="39"/>
        <v>0.8911231693546469</v>
      </c>
      <c r="Q92" s="423">
        <f t="shared" si="39"/>
        <v>0.9169561872963182</v>
      </c>
      <c r="R92" s="423">
        <f t="shared" si="39"/>
        <v>0.9686027692187055</v>
      </c>
      <c r="S92" s="423"/>
      <c r="T92" s="423"/>
      <c r="U92" s="468"/>
      <c r="V92" s="423">
        <f t="shared" si="27"/>
        <v>2.237772436498601</v>
      </c>
      <c r="W92" s="423">
        <f t="shared" si="28"/>
        <v>2.2295714644274214</v>
      </c>
      <c r="X92" s="423">
        <f t="shared" si="29"/>
        <v>1.887820609492653</v>
      </c>
      <c r="Y92" s="423">
        <f t="shared" si="30"/>
        <v>1</v>
      </c>
      <c r="Z92" s="423">
        <f t="shared" si="31"/>
        <v>1</v>
      </c>
      <c r="AA92" s="468"/>
    </row>
    <row r="93" spans="1:27" ht="12.75">
      <c r="A93" s="431" t="s">
        <v>80</v>
      </c>
      <c r="B93" s="439" t="s">
        <v>78</v>
      </c>
      <c r="C93" s="418" t="s">
        <v>7</v>
      </c>
      <c r="D93" s="418" t="s">
        <v>38</v>
      </c>
      <c r="E93" s="422" t="s">
        <v>11</v>
      </c>
      <c r="G93" s="509">
        <f ca="1">OFFSET(AvgMileage!$AR89,0,$AA$3)</f>
        <v>155702.45495739757</v>
      </c>
      <c r="H93" s="509"/>
      <c r="J93" s="423">
        <f>MileageCalcs!AD93</f>
        <v>1.7382134259169078</v>
      </c>
      <c r="K93" s="423">
        <f>MileageCalcs!AE93</f>
        <v>1.6603351189928295</v>
      </c>
      <c r="L93" s="423">
        <f>MileageCalcs!AF93</f>
        <v>0.742985377819072</v>
      </c>
      <c r="M93" s="424">
        <f t="shared" si="32"/>
        <v>1</v>
      </c>
      <c r="N93" s="424">
        <f t="shared" si="33"/>
        <v>1</v>
      </c>
      <c r="O93" s="468"/>
      <c r="P93" s="423">
        <f t="shared" si="39"/>
        <v>0.8911231693546469</v>
      </c>
      <c r="Q93" s="423">
        <f t="shared" si="39"/>
        <v>0.9169561872963182</v>
      </c>
      <c r="R93" s="423">
        <f t="shared" si="39"/>
        <v>0.9686027692187055</v>
      </c>
      <c r="S93" s="423"/>
      <c r="T93" s="423"/>
      <c r="U93" s="468"/>
      <c r="V93" s="423">
        <f t="shared" si="27"/>
        <v>1.5489622571178736</v>
      </c>
      <c r="W93" s="423">
        <f t="shared" si="28"/>
        <v>1.5224545603458437</v>
      </c>
      <c r="X93" s="423">
        <f t="shared" si="29"/>
        <v>0.7196576944445593</v>
      </c>
      <c r="Y93" s="423">
        <f t="shared" si="30"/>
        <v>1</v>
      </c>
      <c r="Z93" s="423">
        <f t="shared" si="31"/>
        <v>1</v>
      </c>
      <c r="AA93" s="468"/>
    </row>
    <row r="94" spans="1:27" ht="12.75">
      <c r="A94" s="431" t="s">
        <v>81</v>
      </c>
      <c r="B94" s="439" t="s">
        <v>78</v>
      </c>
      <c r="C94" s="418" t="s">
        <v>7</v>
      </c>
      <c r="D94" s="418" t="s">
        <v>38</v>
      </c>
      <c r="E94" s="422" t="s">
        <v>12</v>
      </c>
      <c r="G94" s="509">
        <f ca="1">OFFSET(AvgMileage!$AR90,0,$AA$3)</f>
        <v>117733.95508031554</v>
      </c>
      <c r="H94" s="509"/>
      <c r="J94" s="423">
        <f>MileageCalcs!AD94</f>
        <v>1.1090120508333021</v>
      </c>
      <c r="K94" s="423">
        <f>MileageCalcs!AE94</f>
        <v>1.176959678782825</v>
      </c>
      <c r="L94" s="423">
        <f>MileageCalcs!AF94</f>
        <v>0.5757157766500149</v>
      </c>
      <c r="M94" s="424">
        <f t="shared" si="32"/>
        <v>1</v>
      </c>
      <c r="N94" s="424">
        <f t="shared" si="33"/>
        <v>1</v>
      </c>
      <c r="O94" s="468"/>
      <c r="P94" s="423">
        <f t="shared" si="39"/>
        <v>0.9295850001800594</v>
      </c>
      <c r="Q94" s="423">
        <f t="shared" si="39"/>
        <v>0.9440576513662257</v>
      </c>
      <c r="R94" s="423">
        <f t="shared" si="39"/>
        <v>0.9736588535377524</v>
      </c>
      <c r="S94" s="423"/>
      <c r="T94" s="423"/>
      <c r="U94" s="468"/>
      <c r="V94" s="423">
        <f t="shared" si="27"/>
        <v>1.030920967473563</v>
      </c>
      <c r="W94" s="423">
        <f t="shared" si="28"/>
        <v>1.111117790104461</v>
      </c>
      <c r="X94" s="423">
        <f t="shared" si="29"/>
        <v>0.5605507630566503</v>
      </c>
      <c r="Y94" s="423">
        <f t="shared" si="30"/>
        <v>1</v>
      </c>
      <c r="Z94" s="423">
        <f t="shared" si="31"/>
        <v>1</v>
      </c>
      <c r="AA94" s="468"/>
    </row>
    <row r="95" spans="1:27" ht="12.75">
      <c r="A95" s="431" t="s">
        <v>82</v>
      </c>
      <c r="B95" s="439" t="s">
        <v>78</v>
      </c>
      <c r="C95" s="418" t="s">
        <v>7</v>
      </c>
      <c r="D95" s="418" t="s">
        <v>38</v>
      </c>
      <c r="E95" s="422" t="s">
        <v>13</v>
      </c>
      <c r="G95" s="509">
        <f ca="1">OFFSET(AvgMileage!$AR91,0,$AA$3)</f>
        <v>47382.45190095912</v>
      </c>
      <c r="H95" s="509"/>
      <c r="J95" s="423">
        <f>MileageCalcs!AD95</f>
        <v>0.9692390094018933</v>
      </c>
      <c r="K95" s="423">
        <f>MileageCalcs!AE95</f>
        <v>0.9777559942037569</v>
      </c>
      <c r="L95" s="423">
        <f>MileageCalcs!AF95</f>
        <v>0.9833275163464396</v>
      </c>
      <c r="M95" s="424">
        <f t="shared" si="32"/>
        <v>1</v>
      </c>
      <c r="N95" s="424">
        <f t="shared" si="33"/>
        <v>1</v>
      </c>
      <c r="O95" s="468"/>
      <c r="P95" s="423">
        <f t="shared" si="39"/>
        <v>0.9929723414839217</v>
      </c>
      <c r="Q95" s="423">
        <f t="shared" si="39"/>
        <v>0.991955913915184</v>
      </c>
      <c r="R95" s="423">
        <f t="shared" si="39"/>
        <v>0.9907275433236389</v>
      </c>
      <c r="S95" s="423"/>
      <c r="T95" s="423"/>
      <c r="U95" s="468"/>
      <c r="V95" s="423">
        <f t="shared" si="27"/>
        <v>0.9624275286233548</v>
      </c>
      <c r="W95" s="423">
        <f t="shared" si="28"/>
        <v>0.9698908408164371</v>
      </c>
      <c r="X95" s="423">
        <f t="shared" si="29"/>
        <v>0.9742096545524435</v>
      </c>
      <c r="Y95" s="423">
        <f t="shared" si="30"/>
        <v>1</v>
      </c>
      <c r="Z95" s="423">
        <f t="shared" si="31"/>
        <v>1</v>
      </c>
      <c r="AA95" s="468"/>
    </row>
    <row r="96" spans="1:27" ht="12.75">
      <c r="A96" s="431" t="s">
        <v>83</v>
      </c>
      <c r="B96" s="439" t="s">
        <v>78</v>
      </c>
      <c r="C96" s="418" t="s">
        <v>7</v>
      </c>
      <c r="D96" s="418" t="s">
        <v>38</v>
      </c>
      <c r="E96" s="422" t="s">
        <v>14</v>
      </c>
      <c r="G96" s="509">
        <f ca="1">OFFSET(AvgMileage!$AR92,0,$AA$3)</f>
        <v>0</v>
      </c>
      <c r="H96" s="509"/>
      <c r="J96" s="423">
        <f>MileageCalcs!AD96</f>
        <v>0</v>
      </c>
      <c r="K96" s="423">
        <f>MileageCalcs!AE96</f>
        <v>0</v>
      </c>
      <c r="L96" s="423">
        <f>MileageCalcs!AF96</f>
        <v>0</v>
      </c>
      <c r="M96" s="424">
        <f t="shared" si="32"/>
        <v>0</v>
      </c>
      <c r="N96" s="424">
        <f t="shared" si="33"/>
        <v>0</v>
      </c>
      <c r="O96" s="468"/>
      <c r="P96" s="423">
        <f aca="true" t="shared" si="40" ref="P96:R97">P13</f>
        <v>1</v>
      </c>
      <c r="Q96" s="423">
        <f t="shared" si="40"/>
        <v>1</v>
      </c>
      <c r="R96" s="423">
        <f t="shared" si="40"/>
        <v>1</v>
      </c>
      <c r="S96" s="423"/>
      <c r="T96" s="423"/>
      <c r="U96" s="468"/>
      <c r="V96" s="423">
        <f t="shared" si="27"/>
        <v>0</v>
      </c>
      <c r="W96" s="423">
        <f t="shared" si="28"/>
        <v>0</v>
      </c>
      <c r="X96" s="423">
        <f t="shared" si="29"/>
        <v>0</v>
      </c>
      <c r="Y96" s="423">
        <f t="shared" si="30"/>
        <v>0</v>
      </c>
      <c r="Z96" s="423">
        <f t="shared" si="31"/>
        <v>0</v>
      </c>
      <c r="AA96" s="468"/>
    </row>
    <row r="97" spans="1:27" ht="12.75">
      <c r="A97" s="431" t="s">
        <v>84</v>
      </c>
      <c r="B97" s="439" t="s">
        <v>78</v>
      </c>
      <c r="C97" s="419" t="s">
        <v>7</v>
      </c>
      <c r="D97" s="419" t="s">
        <v>38</v>
      </c>
      <c r="E97" s="422" t="s">
        <v>15</v>
      </c>
      <c r="G97" s="510">
        <f ca="1">OFFSET(AvgMileage!$AR93,0,$AA$3)</f>
        <v>0</v>
      </c>
      <c r="H97" s="510"/>
      <c r="J97" s="425">
        <f>MileageCalcs!AD97</f>
        <v>0</v>
      </c>
      <c r="K97" s="425">
        <f>MileageCalcs!AE97</f>
        <v>0</v>
      </c>
      <c r="L97" s="425">
        <f>MileageCalcs!AF97</f>
        <v>0</v>
      </c>
      <c r="M97" s="426">
        <f t="shared" si="32"/>
        <v>0</v>
      </c>
      <c r="N97" s="426">
        <f t="shared" si="33"/>
        <v>0</v>
      </c>
      <c r="O97" s="468"/>
      <c r="P97" s="425">
        <f t="shared" si="40"/>
        <v>1</v>
      </c>
      <c r="Q97" s="425">
        <f t="shared" si="40"/>
        <v>1</v>
      </c>
      <c r="R97" s="425">
        <f t="shared" si="40"/>
        <v>1</v>
      </c>
      <c r="S97" s="425"/>
      <c r="T97" s="425"/>
      <c r="U97" s="468"/>
      <c r="V97" s="425">
        <f t="shared" si="27"/>
        <v>0</v>
      </c>
      <c r="W97" s="425">
        <f t="shared" si="28"/>
        <v>0</v>
      </c>
      <c r="X97" s="425">
        <f t="shared" si="29"/>
        <v>0</v>
      </c>
      <c r="Y97" s="425">
        <f t="shared" si="30"/>
        <v>0</v>
      </c>
      <c r="Z97" s="425">
        <f t="shared" si="31"/>
        <v>0</v>
      </c>
      <c r="AA97" s="468"/>
    </row>
    <row r="98" spans="1:27" ht="12.75">
      <c r="A98" s="431" t="s">
        <v>85</v>
      </c>
      <c r="B98" s="439" t="s">
        <v>78</v>
      </c>
      <c r="C98" s="427" t="s">
        <v>18</v>
      </c>
      <c r="D98" s="427" t="s">
        <v>38</v>
      </c>
      <c r="E98" s="422" t="s">
        <v>9</v>
      </c>
      <c r="G98" s="508">
        <f ca="1">OFFSET(AvgMileage!$AR94,0,$AA$3)</f>
        <v>154132.7</v>
      </c>
      <c r="H98" s="508"/>
      <c r="J98" s="420">
        <f>MileageCalcs!AD98</f>
        <v>1.152627237923024</v>
      </c>
      <c r="K98" s="420">
        <f>MileageCalcs!AE98</f>
        <v>1.3163431460751986</v>
      </c>
      <c r="L98" s="420">
        <f>MileageCalcs!AF98</f>
        <v>1.0508596256398584</v>
      </c>
      <c r="M98" s="421">
        <f t="shared" si="32"/>
        <v>1</v>
      </c>
      <c r="N98" s="421">
        <f t="shared" si="33"/>
        <v>1</v>
      </c>
      <c r="O98" s="468"/>
      <c r="P98" s="420">
        <f aca="true" t="shared" si="41" ref="P98:S102">P29</f>
        <v>0.9073053715324891</v>
      </c>
      <c r="Q98" s="420">
        <f t="shared" si="41"/>
        <v>0.9331774364304155</v>
      </c>
      <c r="R98" s="420">
        <f t="shared" si="41"/>
        <v>1.0141053994089455</v>
      </c>
      <c r="S98" s="420">
        <f t="shared" si="41"/>
        <v>0.8479664887706931</v>
      </c>
      <c r="T98" s="420"/>
      <c r="U98" s="468"/>
      <c r="V98" s="420">
        <f t="shared" si="27"/>
        <v>1.045784884342216</v>
      </c>
      <c r="W98" s="420">
        <f t="shared" si="28"/>
        <v>1.2283817225172018</v>
      </c>
      <c r="X98" s="420">
        <f t="shared" si="29"/>
        <v>1.0656824203822435</v>
      </c>
      <c r="Y98" s="420">
        <f t="shared" si="30"/>
        <v>0.8479664887706931</v>
      </c>
      <c r="Z98" s="420">
        <f t="shared" si="31"/>
        <v>1</v>
      </c>
      <c r="AA98" s="468"/>
    </row>
    <row r="99" spans="1:27" ht="12.75">
      <c r="A99" s="431" t="s">
        <v>86</v>
      </c>
      <c r="B99" s="439" t="s">
        <v>78</v>
      </c>
      <c r="C99" s="418" t="s">
        <v>18</v>
      </c>
      <c r="D99" s="418" t="s">
        <v>38</v>
      </c>
      <c r="E99" s="422" t="s">
        <v>10</v>
      </c>
      <c r="G99" s="509">
        <f ca="1">OFFSET(AvgMileage!$AR95,0,$AA$3)</f>
        <v>205055.07298015023</v>
      </c>
      <c r="H99" s="509"/>
      <c r="J99" s="423">
        <f>MileageCalcs!AD99</f>
        <v>0.9496425013949062</v>
      </c>
      <c r="K99" s="423">
        <f>MileageCalcs!AE99</f>
        <v>0.9522149007390621</v>
      </c>
      <c r="L99" s="423">
        <f>MileageCalcs!AF99</f>
        <v>1.3875821513760502</v>
      </c>
      <c r="M99" s="424">
        <f t="shared" si="32"/>
        <v>1</v>
      </c>
      <c r="N99" s="424">
        <f t="shared" si="33"/>
        <v>1</v>
      </c>
      <c r="O99" s="468"/>
      <c r="P99" s="423">
        <f t="shared" si="41"/>
        <v>0.9073053715324891</v>
      </c>
      <c r="Q99" s="423">
        <f t="shared" si="41"/>
        <v>0.9331774364304155</v>
      </c>
      <c r="R99" s="423">
        <f t="shared" si="41"/>
        <v>1.0141053994089455</v>
      </c>
      <c r="S99" s="423">
        <f t="shared" si="41"/>
        <v>0.8479664887706931</v>
      </c>
      <c r="T99" s="423"/>
      <c r="U99" s="468"/>
      <c r="V99" s="423">
        <f t="shared" si="27"/>
        <v>0.8616157425511477</v>
      </c>
      <c r="W99" s="423">
        <f t="shared" si="28"/>
        <v>0.8885854600025206</v>
      </c>
      <c r="X99" s="423">
        <f t="shared" si="29"/>
        <v>1.4071545518339332</v>
      </c>
      <c r="Y99" s="423">
        <f t="shared" si="30"/>
        <v>0.8479664887706931</v>
      </c>
      <c r="Z99" s="423">
        <f t="shared" si="31"/>
        <v>1</v>
      </c>
      <c r="AA99" s="468"/>
    </row>
    <row r="100" spans="1:27" ht="12.75">
      <c r="A100" s="431" t="s">
        <v>87</v>
      </c>
      <c r="B100" s="439" t="s">
        <v>78</v>
      </c>
      <c r="C100" s="418" t="s">
        <v>18</v>
      </c>
      <c r="D100" s="418" t="s">
        <v>38</v>
      </c>
      <c r="E100" s="422" t="s">
        <v>11</v>
      </c>
      <c r="G100" s="509">
        <f ca="1">OFFSET(AvgMileage!$AR96,0,$AA$3)</f>
        <v>219758.42957455618</v>
      </c>
      <c r="H100" s="509"/>
      <c r="J100" s="423">
        <f>MileageCalcs!AD100</f>
        <v>2.8136608059387327</v>
      </c>
      <c r="K100" s="423">
        <f>MileageCalcs!AE100</f>
        <v>2.449380475137027</v>
      </c>
      <c r="L100" s="423">
        <f>MileageCalcs!AF100</f>
        <v>1.0282683377392219</v>
      </c>
      <c r="M100" s="424">
        <f t="shared" si="32"/>
        <v>1</v>
      </c>
      <c r="N100" s="424">
        <f t="shared" si="33"/>
        <v>1</v>
      </c>
      <c r="O100" s="468"/>
      <c r="P100" s="423">
        <f t="shared" si="41"/>
        <v>0.9073053715324891</v>
      </c>
      <c r="Q100" s="423">
        <f t="shared" si="41"/>
        <v>0.9331774364304155</v>
      </c>
      <c r="R100" s="423">
        <f t="shared" si="41"/>
        <v>1.0141053994089455</v>
      </c>
      <c r="S100" s="423">
        <f t="shared" si="41"/>
        <v>0.8479664887706931</v>
      </c>
      <c r="T100" s="423"/>
      <c r="U100" s="468"/>
      <c r="V100" s="423">
        <f t="shared" si="27"/>
        <v>2.5528495628986447</v>
      </c>
      <c r="W100" s="423">
        <f t="shared" si="28"/>
        <v>2.285706592631084</v>
      </c>
      <c r="X100" s="423">
        <f t="shared" si="29"/>
        <v>1.042772473342606</v>
      </c>
      <c r="Y100" s="423">
        <f t="shared" si="30"/>
        <v>0.8479664887706931</v>
      </c>
      <c r="Z100" s="423">
        <f t="shared" si="31"/>
        <v>1</v>
      </c>
      <c r="AA100" s="468"/>
    </row>
    <row r="101" spans="1:27" ht="12.75">
      <c r="A101" s="431" t="s">
        <v>88</v>
      </c>
      <c r="B101" s="439" t="s">
        <v>78</v>
      </c>
      <c r="C101" s="418" t="s">
        <v>18</v>
      </c>
      <c r="D101" s="418" t="s">
        <v>38</v>
      </c>
      <c r="E101" s="422" t="s">
        <v>12</v>
      </c>
      <c r="G101" s="509">
        <f ca="1">OFFSET(AvgMileage!$AR97,0,$AA$3)</f>
        <v>137167.89154711514</v>
      </c>
      <c r="H101" s="509"/>
      <c r="J101" s="423">
        <f>MileageCalcs!AD101</f>
        <v>1.514838699513944</v>
      </c>
      <c r="K101" s="423">
        <f>MileageCalcs!AE101</f>
        <v>1.7215932816276607</v>
      </c>
      <c r="L101" s="423">
        <f>MileageCalcs!AF101</f>
        <v>0.6839669010944991</v>
      </c>
      <c r="M101" s="424">
        <f t="shared" si="32"/>
        <v>1</v>
      </c>
      <c r="N101" s="424">
        <f t="shared" si="33"/>
        <v>1</v>
      </c>
      <c r="O101" s="468"/>
      <c r="P101" s="423">
        <f t="shared" si="41"/>
        <v>0.9725523519623546</v>
      </c>
      <c r="Q101" s="423">
        <f t="shared" si="41"/>
        <v>0.9815606611455321</v>
      </c>
      <c r="R101" s="423">
        <f t="shared" si="41"/>
        <v>1.0033766728142195</v>
      </c>
      <c r="S101" s="423">
        <f t="shared" si="41"/>
        <v>0.8865243895017286</v>
      </c>
      <c r="T101" s="423"/>
      <c r="U101" s="468"/>
      <c r="V101" s="423">
        <f t="shared" si="27"/>
        <v>1.4732599400558808</v>
      </c>
      <c r="W101" s="423">
        <f t="shared" si="28"/>
        <v>1.689848239738153</v>
      </c>
      <c r="X101" s="423">
        <f t="shared" si="29"/>
        <v>0.6862764335352508</v>
      </c>
      <c r="Y101" s="423">
        <f t="shared" si="30"/>
        <v>0.8865243895017286</v>
      </c>
      <c r="Z101" s="423">
        <f t="shared" si="31"/>
        <v>1</v>
      </c>
      <c r="AA101" s="468"/>
    </row>
    <row r="102" spans="1:27" ht="12.75">
      <c r="A102" s="431" t="s">
        <v>89</v>
      </c>
      <c r="B102" s="439" t="s">
        <v>78</v>
      </c>
      <c r="C102" s="418" t="s">
        <v>18</v>
      </c>
      <c r="D102" s="418" t="s">
        <v>38</v>
      </c>
      <c r="E102" s="422" t="s">
        <v>13</v>
      </c>
      <c r="G102" s="509">
        <f ca="1">OFFSET(AvgMileage!$AR98,0,$AA$3)</f>
        <v>44892.841879367545</v>
      </c>
      <c r="H102" s="509"/>
      <c r="J102" s="423">
        <f>MileageCalcs!AD102</f>
        <v>0.914546896805104</v>
      </c>
      <c r="K102" s="423">
        <f>MileageCalcs!AE102</f>
        <v>0.8662234980608737</v>
      </c>
      <c r="L102" s="423">
        <f>MileageCalcs!AF102</f>
        <v>1.0112805144329597</v>
      </c>
      <c r="M102" s="424">
        <f t="shared" si="32"/>
        <v>1</v>
      </c>
      <c r="N102" s="424">
        <f t="shared" si="33"/>
        <v>1</v>
      </c>
      <c r="O102" s="468"/>
      <c r="P102" s="423">
        <f t="shared" si="41"/>
        <v>1</v>
      </c>
      <c r="Q102" s="423">
        <f t="shared" si="41"/>
        <v>1</v>
      </c>
      <c r="R102" s="423">
        <f t="shared" si="41"/>
        <v>1</v>
      </c>
      <c r="S102" s="423">
        <f t="shared" si="41"/>
        <v>0.9952051145444857</v>
      </c>
      <c r="T102" s="423"/>
      <c r="U102" s="468"/>
      <c r="V102" s="423">
        <f t="shared" si="27"/>
        <v>0.914546896805104</v>
      </c>
      <c r="W102" s="423">
        <f t="shared" si="28"/>
        <v>0.8662234980608737</v>
      </c>
      <c r="X102" s="423">
        <f t="shared" si="29"/>
        <v>1.0112805144329597</v>
      </c>
      <c r="Y102" s="423">
        <f t="shared" si="30"/>
        <v>0.9952051145444857</v>
      </c>
      <c r="Z102" s="423">
        <f t="shared" si="31"/>
        <v>1</v>
      </c>
      <c r="AA102" s="468"/>
    </row>
    <row r="103" spans="1:27" ht="12.75">
      <c r="A103" s="431" t="s">
        <v>90</v>
      </c>
      <c r="B103" s="439" t="s">
        <v>78</v>
      </c>
      <c r="C103" s="418" t="s">
        <v>18</v>
      </c>
      <c r="D103" s="418" t="s">
        <v>38</v>
      </c>
      <c r="E103" s="422" t="s">
        <v>14</v>
      </c>
      <c r="G103" s="509">
        <f ca="1">OFFSET(AvgMileage!$AR99,0,$AA$3)</f>
        <v>0</v>
      </c>
      <c r="H103" s="509"/>
      <c r="J103" s="423">
        <f>MileageCalcs!AD103</f>
        <v>0</v>
      </c>
      <c r="K103" s="423">
        <f>MileageCalcs!AE103</f>
        <v>0</v>
      </c>
      <c r="L103" s="423">
        <f>MileageCalcs!AF103</f>
        <v>0</v>
      </c>
      <c r="M103" s="424">
        <f t="shared" si="32"/>
        <v>0</v>
      </c>
      <c r="N103" s="424">
        <f t="shared" si="33"/>
        <v>0</v>
      </c>
      <c r="O103" s="468"/>
      <c r="P103" s="423">
        <f aca="true" t="shared" si="42" ref="P103:S104">P34</f>
        <v>1</v>
      </c>
      <c r="Q103" s="423">
        <f t="shared" si="42"/>
        <v>1</v>
      </c>
      <c r="R103" s="423">
        <f t="shared" si="42"/>
        <v>1</v>
      </c>
      <c r="S103" s="423">
        <f t="shared" si="42"/>
        <v>1</v>
      </c>
      <c r="T103" s="423"/>
      <c r="U103" s="468"/>
      <c r="V103" s="423">
        <f t="shared" si="27"/>
        <v>0</v>
      </c>
      <c r="W103" s="423">
        <f t="shared" si="28"/>
        <v>0</v>
      </c>
      <c r="X103" s="423">
        <f t="shared" si="29"/>
        <v>0</v>
      </c>
      <c r="Y103" s="423">
        <f t="shared" si="30"/>
        <v>0</v>
      </c>
      <c r="Z103" s="423">
        <f t="shared" si="31"/>
        <v>0</v>
      </c>
      <c r="AA103" s="468"/>
    </row>
    <row r="104" spans="1:27" ht="12.75">
      <c r="A104" s="431" t="s">
        <v>91</v>
      </c>
      <c r="B104" s="439" t="s">
        <v>78</v>
      </c>
      <c r="C104" s="418" t="s">
        <v>18</v>
      </c>
      <c r="D104" s="418" t="s">
        <v>38</v>
      </c>
      <c r="E104" s="427" t="s">
        <v>15</v>
      </c>
      <c r="G104" s="510">
        <f ca="1">OFFSET(AvgMileage!$AR100,0,$AA$3)</f>
        <v>0</v>
      </c>
      <c r="H104" s="510"/>
      <c r="J104" s="425">
        <f>MileageCalcs!AD104</f>
        <v>0</v>
      </c>
      <c r="K104" s="425">
        <f>MileageCalcs!AE104</f>
        <v>0</v>
      </c>
      <c r="L104" s="425">
        <f>MileageCalcs!AF104</f>
        <v>0</v>
      </c>
      <c r="M104" s="426">
        <f t="shared" si="32"/>
        <v>0</v>
      </c>
      <c r="N104" s="426">
        <f t="shared" si="33"/>
        <v>0</v>
      </c>
      <c r="O104" s="468"/>
      <c r="P104" s="425">
        <f t="shared" si="42"/>
        <v>1</v>
      </c>
      <c r="Q104" s="425">
        <f t="shared" si="42"/>
        <v>1</v>
      </c>
      <c r="R104" s="425">
        <f t="shared" si="42"/>
        <v>1</v>
      </c>
      <c r="S104" s="425">
        <f t="shared" si="42"/>
        <v>1</v>
      </c>
      <c r="T104" s="425"/>
      <c r="U104" s="468"/>
      <c r="V104" s="425">
        <f aca="true" t="shared" si="43" ref="V104:V118">IF(P104=0,J104,J104*P104)</f>
        <v>0</v>
      </c>
      <c r="W104" s="425">
        <f aca="true" t="shared" si="44" ref="W104:W118">IF(Q104=0,K104,K104*Q104)</f>
        <v>0</v>
      </c>
      <c r="X104" s="425">
        <f aca="true" t="shared" si="45" ref="X104:X118">IF(R104=0,L104,L104*R104)</f>
        <v>0</v>
      </c>
      <c r="Y104" s="425">
        <f aca="true" t="shared" si="46" ref="Y104:Y118">IF(S104=0,M104,M104*S104)</f>
        <v>0</v>
      </c>
      <c r="Z104" s="425">
        <f aca="true" t="shared" si="47" ref="Z104:Z118">IF(T104=0,N104,N104*T104)</f>
        <v>0</v>
      </c>
      <c r="AA104" s="468"/>
    </row>
    <row r="105" spans="1:27" ht="12.75">
      <c r="A105" s="428" t="s">
        <v>92</v>
      </c>
      <c r="B105" s="438" t="s">
        <v>93</v>
      </c>
      <c r="C105" s="427" t="s">
        <v>7</v>
      </c>
      <c r="D105" s="427" t="s">
        <v>38</v>
      </c>
      <c r="E105" s="422" t="s">
        <v>9</v>
      </c>
      <c r="G105" s="508">
        <f ca="1">OFFSET(AvgMileage!$AR101,0,$AA$3)</f>
        <v>112358.4</v>
      </c>
      <c r="H105" s="508"/>
      <c r="J105" s="420">
        <f>MileageCalcs!AD105</f>
        <v>1.2327493342210865</v>
      </c>
      <c r="K105" s="420">
        <f>MileageCalcs!AE105</f>
        <v>1.1964773251846976</v>
      </c>
      <c r="L105" s="420">
        <f>MileageCalcs!AF105</f>
        <v>1.0380666674446704</v>
      </c>
      <c r="M105" s="421">
        <f t="shared" si="32"/>
        <v>1</v>
      </c>
      <c r="N105" s="421">
        <f t="shared" si="33"/>
        <v>1</v>
      </c>
      <c r="O105" s="468"/>
      <c r="P105" s="420">
        <f aca="true" t="shared" si="48" ref="P105:R109">P8</f>
        <v>0.8911231693546469</v>
      </c>
      <c r="Q105" s="420">
        <f t="shared" si="48"/>
        <v>0.9169561872963182</v>
      </c>
      <c r="R105" s="420">
        <f t="shared" si="48"/>
        <v>0.9686027692187055</v>
      </c>
      <c r="S105" s="420"/>
      <c r="T105" s="420"/>
      <c r="U105" s="468"/>
      <c r="V105" s="420">
        <f t="shared" si="43"/>
        <v>1.0985314937309254</v>
      </c>
      <c r="W105" s="420">
        <f t="shared" si="44"/>
        <v>1.0971172862878575</v>
      </c>
      <c r="X105" s="420">
        <f t="shared" si="45"/>
        <v>1.0054742487205408</v>
      </c>
      <c r="Y105" s="420">
        <f t="shared" si="46"/>
        <v>1</v>
      </c>
      <c r="Z105" s="420">
        <f t="shared" si="47"/>
        <v>1</v>
      </c>
      <c r="AA105" s="468"/>
    </row>
    <row r="106" spans="1:27" ht="12.75">
      <c r="A106" s="431" t="s">
        <v>94</v>
      </c>
      <c r="B106" s="439" t="s">
        <v>93</v>
      </c>
      <c r="C106" s="418" t="s">
        <v>7</v>
      </c>
      <c r="D106" s="418" t="s">
        <v>38</v>
      </c>
      <c r="E106" s="422" t="s">
        <v>10</v>
      </c>
      <c r="G106" s="509">
        <f ca="1">OFFSET(AvgMileage!$AR102,0,$AA$3)</f>
        <v>138979.27682248323</v>
      </c>
      <c r="H106" s="509"/>
      <c r="J106" s="423">
        <f>MileageCalcs!AD106</f>
        <v>2.511181970635103</v>
      </c>
      <c r="K106" s="423">
        <f>MileageCalcs!AE106</f>
        <v>2.431491815330241</v>
      </c>
      <c r="L106" s="423">
        <f>MileageCalcs!AF106</f>
        <v>1.9490142600102283</v>
      </c>
      <c r="M106" s="424">
        <f t="shared" si="32"/>
        <v>1</v>
      </c>
      <c r="N106" s="424">
        <f t="shared" si="33"/>
        <v>1</v>
      </c>
      <c r="O106" s="468"/>
      <c r="P106" s="423">
        <f t="shared" si="48"/>
        <v>0.8911231693546469</v>
      </c>
      <c r="Q106" s="423">
        <f t="shared" si="48"/>
        <v>0.9169561872963182</v>
      </c>
      <c r="R106" s="423">
        <f t="shared" si="48"/>
        <v>0.9686027692187055</v>
      </c>
      <c r="S106" s="423"/>
      <c r="T106" s="423"/>
      <c r="U106" s="468"/>
      <c r="V106" s="423">
        <f t="shared" si="43"/>
        <v>2.237772436498601</v>
      </c>
      <c r="W106" s="423">
        <f t="shared" si="44"/>
        <v>2.2295714644274214</v>
      </c>
      <c r="X106" s="423">
        <f t="shared" si="45"/>
        <v>1.887820609492653</v>
      </c>
      <c r="Y106" s="423">
        <f t="shared" si="46"/>
        <v>1</v>
      </c>
      <c r="Z106" s="423">
        <f t="shared" si="47"/>
        <v>1</v>
      </c>
      <c r="AA106" s="468"/>
    </row>
    <row r="107" spans="1:27" ht="12.75">
      <c r="A107" s="431" t="s">
        <v>95</v>
      </c>
      <c r="B107" s="439" t="s">
        <v>93</v>
      </c>
      <c r="C107" s="418" t="s">
        <v>7</v>
      </c>
      <c r="D107" s="418" t="s">
        <v>38</v>
      </c>
      <c r="E107" s="422" t="s">
        <v>11</v>
      </c>
      <c r="G107" s="509">
        <f ca="1">OFFSET(AvgMileage!$AR103,0,$AA$3)</f>
        <v>155702.45495739757</v>
      </c>
      <c r="H107" s="509"/>
      <c r="J107" s="423">
        <f>MileageCalcs!AD107</f>
        <v>1.7382134259169078</v>
      </c>
      <c r="K107" s="423">
        <f>MileageCalcs!AE107</f>
        <v>1.6603351189928295</v>
      </c>
      <c r="L107" s="423">
        <f>MileageCalcs!AF107</f>
        <v>0.742985377819072</v>
      </c>
      <c r="M107" s="424">
        <f t="shared" si="32"/>
        <v>1</v>
      </c>
      <c r="N107" s="424">
        <f t="shared" si="33"/>
        <v>1</v>
      </c>
      <c r="O107" s="468"/>
      <c r="P107" s="423">
        <f t="shared" si="48"/>
        <v>0.8911231693546469</v>
      </c>
      <c r="Q107" s="423">
        <f t="shared" si="48"/>
        <v>0.9169561872963182</v>
      </c>
      <c r="R107" s="423">
        <f t="shared" si="48"/>
        <v>0.9686027692187055</v>
      </c>
      <c r="S107" s="423"/>
      <c r="T107" s="423"/>
      <c r="U107" s="468"/>
      <c r="V107" s="423">
        <f t="shared" si="43"/>
        <v>1.5489622571178736</v>
      </c>
      <c r="W107" s="423">
        <f t="shared" si="44"/>
        <v>1.5224545603458437</v>
      </c>
      <c r="X107" s="423">
        <f t="shared" si="45"/>
        <v>0.7196576944445593</v>
      </c>
      <c r="Y107" s="423">
        <f t="shared" si="46"/>
        <v>1</v>
      </c>
      <c r="Z107" s="423">
        <f t="shared" si="47"/>
        <v>1</v>
      </c>
      <c r="AA107" s="468"/>
    </row>
    <row r="108" spans="1:27" ht="12.75">
      <c r="A108" s="431" t="s">
        <v>96</v>
      </c>
      <c r="B108" s="439" t="s">
        <v>93</v>
      </c>
      <c r="C108" s="418" t="s">
        <v>7</v>
      </c>
      <c r="D108" s="418" t="s">
        <v>38</v>
      </c>
      <c r="E108" s="422" t="s">
        <v>12</v>
      </c>
      <c r="G108" s="509">
        <f ca="1">OFFSET(AvgMileage!$AR104,0,$AA$3)</f>
        <v>117733.95508031554</v>
      </c>
      <c r="H108" s="509"/>
      <c r="J108" s="423">
        <f>MileageCalcs!AD108</f>
        <v>1.1090120508333021</v>
      </c>
      <c r="K108" s="423">
        <f>MileageCalcs!AE108</f>
        <v>1.176959678782825</v>
      </c>
      <c r="L108" s="423">
        <f>MileageCalcs!AF108</f>
        <v>0.5757157766500149</v>
      </c>
      <c r="M108" s="424">
        <f t="shared" si="32"/>
        <v>1</v>
      </c>
      <c r="N108" s="424">
        <f t="shared" si="33"/>
        <v>1</v>
      </c>
      <c r="O108" s="468"/>
      <c r="P108" s="423">
        <f t="shared" si="48"/>
        <v>0.9295850001800594</v>
      </c>
      <c r="Q108" s="423">
        <f t="shared" si="48"/>
        <v>0.9440576513662257</v>
      </c>
      <c r="R108" s="423">
        <f t="shared" si="48"/>
        <v>0.9736588535377524</v>
      </c>
      <c r="S108" s="423"/>
      <c r="T108" s="423"/>
      <c r="U108" s="468"/>
      <c r="V108" s="423">
        <f t="shared" si="43"/>
        <v>1.030920967473563</v>
      </c>
      <c r="W108" s="423">
        <f t="shared" si="44"/>
        <v>1.111117790104461</v>
      </c>
      <c r="X108" s="423">
        <f t="shared" si="45"/>
        <v>0.5605507630566503</v>
      </c>
      <c r="Y108" s="423">
        <f t="shared" si="46"/>
        <v>1</v>
      </c>
      <c r="Z108" s="423">
        <f t="shared" si="47"/>
        <v>1</v>
      </c>
      <c r="AA108" s="468"/>
    </row>
    <row r="109" spans="1:27" ht="12.75">
      <c r="A109" s="431" t="s">
        <v>97</v>
      </c>
      <c r="B109" s="439" t="s">
        <v>93</v>
      </c>
      <c r="C109" s="418" t="s">
        <v>7</v>
      </c>
      <c r="D109" s="418" t="s">
        <v>38</v>
      </c>
      <c r="E109" s="422" t="s">
        <v>13</v>
      </c>
      <c r="G109" s="509">
        <f ca="1">OFFSET(AvgMileage!$AR105,0,$AA$3)</f>
        <v>47382.45190095912</v>
      </c>
      <c r="H109" s="509"/>
      <c r="J109" s="423">
        <f>MileageCalcs!AD109</f>
        <v>0.9692390094018933</v>
      </c>
      <c r="K109" s="423">
        <f>MileageCalcs!AE109</f>
        <v>0.9777559942037569</v>
      </c>
      <c r="L109" s="423">
        <f>MileageCalcs!AF109</f>
        <v>0.9833275163464396</v>
      </c>
      <c r="M109" s="424">
        <f t="shared" si="32"/>
        <v>1</v>
      </c>
      <c r="N109" s="424">
        <f t="shared" si="33"/>
        <v>1</v>
      </c>
      <c r="O109" s="468"/>
      <c r="P109" s="423">
        <f t="shared" si="48"/>
        <v>0.9929723414839217</v>
      </c>
      <c r="Q109" s="423">
        <f t="shared" si="48"/>
        <v>0.991955913915184</v>
      </c>
      <c r="R109" s="423">
        <f t="shared" si="48"/>
        <v>0.9907275433236389</v>
      </c>
      <c r="S109" s="423"/>
      <c r="T109" s="423"/>
      <c r="U109" s="468"/>
      <c r="V109" s="423">
        <f t="shared" si="43"/>
        <v>0.9624275286233548</v>
      </c>
      <c r="W109" s="423">
        <f t="shared" si="44"/>
        <v>0.9698908408164371</v>
      </c>
      <c r="X109" s="423">
        <f t="shared" si="45"/>
        <v>0.9742096545524435</v>
      </c>
      <c r="Y109" s="423">
        <f t="shared" si="46"/>
        <v>1</v>
      </c>
      <c r="Z109" s="423">
        <f t="shared" si="47"/>
        <v>1</v>
      </c>
      <c r="AA109" s="468"/>
    </row>
    <row r="110" spans="1:27" ht="12.75">
      <c r="A110" s="431" t="s">
        <v>98</v>
      </c>
      <c r="B110" s="439" t="s">
        <v>93</v>
      </c>
      <c r="C110" s="418" t="s">
        <v>7</v>
      </c>
      <c r="D110" s="418" t="s">
        <v>38</v>
      </c>
      <c r="E110" s="422" t="s">
        <v>14</v>
      </c>
      <c r="G110" s="509">
        <f ca="1">OFFSET(AvgMileage!$AR106,0,$AA$3)</f>
        <v>0</v>
      </c>
      <c r="H110" s="509"/>
      <c r="J110" s="423">
        <f>MileageCalcs!AD110</f>
        <v>0</v>
      </c>
      <c r="K110" s="423">
        <f>MileageCalcs!AE110</f>
        <v>0</v>
      </c>
      <c r="L110" s="423">
        <f>MileageCalcs!AF110</f>
        <v>0</v>
      </c>
      <c r="M110" s="424">
        <f t="shared" si="32"/>
        <v>0</v>
      </c>
      <c r="N110" s="424">
        <f t="shared" si="33"/>
        <v>0</v>
      </c>
      <c r="O110" s="468"/>
      <c r="P110" s="423">
        <f aca="true" t="shared" si="49" ref="P110:R111">P13</f>
        <v>1</v>
      </c>
      <c r="Q110" s="423">
        <f t="shared" si="49"/>
        <v>1</v>
      </c>
      <c r="R110" s="423">
        <f t="shared" si="49"/>
        <v>1</v>
      </c>
      <c r="S110" s="423"/>
      <c r="T110" s="423"/>
      <c r="U110" s="468"/>
      <c r="V110" s="423">
        <f t="shared" si="43"/>
        <v>0</v>
      </c>
      <c r="W110" s="423">
        <f t="shared" si="44"/>
        <v>0</v>
      </c>
      <c r="X110" s="423">
        <f t="shared" si="45"/>
        <v>0</v>
      </c>
      <c r="Y110" s="423">
        <f t="shared" si="46"/>
        <v>0</v>
      </c>
      <c r="Z110" s="423">
        <f t="shared" si="47"/>
        <v>0</v>
      </c>
      <c r="AA110" s="468"/>
    </row>
    <row r="111" spans="1:27" ht="12.75">
      <c r="A111" s="431" t="s">
        <v>99</v>
      </c>
      <c r="B111" s="439" t="s">
        <v>93</v>
      </c>
      <c r="C111" s="419" t="s">
        <v>7</v>
      </c>
      <c r="D111" s="419" t="s">
        <v>38</v>
      </c>
      <c r="E111" s="422" t="s">
        <v>15</v>
      </c>
      <c r="G111" s="510">
        <f ca="1">OFFSET(AvgMileage!$AR107,0,$AA$3)</f>
        <v>0</v>
      </c>
      <c r="H111" s="510"/>
      <c r="J111" s="425">
        <f>MileageCalcs!AD111</f>
        <v>0</v>
      </c>
      <c r="K111" s="425">
        <f>MileageCalcs!AE111</f>
        <v>0</v>
      </c>
      <c r="L111" s="425">
        <f>MileageCalcs!AF111</f>
        <v>0</v>
      </c>
      <c r="M111" s="426">
        <f t="shared" si="32"/>
        <v>0</v>
      </c>
      <c r="N111" s="426">
        <f t="shared" si="33"/>
        <v>0</v>
      </c>
      <c r="O111" s="468"/>
      <c r="P111" s="425">
        <f t="shared" si="49"/>
        <v>1</v>
      </c>
      <c r="Q111" s="425">
        <f t="shared" si="49"/>
        <v>1</v>
      </c>
      <c r="R111" s="425">
        <f t="shared" si="49"/>
        <v>1</v>
      </c>
      <c r="S111" s="425"/>
      <c r="T111" s="425"/>
      <c r="U111" s="468"/>
      <c r="V111" s="425">
        <f t="shared" si="43"/>
        <v>0</v>
      </c>
      <c r="W111" s="425">
        <f t="shared" si="44"/>
        <v>0</v>
      </c>
      <c r="X111" s="425">
        <f t="shared" si="45"/>
        <v>0</v>
      </c>
      <c r="Y111" s="425">
        <f t="shared" si="46"/>
        <v>0</v>
      </c>
      <c r="Z111" s="425">
        <f t="shared" si="47"/>
        <v>0</v>
      </c>
      <c r="AA111" s="468"/>
    </row>
    <row r="112" spans="1:27" ht="12.75">
      <c r="A112" s="431" t="s">
        <v>100</v>
      </c>
      <c r="B112" s="439" t="s">
        <v>93</v>
      </c>
      <c r="C112" s="427" t="s">
        <v>18</v>
      </c>
      <c r="D112" s="427" t="s">
        <v>38</v>
      </c>
      <c r="E112" s="422" t="s">
        <v>9</v>
      </c>
      <c r="G112" s="508">
        <f ca="1">OFFSET(AvgMileage!$AR108,0,$AA$3)</f>
        <v>154132.7</v>
      </c>
      <c r="H112" s="508"/>
      <c r="J112" s="420">
        <f>MileageCalcs!AD112</f>
        <v>1.152627237923024</v>
      </c>
      <c r="K112" s="420">
        <f>MileageCalcs!AE112</f>
        <v>1.3163431460751986</v>
      </c>
      <c r="L112" s="420">
        <f>MileageCalcs!AF112</f>
        <v>1.0508596256398584</v>
      </c>
      <c r="M112" s="421">
        <f t="shared" si="32"/>
        <v>1</v>
      </c>
      <c r="N112" s="421">
        <f t="shared" si="33"/>
        <v>1</v>
      </c>
      <c r="O112" s="468"/>
      <c r="P112" s="420">
        <f aca="true" t="shared" si="50" ref="P112:S116">P29</f>
        <v>0.9073053715324891</v>
      </c>
      <c r="Q112" s="420">
        <f t="shared" si="50"/>
        <v>0.9331774364304155</v>
      </c>
      <c r="R112" s="420">
        <f t="shared" si="50"/>
        <v>1.0141053994089455</v>
      </c>
      <c r="S112" s="420">
        <f t="shared" si="50"/>
        <v>0.8479664887706931</v>
      </c>
      <c r="T112" s="420"/>
      <c r="U112" s="468"/>
      <c r="V112" s="420">
        <f t="shared" si="43"/>
        <v>1.045784884342216</v>
      </c>
      <c r="W112" s="420">
        <f t="shared" si="44"/>
        <v>1.2283817225172018</v>
      </c>
      <c r="X112" s="420">
        <f t="shared" si="45"/>
        <v>1.0656824203822435</v>
      </c>
      <c r="Y112" s="420">
        <f t="shared" si="46"/>
        <v>0.8479664887706931</v>
      </c>
      <c r="Z112" s="420">
        <f t="shared" si="47"/>
        <v>1</v>
      </c>
      <c r="AA112" s="468"/>
    </row>
    <row r="113" spans="1:27" ht="12.75">
      <c r="A113" s="431" t="s">
        <v>101</v>
      </c>
      <c r="B113" s="439" t="s">
        <v>93</v>
      </c>
      <c r="C113" s="418" t="s">
        <v>18</v>
      </c>
      <c r="D113" s="418" t="s">
        <v>38</v>
      </c>
      <c r="E113" s="422" t="s">
        <v>10</v>
      </c>
      <c r="G113" s="509">
        <f ca="1">OFFSET(AvgMileage!$AR109,0,$AA$3)</f>
        <v>205055.07298015023</v>
      </c>
      <c r="H113" s="509"/>
      <c r="J113" s="423">
        <f>MileageCalcs!AD113</f>
        <v>0.9496425013949062</v>
      </c>
      <c r="K113" s="423">
        <f>MileageCalcs!AE113</f>
        <v>0.9522149007390621</v>
      </c>
      <c r="L113" s="423">
        <f>MileageCalcs!AF113</f>
        <v>1.3875821513760502</v>
      </c>
      <c r="M113" s="424">
        <f t="shared" si="32"/>
        <v>1</v>
      </c>
      <c r="N113" s="424">
        <f t="shared" si="33"/>
        <v>1</v>
      </c>
      <c r="O113" s="468"/>
      <c r="P113" s="423">
        <f t="shared" si="50"/>
        <v>0.9073053715324891</v>
      </c>
      <c r="Q113" s="423">
        <f t="shared" si="50"/>
        <v>0.9331774364304155</v>
      </c>
      <c r="R113" s="423">
        <f t="shared" si="50"/>
        <v>1.0141053994089455</v>
      </c>
      <c r="S113" s="423">
        <f t="shared" si="50"/>
        <v>0.8479664887706931</v>
      </c>
      <c r="T113" s="423"/>
      <c r="U113" s="468"/>
      <c r="V113" s="423">
        <f t="shared" si="43"/>
        <v>0.8616157425511477</v>
      </c>
      <c r="W113" s="423">
        <f t="shared" si="44"/>
        <v>0.8885854600025206</v>
      </c>
      <c r="X113" s="423">
        <f t="shared" si="45"/>
        <v>1.4071545518339332</v>
      </c>
      <c r="Y113" s="423">
        <f t="shared" si="46"/>
        <v>0.8479664887706931</v>
      </c>
      <c r="Z113" s="423">
        <f t="shared" si="47"/>
        <v>1</v>
      </c>
      <c r="AA113" s="468"/>
    </row>
    <row r="114" spans="1:27" ht="12.75">
      <c r="A114" s="431" t="s">
        <v>102</v>
      </c>
      <c r="B114" s="439" t="s">
        <v>93</v>
      </c>
      <c r="C114" s="418" t="s">
        <v>18</v>
      </c>
      <c r="D114" s="418" t="s">
        <v>38</v>
      </c>
      <c r="E114" s="422" t="s">
        <v>11</v>
      </c>
      <c r="G114" s="509">
        <f ca="1">OFFSET(AvgMileage!$AR110,0,$AA$3)</f>
        <v>219758.42957455618</v>
      </c>
      <c r="H114" s="509"/>
      <c r="J114" s="423">
        <f>MileageCalcs!AD114</f>
        <v>2.8136608059387327</v>
      </c>
      <c r="K114" s="423">
        <f>MileageCalcs!AE114</f>
        <v>2.449380475137027</v>
      </c>
      <c r="L114" s="423">
        <f>MileageCalcs!AF114</f>
        <v>1.0282683377392219</v>
      </c>
      <c r="M114" s="424">
        <f t="shared" si="32"/>
        <v>1</v>
      </c>
      <c r="N114" s="424">
        <f t="shared" si="33"/>
        <v>1</v>
      </c>
      <c r="O114" s="468"/>
      <c r="P114" s="423">
        <f t="shared" si="50"/>
        <v>0.9073053715324891</v>
      </c>
      <c r="Q114" s="423">
        <f t="shared" si="50"/>
        <v>0.9331774364304155</v>
      </c>
      <c r="R114" s="423">
        <f t="shared" si="50"/>
        <v>1.0141053994089455</v>
      </c>
      <c r="S114" s="423">
        <f t="shared" si="50"/>
        <v>0.8479664887706931</v>
      </c>
      <c r="T114" s="423"/>
      <c r="U114" s="468"/>
      <c r="V114" s="423">
        <f t="shared" si="43"/>
        <v>2.5528495628986447</v>
      </c>
      <c r="W114" s="423">
        <f t="shared" si="44"/>
        <v>2.285706592631084</v>
      </c>
      <c r="X114" s="423">
        <f t="shared" si="45"/>
        <v>1.042772473342606</v>
      </c>
      <c r="Y114" s="423">
        <f t="shared" si="46"/>
        <v>0.8479664887706931</v>
      </c>
      <c r="Z114" s="423">
        <f t="shared" si="47"/>
        <v>1</v>
      </c>
      <c r="AA114" s="468"/>
    </row>
    <row r="115" spans="1:27" ht="12.75">
      <c r="A115" s="431" t="s">
        <v>103</v>
      </c>
      <c r="B115" s="439" t="s">
        <v>93</v>
      </c>
      <c r="C115" s="418" t="s">
        <v>18</v>
      </c>
      <c r="D115" s="418" t="s">
        <v>38</v>
      </c>
      <c r="E115" s="422" t="s">
        <v>12</v>
      </c>
      <c r="G115" s="509">
        <f ca="1">OFFSET(AvgMileage!$AR111,0,$AA$3)</f>
        <v>137167.89154711514</v>
      </c>
      <c r="H115" s="509"/>
      <c r="J115" s="423">
        <f>MileageCalcs!AD115</f>
        <v>1.514838699513944</v>
      </c>
      <c r="K115" s="423">
        <f>MileageCalcs!AE115</f>
        <v>1.7215932816276607</v>
      </c>
      <c r="L115" s="423">
        <f>MileageCalcs!AF115</f>
        <v>0.6839669010944991</v>
      </c>
      <c r="M115" s="424">
        <f t="shared" si="32"/>
        <v>1</v>
      </c>
      <c r="N115" s="424">
        <f t="shared" si="33"/>
        <v>1</v>
      </c>
      <c r="O115" s="468"/>
      <c r="P115" s="423">
        <f t="shared" si="50"/>
        <v>0.9725523519623546</v>
      </c>
      <c r="Q115" s="423">
        <f t="shared" si="50"/>
        <v>0.9815606611455321</v>
      </c>
      <c r="R115" s="423">
        <f t="shared" si="50"/>
        <v>1.0033766728142195</v>
      </c>
      <c r="S115" s="423">
        <f t="shared" si="50"/>
        <v>0.8865243895017286</v>
      </c>
      <c r="T115" s="423"/>
      <c r="U115" s="468"/>
      <c r="V115" s="423">
        <f t="shared" si="43"/>
        <v>1.4732599400558808</v>
      </c>
      <c r="W115" s="423">
        <f t="shared" si="44"/>
        <v>1.689848239738153</v>
      </c>
      <c r="X115" s="423">
        <f t="shared" si="45"/>
        <v>0.6862764335352508</v>
      </c>
      <c r="Y115" s="423">
        <f t="shared" si="46"/>
        <v>0.8865243895017286</v>
      </c>
      <c r="Z115" s="423">
        <f t="shared" si="47"/>
        <v>1</v>
      </c>
      <c r="AA115" s="468"/>
    </row>
    <row r="116" spans="1:27" ht="12.75">
      <c r="A116" s="431" t="s">
        <v>104</v>
      </c>
      <c r="B116" s="439" t="s">
        <v>93</v>
      </c>
      <c r="C116" s="418" t="s">
        <v>18</v>
      </c>
      <c r="D116" s="418" t="s">
        <v>38</v>
      </c>
      <c r="E116" s="422" t="s">
        <v>13</v>
      </c>
      <c r="G116" s="509">
        <f ca="1">OFFSET(AvgMileage!$AR112,0,$AA$3)</f>
        <v>44892.841879367545</v>
      </c>
      <c r="H116" s="509"/>
      <c r="J116" s="423">
        <f>MileageCalcs!AD116</f>
        <v>0.914546896805104</v>
      </c>
      <c r="K116" s="423">
        <f>MileageCalcs!AE116</f>
        <v>0.8662234980608737</v>
      </c>
      <c r="L116" s="423">
        <f>MileageCalcs!AF116</f>
        <v>1.0112805144329597</v>
      </c>
      <c r="M116" s="424">
        <f t="shared" si="32"/>
        <v>1</v>
      </c>
      <c r="N116" s="424">
        <f t="shared" si="33"/>
        <v>1</v>
      </c>
      <c r="O116" s="468"/>
      <c r="P116" s="423">
        <f t="shared" si="50"/>
        <v>1</v>
      </c>
      <c r="Q116" s="423">
        <f t="shared" si="50"/>
        <v>1</v>
      </c>
      <c r="R116" s="423">
        <f t="shared" si="50"/>
        <v>1</v>
      </c>
      <c r="S116" s="423">
        <f t="shared" si="50"/>
        <v>0.9952051145444857</v>
      </c>
      <c r="T116" s="423"/>
      <c r="U116" s="468"/>
      <c r="V116" s="423">
        <f t="shared" si="43"/>
        <v>0.914546896805104</v>
      </c>
      <c r="W116" s="423">
        <f t="shared" si="44"/>
        <v>0.8662234980608737</v>
      </c>
      <c r="X116" s="423">
        <f t="shared" si="45"/>
        <v>1.0112805144329597</v>
      </c>
      <c r="Y116" s="423">
        <f t="shared" si="46"/>
        <v>0.9952051145444857</v>
      </c>
      <c r="Z116" s="423">
        <f t="shared" si="47"/>
        <v>1</v>
      </c>
      <c r="AA116" s="468"/>
    </row>
    <row r="117" spans="1:27" ht="12.75">
      <c r="A117" s="431" t="s">
        <v>105</v>
      </c>
      <c r="B117" s="439" t="s">
        <v>93</v>
      </c>
      <c r="C117" s="418" t="s">
        <v>18</v>
      </c>
      <c r="D117" s="418" t="s">
        <v>38</v>
      </c>
      <c r="E117" s="422" t="s">
        <v>14</v>
      </c>
      <c r="G117" s="509">
        <f ca="1">OFFSET(AvgMileage!$AR113,0,$AA$3)</f>
        <v>0</v>
      </c>
      <c r="H117" s="509"/>
      <c r="J117" s="423">
        <f>MileageCalcs!AD117</f>
        <v>0</v>
      </c>
      <c r="K117" s="423">
        <f>MileageCalcs!AE117</f>
        <v>0</v>
      </c>
      <c r="L117" s="423">
        <f>MileageCalcs!AF117</f>
        <v>0</v>
      </c>
      <c r="M117" s="424">
        <f t="shared" si="32"/>
        <v>0</v>
      </c>
      <c r="N117" s="424">
        <f t="shared" si="33"/>
        <v>0</v>
      </c>
      <c r="O117" s="468"/>
      <c r="P117" s="423">
        <f aca="true" t="shared" si="51" ref="P117:S118">P34</f>
        <v>1</v>
      </c>
      <c r="Q117" s="423">
        <f t="shared" si="51"/>
        <v>1</v>
      </c>
      <c r="R117" s="423">
        <f t="shared" si="51"/>
        <v>1</v>
      </c>
      <c r="S117" s="423">
        <f t="shared" si="51"/>
        <v>1</v>
      </c>
      <c r="T117" s="423"/>
      <c r="U117" s="468"/>
      <c r="V117" s="423">
        <f t="shared" si="43"/>
        <v>0</v>
      </c>
      <c r="W117" s="423">
        <f t="shared" si="44"/>
        <v>0</v>
      </c>
      <c r="X117" s="423">
        <f t="shared" si="45"/>
        <v>0</v>
      </c>
      <c r="Y117" s="423">
        <f t="shared" si="46"/>
        <v>0</v>
      </c>
      <c r="Z117" s="423">
        <f t="shared" si="47"/>
        <v>0</v>
      </c>
      <c r="AA117" s="468"/>
    </row>
    <row r="118" spans="1:27" ht="12.75">
      <c r="A118" s="431" t="s">
        <v>106</v>
      </c>
      <c r="B118" s="439" t="s">
        <v>93</v>
      </c>
      <c r="C118" s="418" t="s">
        <v>18</v>
      </c>
      <c r="D118" s="418" t="s">
        <v>38</v>
      </c>
      <c r="E118" s="427" t="s">
        <v>15</v>
      </c>
      <c r="G118" s="510">
        <f ca="1">OFFSET(AvgMileage!$AR114,0,$AA$3)</f>
        <v>0</v>
      </c>
      <c r="H118" s="510"/>
      <c r="J118" s="425">
        <f>MileageCalcs!AD118</f>
        <v>0</v>
      </c>
      <c r="K118" s="425">
        <f>MileageCalcs!AE118</f>
        <v>0</v>
      </c>
      <c r="L118" s="425">
        <f>MileageCalcs!AF118</f>
        <v>0</v>
      </c>
      <c r="M118" s="426">
        <f t="shared" si="32"/>
        <v>0</v>
      </c>
      <c r="N118" s="426">
        <f t="shared" si="33"/>
        <v>0</v>
      </c>
      <c r="O118" s="468"/>
      <c r="P118" s="425">
        <f t="shared" si="51"/>
        <v>1</v>
      </c>
      <c r="Q118" s="425">
        <f t="shared" si="51"/>
        <v>1</v>
      </c>
      <c r="R118" s="425">
        <f t="shared" si="51"/>
        <v>1</v>
      </c>
      <c r="S118" s="425">
        <f t="shared" si="51"/>
        <v>1</v>
      </c>
      <c r="T118" s="425"/>
      <c r="U118" s="468"/>
      <c r="V118" s="425">
        <f t="shared" si="43"/>
        <v>0</v>
      </c>
      <c r="W118" s="425">
        <f t="shared" si="44"/>
        <v>0</v>
      </c>
      <c r="X118" s="425">
        <f t="shared" si="45"/>
        <v>0</v>
      </c>
      <c r="Y118" s="425">
        <f t="shared" si="46"/>
        <v>0</v>
      </c>
      <c r="Z118" s="425">
        <f t="shared" si="47"/>
        <v>0</v>
      </c>
      <c r="AA118" s="468"/>
    </row>
    <row r="119" spans="1:27" ht="12.75">
      <c r="A119" s="428" t="s">
        <v>197</v>
      </c>
      <c r="B119" s="441" t="s">
        <v>198</v>
      </c>
      <c r="C119" s="427" t="s">
        <v>18</v>
      </c>
      <c r="D119" s="442" t="s">
        <v>199</v>
      </c>
      <c r="E119" s="443" t="s">
        <v>9</v>
      </c>
      <c r="G119" s="511"/>
      <c r="H119" s="511"/>
      <c r="J119" s="421">
        <v>1</v>
      </c>
      <c r="K119" s="421">
        <v>1</v>
      </c>
      <c r="L119" s="421">
        <v>1</v>
      </c>
      <c r="M119" s="421">
        <v>1</v>
      </c>
      <c r="N119" s="421">
        <v>1</v>
      </c>
      <c r="O119" s="468"/>
      <c r="P119" s="444">
        <f ca="1">OFFSET(Fuel!$CD18,0,$AA$3)</f>
        <v>1.025555626721322</v>
      </c>
      <c r="Q119" s="444">
        <f ca="1">OFFSET(Fuel!$CD44,0,$AA$3)</f>
        <v>1.066927637579811</v>
      </c>
      <c r="R119" s="444">
        <f ca="1">OFFSET(Fuel!$CD70,0,$AA$3)</f>
        <v>0.9927390814154436</v>
      </c>
      <c r="S119" s="444">
        <f ca="1">OFFSET(Fuel!$CD96,0,$AA$3)</f>
        <v>0.9438298609740445</v>
      </c>
      <c r="T119" s="420"/>
      <c r="U119" s="468"/>
      <c r="V119" s="420">
        <f aca="true" t="shared" si="52" ref="V119:V125">IF(P119=0,J119,J119*P119)</f>
        <v>1.025555626721322</v>
      </c>
      <c r="W119" s="420">
        <f aca="true" t="shared" si="53" ref="W119:W125">IF(Q119=0,K119,K119*Q119)</f>
        <v>1.066927637579811</v>
      </c>
      <c r="X119" s="420">
        <f aca="true" t="shared" si="54" ref="X119:X125">IF(R119=0,L119,L119*R119)</f>
        <v>0.9927390814154436</v>
      </c>
      <c r="Y119" s="420">
        <f aca="true" t="shared" si="55" ref="Y119:Y125">IF(S119=0,M119,M119*S119)</f>
        <v>0.9438298609740445</v>
      </c>
      <c r="Z119" s="420">
        <f aca="true" t="shared" si="56" ref="Z119:Z125">IF(T119=0,N119,N119*T119)</f>
        <v>1</v>
      </c>
      <c r="AA119" s="468"/>
    </row>
    <row r="120" spans="1:27" ht="12.75">
      <c r="A120" s="431" t="s">
        <v>200</v>
      </c>
      <c r="B120" s="445" t="s">
        <v>198</v>
      </c>
      <c r="C120" s="418" t="s">
        <v>18</v>
      </c>
      <c r="D120" s="446" t="s">
        <v>199</v>
      </c>
      <c r="E120" s="443" t="s">
        <v>10</v>
      </c>
      <c r="G120" s="512"/>
      <c r="H120" s="512"/>
      <c r="J120" s="424">
        <v>1</v>
      </c>
      <c r="K120" s="424">
        <v>1</v>
      </c>
      <c r="L120" s="424">
        <v>1</v>
      </c>
      <c r="M120" s="424">
        <v>1</v>
      </c>
      <c r="N120" s="424">
        <v>1</v>
      </c>
      <c r="O120" s="468"/>
      <c r="P120" s="447">
        <f ca="1">OFFSET(Fuel!$CD19,0,$AA$3)</f>
        <v>1.025555626721322</v>
      </c>
      <c r="Q120" s="447">
        <f ca="1">OFFSET(Fuel!$CD45,0,$AA$3)</f>
        <v>1.066927637579811</v>
      </c>
      <c r="R120" s="447">
        <f ca="1">OFFSET(Fuel!$CD71,0,$AA$3)</f>
        <v>0.9927390814154436</v>
      </c>
      <c r="S120" s="447">
        <f ca="1">OFFSET(Fuel!$CD97,0,$AA$3)</f>
        <v>0.9438298609740445</v>
      </c>
      <c r="T120" s="423"/>
      <c r="U120" s="468"/>
      <c r="V120" s="423">
        <f t="shared" si="52"/>
        <v>1.025555626721322</v>
      </c>
      <c r="W120" s="423">
        <f t="shared" si="53"/>
        <v>1.066927637579811</v>
      </c>
      <c r="X120" s="423">
        <f t="shared" si="54"/>
        <v>0.9927390814154436</v>
      </c>
      <c r="Y120" s="423">
        <f t="shared" si="55"/>
        <v>0.9438298609740445</v>
      </c>
      <c r="Z120" s="423">
        <f t="shared" si="56"/>
        <v>1</v>
      </c>
      <c r="AA120" s="468"/>
    </row>
    <row r="121" spans="1:27" ht="12.75">
      <c r="A121" s="431" t="s">
        <v>201</v>
      </c>
      <c r="B121" s="445" t="s">
        <v>198</v>
      </c>
      <c r="C121" s="418" t="s">
        <v>18</v>
      </c>
      <c r="D121" s="446" t="s">
        <v>199</v>
      </c>
      <c r="E121" s="443" t="s">
        <v>11</v>
      </c>
      <c r="G121" s="512"/>
      <c r="H121" s="512"/>
      <c r="J121" s="424">
        <v>1</v>
      </c>
      <c r="K121" s="424">
        <v>1</v>
      </c>
      <c r="L121" s="424">
        <v>1</v>
      </c>
      <c r="M121" s="424">
        <v>1</v>
      </c>
      <c r="N121" s="424">
        <v>1</v>
      </c>
      <c r="O121" s="468"/>
      <c r="P121" s="447">
        <f ca="1">OFFSET(Fuel!$CD20,0,$AA$3)</f>
        <v>1.025555626721322</v>
      </c>
      <c r="Q121" s="447">
        <f ca="1">OFFSET(Fuel!$CD46,0,$AA$3)</f>
        <v>1.066927637579811</v>
      </c>
      <c r="R121" s="447">
        <f ca="1">OFFSET(Fuel!$CD72,0,$AA$3)</f>
        <v>0.9927390814154436</v>
      </c>
      <c r="S121" s="447">
        <f ca="1">OFFSET(Fuel!$CD98,0,$AA$3)</f>
        <v>0.9438298609740445</v>
      </c>
      <c r="T121" s="423"/>
      <c r="U121" s="468"/>
      <c r="V121" s="423">
        <f t="shared" si="52"/>
        <v>1.025555626721322</v>
      </c>
      <c r="W121" s="423">
        <f t="shared" si="53"/>
        <v>1.066927637579811</v>
      </c>
      <c r="X121" s="423">
        <f t="shared" si="54"/>
        <v>0.9927390814154436</v>
      </c>
      <c r="Y121" s="423">
        <f t="shared" si="55"/>
        <v>0.9438298609740445</v>
      </c>
      <c r="Z121" s="423">
        <f t="shared" si="56"/>
        <v>1</v>
      </c>
      <c r="AA121" s="468"/>
    </row>
    <row r="122" spans="1:27" ht="12.75">
      <c r="A122" s="431" t="s">
        <v>202</v>
      </c>
      <c r="B122" s="445" t="s">
        <v>198</v>
      </c>
      <c r="C122" s="418" t="s">
        <v>18</v>
      </c>
      <c r="D122" s="446" t="s">
        <v>199</v>
      </c>
      <c r="E122" s="443" t="s">
        <v>12</v>
      </c>
      <c r="G122" s="512"/>
      <c r="H122" s="512"/>
      <c r="J122" s="424">
        <v>1</v>
      </c>
      <c r="K122" s="424">
        <v>1</v>
      </c>
      <c r="L122" s="424">
        <v>1</v>
      </c>
      <c r="M122" s="424">
        <v>1</v>
      </c>
      <c r="N122" s="424">
        <v>1</v>
      </c>
      <c r="O122" s="468"/>
      <c r="P122" s="447">
        <f ca="1">OFFSET(Fuel!$CD21,0,$AA$3)</f>
        <v>1.0224450049487561</v>
      </c>
      <c r="Q122" s="447">
        <f ca="1">OFFSET(Fuel!$CD47,0,$AA$3)</f>
        <v>1.0380491051619578</v>
      </c>
      <c r="R122" s="447">
        <f ca="1">OFFSET(Fuel!$CD73,0,$AA$3)</f>
        <v>0.9942885793386087</v>
      </c>
      <c r="S122" s="447">
        <f ca="1">OFFSET(Fuel!$CD99,0,$AA$3)</f>
        <v>0.9621795796439531</v>
      </c>
      <c r="T122" s="423"/>
      <c r="U122" s="468"/>
      <c r="V122" s="423">
        <f t="shared" si="52"/>
        <v>1.0224450049487561</v>
      </c>
      <c r="W122" s="423">
        <f t="shared" si="53"/>
        <v>1.0380491051619578</v>
      </c>
      <c r="X122" s="423">
        <f t="shared" si="54"/>
        <v>0.9942885793386087</v>
      </c>
      <c r="Y122" s="423">
        <f t="shared" si="55"/>
        <v>0.9621795796439531</v>
      </c>
      <c r="Z122" s="423">
        <f t="shared" si="56"/>
        <v>1</v>
      </c>
      <c r="AA122" s="468"/>
    </row>
    <row r="123" spans="1:27" ht="12.75">
      <c r="A123" s="431" t="s">
        <v>203</v>
      </c>
      <c r="B123" s="445" t="s">
        <v>198</v>
      </c>
      <c r="C123" s="418" t="s">
        <v>18</v>
      </c>
      <c r="D123" s="446" t="s">
        <v>199</v>
      </c>
      <c r="E123" s="443" t="s">
        <v>13</v>
      </c>
      <c r="G123" s="512"/>
      <c r="H123" s="512"/>
      <c r="J123" s="424">
        <v>1</v>
      </c>
      <c r="K123" s="424">
        <v>1</v>
      </c>
      <c r="L123" s="424">
        <v>1</v>
      </c>
      <c r="M123" s="424">
        <v>1</v>
      </c>
      <c r="N123" s="424">
        <v>1</v>
      </c>
      <c r="O123" s="468"/>
      <c r="P123" s="447">
        <f ca="1">OFFSET(Fuel!$CD22,0,$AA$3)</f>
        <v>1</v>
      </c>
      <c r="Q123" s="447">
        <f ca="1">OFFSET(Fuel!$CD48,0,$AA$3)</f>
        <v>1</v>
      </c>
      <c r="R123" s="447">
        <f ca="1">OFFSET(Fuel!$CD74,0,$AA$3)</f>
        <v>1</v>
      </c>
      <c r="S123" s="447">
        <f ca="1">OFFSET(Fuel!$CD100,0,$AA$3)</f>
        <v>0.997328086164043</v>
      </c>
      <c r="T123" s="423"/>
      <c r="U123" s="468"/>
      <c r="V123" s="423">
        <f t="shared" si="52"/>
        <v>1</v>
      </c>
      <c r="W123" s="423">
        <f t="shared" si="53"/>
        <v>1</v>
      </c>
      <c r="X123" s="423">
        <f t="shared" si="54"/>
        <v>1</v>
      </c>
      <c r="Y123" s="423">
        <f t="shared" si="55"/>
        <v>0.997328086164043</v>
      </c>
      <c r="Z123" s="423">
        <f t="shared" si="56"/>
        <v>1</v>
      </c>
      <c r="AA123" s="468"/>
    </row>
    <row r="124" spans="1:27" ht="12.75">
      <c r="A124" s="431" t="s">
        <v>204</v>
      </c>
      <c r="B124" s="445" t="s">
        <v>198</v>
      </c>
      <c r="C124" s="418" t="s">
        <v>18</v>
      </c>
      <c r="D124" s="446" t="s">
        <v>199</v>
      </c>
      <c r="E124" s="443" t="s">
        <v>14</v>
      </c>
      <c r="G124" s="512"/>
      <c r="H124" s="512"/>
      <c r="J124" s="424">
        <v>1</v>
      </c>
      <c r="K124" s="424">
        <v>1</v>
      </c>
      <c r="L124" s="424">
        <v>1</v>
      </c>
      <c r="M124" s="424">
        <v>1</v>
      </c>
      <c r="N124" s="424">
        <v>1</v>
      </c>
      <c r="O124" s="468"/>
      <c r="P124" s="447">
        <f ca="1">OFFSET(Fuel!$CD23,0,$AA$3)</f>
        <v>1</v>
      </c>
      <c r="Q124" s="447">
        <f ca="1">OFFSET(Fuel!$CD49,0,$AA$3)</f>
        <v>1</v>
      </c>
      <c r="R124" s="447">
        <f ca="1">OFFSET(Fuel!$CD75,0,$AA$3)</f>
        <v>1</v>
      </c>
      <c r="S124" s="447">
        <f ca="1">OFFSET(Fuel!$CD101,0,$AA$3)</f>
        <v>1</v>
      </c>
      <c r="T124" s="423"/>
      <c r="U124" s="468"/>
      <c r="V124" s="423">
        <f t="shared" si="52"/>
        <v>1</v>
      </c>
      <c r="W124" s="423">
        <f t="shared" si="53"/>
        <v>1</v>
      </c>
      <c r="X124" s="423">
        <f t="shared" si="54"/>
        <v>1</v>
      </c>
      <c r="Y124" s="423">
        <f t="shared" si="55"/>
        <v>1</v>
      </c>
      <c r="Z124" s="423">
        <f t="shared" si="56"/>
        <v>1</v>
      </c>
      <c r="AA124" s="468"/>
    </row>
    <row r="125" spans="1:27" ht="12.75">
      <c r="A125" s="431" t="s">
        <v>205</v>
      </c>
      <c r="B125" s="445" t="s">
        <v>198</v>
      </c>
      <c r="C125" s="418" t="s">
        <v>18</v>
      </c>
      <c r="D125" s="448" t="s">
        <v>199</v>
      </c>
      <c r="E125" s="443" t="s">
        <v>15</v>
      </c>
      <c r="G125" s="513"/>
      <c r="H125" s="513"/>
      <c r="J125" s="426">
        <v>1</v>
      </c>
      <c r="K125" s="426">
        <v>1</v>
      </c>
      <c r="L125" s="426">
        <v>1</v>
      </c>
      <c r="M125" s="426">
        <v>1</v>
      </c>
      <c r="N125" s="426">
        <v>1</v>
      </c>
      <c r="O125" s="468"/>
      <c r="P125" s="449">
        <f ca="1">OFFSET(Fuel!$CD24,0,$AA$3)</f>
        <v>1</v>
      </c>
      <c r="Q125" s="449">
        <f ca="1">OFFSET(Fuel!$CD50,0,$AA$3)</f>
        <v>1</v>
      </c>
      <c r="R125" s="449">
        <f ca="1">OFFSET(Fuel!$CD76,0,$AA$3)</f>
        <v>1</v>
      </c>
      <c r="S125" s="449">
        <f ca="1">OFFSET(Fuel!$CD102,0,$AA$3)</f>
        <v>1</v>
      </c>
      <c r="T125" s="425"/>
      <c r="U125" s="468"/>
      <c r="V125" s="425">
        <f t="shared" si="52"/>
        <v>1</v>
      </c>
      <c r="W125" s="425">
        <f t="shared" si="53"/>
        <v>1</v>
      </c>
      <c r="X125" s="425">
        <f t="shared" si="54"/>
        <v>1</v>
      </c>
      <c r="Y125" s="425">
        <f t="shared" si="55"/>
        <v>1</v>
      </c>
      <c r="Z125" s="425">
        <f t="shared" si="56"/>
        <v>1</v>
      </c>
      <c r="AA125" s="468"/>
    </row>
    <row r="126" spans="1:27" ht="12.75">
      <c r="A126" s="431" t="s">
        <v>206</v>
      </c>
      <c r="B126" s="445" t="s">
        <v>198</v>
      </c>
      <c r="C126" s="418" t="s">
        <v>18</v>
      </c>
      <c r="D126" s="442" t="s">
        <v>207</v>
      </c>
      <c r="E126" s="443" t="s">
        <v>9</v>
      </c>
      <c r="G126" s="511"/>
      <c r="H126" s="511"/>
      <c r="J126" s="424">
        <v>1</v>
      </c>
      <c r="K126" s="424">
        <v>1</v>
      </c>
      <c r="L126" s="424">
        <v>1</v>
      </c>
      <c r="M126" s="424">
        <v>1</v>
      </c>
      <c r="N126" s="424">
        <v>1</v>
      </c>
      <c r="O126" s="468"/>
      <c r="P126" s="444">
        <f aca="true" t="shared" si="57" ref="P126:S130">P119</f>
        <v>1.025555626721322</v>
      </c>
      <c r="Q126" s="444">
        <f t="shared" si="57"/>
        <v>1.066927637579811</v>
      </c>
      <c r="R126" s="444">
        <f t="shared" si="57"/>
        <v>0.9927390814154436</v>
      </c>
      <c r="S126" s="444">
        <f t="shared" si="57"/>
        <v>0.9438298609740445</v>
      </c>
      <c r="T126" s="420"/>
      <c r="U126" s="468"/>
      <c r="V126" s="420">
        <f aca="true" t="shared" si="58" ref="V126:V189">IF(P126=0,J126,J126*P126)</f>
        <v>1.025555626721322</v>
      </c>
      <c r="W126" s="420">
        <f aca="true" t="shared" si="59" ref="W126:W189">IF(Q126=0,K126,K126*Q126)</f>
        <v>1.066927637579811</v>
      </c>
      <c r="X126" s="420">
        <f aca="true" t="shared" si="60" ref="X126:X189">IF(R126=0,L126,L126*R126)</f>
        <v>0.9927390814154436</v>
      </c>
      <c r="Y126" s="420">
        <f aca="true" t="shared" si="61" ref="Y126:Y189">IF(S126=0,M126,M126*S126)</f>
        <v>0.9438298609740445</v>
      </c>
      <c r="Z126" s="420">
        <f aca="true" t="shared" si="62" ref="Z126:Z189">IF(T126=0,N126,N126*T126)</f>
        <v>1</v>
      </c>
      <c r="AA126" s="468"/>
    </row>
    <row r="127" spans="1:27" ht="12.75">
      <c r="A127" s="431" t="s">
        <v>208</v>
      </c>
      <c r="B127" s="445" t="s">
        <v>198</v>
      </c>
      <c r="C127" s="418" t="s">
        <v>18</v>
      </c>
      <c r="D127" s="446" t="s">
        <v>207</v>
      </c>
      <c r="E127" s="443" t="s">
        <v>10</v>
      </c>
      <c r="G127" s="512"/>
      <c r="H127" s="512"/>
      <c r="J127" s="424">
        <v>1</v>
      </c>
      <c r="K127" s="424">
        <v>1</v>
      </c>
      <c r="L127" s="424">
        <v>1</v>
      </c>
      <c r="M127" s="424">
        <v>1</v>
      </c>
      <c r="N127" s="424">
        <v>1</v>
      </c>
      <c r="O127" s="468"/>
      <c r="P127" s="447">
        <f t="shared" si="57"/>
        <v>1.025555626721322</v>
      </c>
      <c r="Q127" s="447">
        <f t="shared" si="57"/>
        <v>1.066927637579811</v>
      </c>
      <c r="R127" s="447">
        <f t="shared" si="57"/>
        <v>0.9927390814154436</v>
      </c>
      <c r="S127" s="447">
        <f t="shared" si="57"/>
        <v>0.9438298609740445</v>
      </c>
      <c r="T127" s="423"/>
      <c r="U127" s="468"/>
      <c r="V127" s="423">
        <f t="shared" si="58"/>
        <v>1.025555626721322</v>
      </c>
      <c r="W127" s="423">
        <f t="shared" si="59"/>
        <v>1.066927637579811</v>
      </c>
      <c r="X127" s="423">
        <f t="shared" si="60"/>
        <v>0.9927390814154436</v>
      </c>
      <c r="Y127" s="423">
        <f t="shared" si="61"/>
        <v>0.9438298609740445</v>
      </c>
      <c r="Z127" s="423">
        <f t="shared" si="62"/>
        <v>1</v>
      </c>
      <c r="AA127" s="468"/>
    </row>
    <row r="128" spans="1:27" ht="12.75">
      <c r="A128" s="431" t="s">
        <v>209</v>
      </c>
      <c r="B128" s="445" t="s">
        <v>198</v>
      </c>
      <c r="C128" s="418" t="s">
        <v>18</v>
      </c>
      <c r="D128" s="446" t="s">
        <v>207</v>
      </c>
      <c r="E128" s="443" t="s">
        <v>11</v>
      </c>
      <c r="G128" s="512"/>
      <c r="H128" s="512"/>
      <c r="J128" s="424">
        <v>1</v>
      </c>
      <c r="K128" s="424">
        <v>1</v>
      </c>
      <c r="L128" s="424">
        <v>1</v>
      </c>
      <c r="M128" s="424">
        <v>1</v>
      </c>
      <c r="N128" s="424">
        <v>1</v>
      </c>
      <c r="O128" s="468"/>
      <c r="P128" s="447">
        <f t="shared" si="57"/>
        <v>1.025555626721322</v>
      </c>
      <c r="Q128" s="447">
        <f t="shared" si="57"/>
        <v>1.066927637579811</v>
      </c>
      <c r="R128" s="447">
        <f t="shared" si="57"/>
        <v>0.9927390814154436</v>
      </c>
      <c r="S128" s="447">
        <f t="shared" si="57"/>
        <v>0.9438298609740445</v>
      </c>
      <c r="T128" s="423"/>
      <c r="U128" s="468"/>
      <c r="V128" s="423">
        <f t="shared" si="58"/>
        <v>1.025555626721322</v>
      </c>
      <c r="W128" s="423">
        <f t="shared" si="59"/>
        <v>1.066927637579811</v>
      </c>
      <c r="X128" s="423">
        <f t="shared" si="60"/>
        <v>0.9927390814154436</v>
      </c>
      <c r="Y128" s="423">
        <f t="shared" si="61"/>
        <v>0.9438298609740445</v>
      </c>
      <c r="Z128" s="423">
        <f t="shared" si="62"/>
        <v>1</v>
      </c>
      <c r="AA128" s="468"/>
    </row>
    <row r="129" spans="1:27" ht="12.75">
      <c r="A129" s="431" t="s">
        <v>210</v>
      </c>
      <c r="B129" s="445" t="s">
        <v>198</v>
      </c>
      <c r="C129" s="418" t="s">
        <v>18</v>
      </c>
      <c r="D129" s="446" t="s">
        <v>207</v>
      </c>
      <c r="E129" s="443" t="s">
        <v>12</v>
      </c>
      <c r="G129" s="512"/>
      <c r="H129" s="512"/>
      <c r="J129" s="424">
        <v>1</v>
      </c>
      <c r="K129" s="424">
        <v>1</v>
      </c>
      <c r="L129" s="424">
        <v>1</v>
      </c>
      <c r="M129" s="424">
        <v>1</v>
      </c>
      <c r="N129" s="424">
        <v>1</v>
      </c>
      <c r="O129" s="468"/>
      <c r="P129" s="447">
        <f t="shared" si="57"/>
        <v>1.0224450049487561</v>
      </c>
      <c r="Q129" s="447">
        <f t="shared" si="57"/>
        <v>1.0380491051619578</v>
      </c>
      <c r="R129" s="447">
        <f t="shared" si="57"/>
        <v>0.9942885793386087</v>
      </c>
      <c r="S129" s="447">
        <f t="shared" si="57"/>
        <v>0.9621795796439531</v>
      </c>
      <c r="T129" s="423"/>
      <c r="U129" s="468"/>
      <c r="V129" s="423">
        <f t="shared" si="58"/>
        <v>1.0224450049487561</v>
      </c>
      <c r="W129" s="423">
        <f t="shared" si="59"/>
        <v>1.0380491051619578</v>
      </c>
      <c r="X129" s="423">
        <f t="shared" si="60"/>
        <v>0.9942885793386087</v>
      </c>
      <c r="Y129" s="423">
        <f t="shared" si="61"/>
        <v>0.9621795796439531</v>
      </c>
      <c r="Z129" s="423">
        <f t="shared" si="62"/>
        <v>1</v>
      </c>
      <c r="AA129" s="468"/>
    </row>
    <row r="130" spans="1:27" ht="12.75">
      <c r="A130" s="431" t="s">
        <v>211</v>
      </c>
      <c r="B130" s="445" t="s">
        <v>198</v>
      </c>
      <c r="C130" s="418" t="s">
        <v>18</v>
      </c>
      <c r="D130" s="446" t="s">
        <v>207</v>
      </c>
      <c r="E130" s="443" t="s">
        <v>13</v>
      </c>
      <c r="G130" s="512"/>
      <c r="H130" s="512"/>
      <c r="J130" s="424">
        <v>1</v>
      </c>
      <c r="K130" s="424">
        <v>1</v>
      </c>
      <c r="L130" s="424">
        <v>1</v>
      </c>
      <c r="M130" s="424">
        <v>1</v>
      </c>
      <c r="N130" s="424">
        <v>1</v>
      </c>
      <c r="O130" s="468"/>
      <c r="P130" s="447">
        <f t="shared" si="57"/>
        <v>1</v>
      </c>
      <c r="Q130" s="447">
        <f t="shared" si="57"/>
        <v>1</v>
      </c>
      <c r="R130" s="447">
        <f t="shared" si="57"/>
        <v>1</v>
      </c>
      <c r="S130" s="447">
        <f t="shared" si="57"/>
        <v>0.997328086164043</v>
      </c>
      <c r="T130" s="423"/>
      <c r="U130" s="468"/>
      <c r="V130" s="423">
        <f t="shared" si="58"/>
        <v>1</v>
      </c>
      <c r="W130" s="423">
        <f t="shared" si="59"/>
        <v>1</v>
      </c>
      <c r="X130" s="423">
        <f t="shared" si="60"/>
        <v>1</v>
      </c>
      <c r="Y130" s="423">
        <f t="shared" si="61"/>
        <v>0.997328086164043</v>
      </c>
      <c r="Z130" s="423">
        <f t="shared" si="62"/>
        <v>1</v>
      </c>
      <c r="AA130" s="468"/>
    </row>
    <row r="131" spans="1:27" ht="12.75">
      <c r="A131" s="431" t="s">
        <v>212</v>
      </c>
      <c r="B131" s="445" t="s">
        <v>198</v>
      </c>
      <c r="C131" s="418" t="s">
        <v>18</v>
      </c>
      <c r="D131" s="446" t="s">
        <v>207</v>
      </c>
      <c r="E131" s="443" t="s">
        <v>14</v>
      </c>
      <c r="G131" s="512"/>
      <c r="H131" s="512"/>
      <c r="J131" s="424">
        <v>1</v>
      </c>
      <c r="K131" s="424">
        <v>1</v>
      </c>
      <c r="L131" s="424">
        <v>1</v>
      </c>
      <c r="M131" s="424">
        <v>1</v>
      </c>
      <c r="N131" s="424">
        <v>1</v>
      </c>
      <c r="O131" s="468"/>
      <c r="P131" s="447">
        <f>P124</f>
        <v>1</v>
      </c>
      <c r="Q131" s="447">
        <f>Q124</f>
        <v>1</v>
      </c>
      <c r="R131" s="447">
        <f>R124</f>
        <v>1</v>
      </c>
      <c r="S131" s="447">
        <f>S124</f>
        <v>1</v>
      </c>
      <c r="T131" s="423"/>
      <c r="U131" s="468"/>
      <c r="V131" s="423">
        <f t="shared" si="58"/>
        <v>1</v>
      </c>
      <c r="W131" s="423">
        <f t="shared" si="59"/>
        <v>1</v>
      </c>
      <c r="X131" s="423">
        <f t="shared" si="60"/>
        <v>1</v>
      </c>
      <c r="Y131" s="423">
        <f t="shared" si="61"/>
        <v>1</v>
      </c>
      <c r="Z131" s="423">
        <f t="shared" si="62"/>
        <v>1</v>
      </c>
      <c r="AA131" s="468"/>
    </row>
    <row r="132" spans="1:27" ht="12.75">
      <c r="A132" s="431" t="s">
        <v>213</v>
      </c>
      <c r="B132" s="445" t="s">
        <v>198</v>
      </c>
      <c r="C132" s="418" t="s">
        <v>18</v>
      </c>
      <c r="D132" s="448" t="s">
        <v>207</v>
      </c>
      <c r="E132" s="443" t="s">
        <v>15</v>
      </c>
      <c r="G132" s="513"/>
      <c r="H132" s="513"/>
      <c r="J132" s="426">
        <v>1</v>
      </c>
      <c r="K132" s="426">
        <v>1</v>
      </c>
      <c r="L132" s="426">
        <v>1</v>
      </c>
      <c r="M132" s="426">
        <v>1</v>
      </c>
      <c r="N132" s="426">
        <v>1</v>
      </c>
      <c r="O132" s="468"/>
      <c r="P132" s="449">
        <f aca="true" t="shared" si="63" ref="P132:S151">P125</f>
        <v>1</v>
      </c>
      <c r="Q132" s="449">
        <f t="shared" si="63"/>
        <v>1</v>
      </c>
      <c r="R132" s="449">
        <f t="shared" si="63"/>
        <v>1</v>
      </c>
      <c r="S132" s="449">
        <f t="shared" si="63"/>
        <v>1</v>
      </c>
      <c r="T132" s="425"/>
      <c r="U132" s="468"/>
      <c r="V132" s="425">
        <f t="shared" si="58"/>
        <v>1</v>
      </c>
      <c r="W132" s="425">
        <f t="shared" si="59"/>
        <v>1</v>
      </c>
      <c r="X132" s="425">
        <f t="shared" si="60"/>
        <v>1</v>
      </c>
      <c r="Y132" s="425">
        <f t="shared" si="61"/>
        <v>1</v>
      </c>
      <c r="Z132" s="425">
        <f t="shared" si="62"/>
        <v>1</v>
      </c>
      <c r="AA132" s="468"/>
    </row>
    <row r="133" spans="1:27" ht="12.75">
      <c r="A133" s="431" t="s">
        <v>214</v>
      </c>
      <c r="B133" s="445" t="s">
        <v>198</v>
      </c>
      <c r="C133" s="418" t="s">
        <v>18</v>
      </c>
      <c r="D133" s="442" t="s">
        <v>215</v>
      </c>
      <c r="E133" s="443" t="s">
        <v>9</v>
      </c>
      <c r="G133" s="511"/>
      <c r="H133" s="511"/>
      <c r="J133" s="424">
        <v>1</v>
      </c>
      <c r="K133" s="424">
        <v>1</v>
      </c>
      <c r="L133" s="424">
        <v>1</v>
      </c>
      <c r="M133" s="424">
        <v>1</v>
      </c>
      <c r="N133" s="424">
        <v>1</v>
      </c>
      <c r="O133" s="468"/>
      <c r="P133" s="444">
        <f t="shared" si="63"/>
        <v>1.025555626721322</v>
      </c>
      <c r="Q133" s="444">
        <f t="shared" si="63"/>
        <v>1.066927637579811</v>
      </c>
      <c r="R133" s="444">
        <f t="shared" si="63"/>
        <v>0.9927390814154436</v>
      </c>
      <c r="S133" s="444">
        <f t="shared" si="63"/>
        <v>0.9438298609740445</v>
      </c>
      <c r="T133" s="420"/>
      <c r="U133" s="468"/>
      <c r="V133" s="420">
        <f t="shared" si="58"/>
        <v>1.025555626721322</v>
      </c>
      <c r="W133" s="420">
        <f t="shared" si="59"/>
        <v>1.066927637579811</v>
      </c>
      <c r="X133" s="420">
        <f t="shared" si="60"/>
        <v>0.9927390814154436</v>
      </c>
      <c r="Y133" s="420">
        <f t="shared" si="61"/>
        <v>0.9438298609740445</v>
      </c>
      <c r="Z133" s="420">
        <f t="shared" si="62"/>
        <v>1</v>
      </c>
      <c r="AA133" s="468"/>
    </row>
    <row r="134" spans="1:27" ht="12.75">
      <c r="A134" s="431" t="s">
        <v>216</v>
      </c>
      <c r="B134" s="445" t="s">
        <v>198</v>
      </c>
      <c r="C134" s="418" t="s">
        <v>18</v>
      </c>
      <c r="D134" s="446" t="s">
        <v>215</v>
      </c>
      <c r="E134" s="443" t="s">
        <v>10</v>
      </c>
      <c r="G134" s="512"/>
      <c r="H134" s="512"/>
      <c r="J134" s="424">
        <v>1</v>
      </c>
      <c r="K134" s="424">
        <v>1</v>
      </c>
      <c r="L134" s="424">
        <v>1</v>
      </c>
      <c r="M134" s="424">
        <v>1</v>
      </c>
      <c r="N134" s="424">
        <v>1</v>
      </c>
      <c r="O134" s="468"/>
      <c r="P134" s="447">
        <f t="shared" si="63"/>
        <v>1.025555626721322</v>
      </c>
      <c r="Q134" s="447">
        <f t="shared" si="63"/>
        <v>1.066927637579811</v>
      </c>
      <c r="R134" s="447">
        <f t="shared" si="63"/>
        <v>0.9927390814154436</v>
      </c>
      <c r="S134" s="447">
        <f t="shared" si="63"/>
        <v>0.9438298609740445</v>
      </c>
      <c r="T134" s="423"/>
      <c r="U134" s="468"/>
      <c r="V134" s="423">
        <f t="shared" si="58"/>
        <v>1.025555626721322</v>
      </c>
      <c r="W134" s="423">
        <f t="shared" si="59"/>
        <v>1.066927637579811</v>
      </c>
      <c r="X134" s="423">
        <f t="shared" si="60"/>
        <v>0.9927390814154436</v>
      </c>
      <c r="Y134" s="423">
        <f t="shared" si="61"/>
        <v>0.9438298609740445</v>
      </c>
      <c r="Z134" s="423">
        <f t="shared" si="62"/>
        <v>1</v>
      </c>
      <c r="AA134" s="468"/>
    </row>
    <row r="135" spans="1:27" ht="12.75">
      <c r="A135" s="431" t="s">
        <v>217</v>
      </c>
      <c r="B135" s="445" t="s">
        <v>198</v>
      </c>
      <c r="C135" s="418" t="s">
        <v>18</v>
      </c>
      <c r="D135" s="446" t="s">
        <v>215</v>
      </c>
      <c r="E135" s="443" t="s">
        <v>11</v>
      </c>
      <c r="G135" s="512"/>
      <c r="H135" s="512"/>
      <c r="J135" s="424">
        <v>1</v>
      </c>
      <c r="K135" s="424">
        <v>1</v>
      </c>
      <c r="L135" s="424">
        <v>1</v>
      </c>
      <c r="M135" s="424">
        <v>1</v>
      </c>
      <c r="N135" s="424">
        <v>1</v>
      </c>
      <c r="O135" s="468"/>
      <c r="P135" s="447">
        <f t="shared" si="63"/>
        <v>1.025555626721322</v>
      </c>
      <c r="Q135" s="447">
        <f t="shared" si="63"/>
        <v>1.066927637579811</v>
      </c>
      <c r="R135" s="447">
        <f t="shared" si="63"/>
        <v>0.9927390814154436</v>
      </c>
      <c r="S135" s="447">
        <f t="shared" si="63"/>
        <v>0.9438298609740445</v>
      </c>
      <c r="T135" s="423"/>
      <c r="U135" s="468"/>
      <c r="V135" s="423">
        <f t="shared" si="58"/>
        <v>1.025555626721322</v>
      </c>
      <c r="W135" s="423">
        <f t="shared" si="59"/>
        <v>1.066927637579811</v>
      </c>
      <c r="X135" s="423">
        <f t="shared" si="60"/>
        <v>0.9927390814154436</v>
      </c>
      <c r="Y135" s="423">
        <f t="shared" si="61"/>
        <v>0.9438298609740445</v>
      </c>
      <c r="Z135" s="423">
        <f t="shared" si="62"/>
        <v>1</v>
      </c>
      <c r="AA135" s="468"/>
    </row>
    <row r="136" spans="1:27" ht="12.75">
      <c r="A136" s="431" t="s">
        <v>218</v>
      </c>
      <c r="B136" s="445" t="s">
        <v>198</v>
      </c>
      <c r="C136" s="418" t="s">
        <v>18</v>
      </c>
      <c r="D136" s="446" t="s">
        <v>215</v>
      </c>
      <c r="E136" s="443" t="s">
        <v>12</v>
      </c>
      <c r="G136" s="512"/>
      <c r="H136" s="512"/>
      <c r="J136" s="424">
        <v>1</v>
      </c>
      <c r="K136" s="424">
        <v>1</v>
      </c>
      <c r="L136" s="424">
        <v>1</v>
      </c>
      <c r="M136" s="424">
        <v>1</v>
      </c>
      <c r="N136" s="424">
        <v>1</v>
      </c>
      <c r="O136" s="468"/>
      <c r="P136" s="447">
        <f t="shared" si="63"/>
        <v>1.0224450049487561</v>
      </c>
      <c r="Q136" s="447">
        <f t="shared" si="63"/>
        <v>1.0380491051619578</v>
      </c>
      <c r="R136" s="447">
        <f t="shared" si="63"/>
        <v>0.9942885793386087</v>
      </c>
      <c r="S136" s="447">
        <f t="shared" si="63"/>
        <v>0.9621795796439531</v>
      </c>
      <c r="T136" s="423"/>
      <c r="U136" s="468"/>
      <c r="V136" s="423">
        <f t="shared" si="58"/>
        <v>1.0224450049487561</v>
      </c>
      <c r="W136" s="423">
        <f t="shared" si="59"/>
        <v>1.0380491051619578</v>
      </c>
      <c r="X136" s="423">
        <f t="shared" si="60"/>
        <v>0.9942885793386087</v>
      </c>
      <c r="Y136" s="423">
        <f t="shared" si="61"/>
        <v>0.9621795796439531</v>
      </c>
      <c r="Z136" s="423">
        <f t="shared" si="62"/>
        <v>1</v>
      </c>
      <c r="AA136" s="468"/>
    </row>
    <row r="137" spans="1:27" ht="12.75">
      <c r="A137" s="431" t="s">
        <v>219</v>
      </c>
      <c r="B137" s="445" t="s">
        <v>198</v>
      </c>
      <c r="C137" s="418" t="s">
        <v>18</v>
      </c>
      <c r="D137" s="446" t="s">
        <v>215</v>
      </c>
      <c r="E137" s="443" t="s">
        <v>13</v>
      </c>
      <c r="G137" s="512"/>
      <c r="H137" s="512"/>
      <c r="J137" s="424">
        <v>1</v>
      </c>
      <c r="K137" s="424">
        <v>1</v>
      </c>
      <c r="L137" s="424">
        <v>1</v>
      </c>
      <c r="M137" s="424">
        <v>1</v>
      </c>
      <c r="N137" s="424">
        <v>1</v>
      </c>
      <c r="O137" s="468"/>
      <c r="P137" s="447">
        <f t="shared" si="63"/>
        <v>1</v>
      </c>
      <c r="Q137" s="447">
        <f t="shared" si="63"/>
        <v>1</v>
      </c>
      <c r="R137" s="447">
        <f t="shared" si="63"/>
        <v>1</v>
      </c>
      <c r="S137" s="447">
        <f t="shared" si="63"/>
        <v>0.997328086164043</v>
      </c>
      <c r="T137" s="423"/>
      <c r="U137" s="468"/>
      <c r="V137" s="423">
        <f t="shared" si="58"/>
        <v>1</v>
      </c>
      <c r="W137" s="423">
        <f t="shared" si="59"/>
        <v>1</v>
      </c>
      <c r="X137" s="423">
        <f t="shared" si="60"/>
        <v>1</v>
      </c>
      <c r="Y137" s="423">
        <f t="shared" si="61"/>
        <v>0.997328086164043</v>
      </c>
      <c r="Z137" s="423">
        <f t="shared" si="62"/>
        <v>1</v>
      </c>
      <c r="AA137" s="468"/>
    </row>
    <row r="138" spans="1:27" ht="12.75">
      <c r="A138" s="431" t="s">
        <v>220</v>
      </c>
      <c r="B138" s="445" t="s">
        <v>198</v>
      </c>
      <c r="C138" s="418" t="s">
        <v>18</v>
      </c>
      <c r="D138" s="446" t="s">
        <v>215</v>
      </c>
      <c r="E138" s="443" t="s">
        <v>14</v>
      </c>
      <c r="G138" s="512"/>
      <c r="H138" s="512"/>
      <c r="J138" s="424">
        <v>1</v>
      </c>
      <c r="K138" s="424">
        <v>1</v>
      </c>
      <c r="L138" s="424">
        <v>1</v>
      </c>
      <c r="M138" s="424">
        <v>1</v>
      </c>
      <c r="N138" s="424">
        <v>1</v>
      </c>
      <c r="O138" s="468"/>
      <c r="P138" s="447">
        <f t="shared" si="63"/>
        <v>1</v>
      </c>
      <c r="Q138" s="447">
        <f t="shared" si="63"/>
        <v>1</v>
      </c>
      <c r="R138" s="447">
        <f t="shared" si="63"/>
        <v>1</v>
      </c>
      <c r="S138" s="447">
        <f t="shared" si="63"/>
        <v>1</v>
      </c>
      <c r="T138" s="423"/>
      <c r="U138" s="468"/>
      <c r="V138" s="423">
        <f t="shared" si="58"/>
        <v>1</v>
      </c>
      <c r="W138" s="423">
        <f t="shared" si="59"/>
        <v>1</v>
      </c>
      <c r="X138" s="423">
        <f t="shared" si="60"/>
        <v>1</v>
      </c>
      <c r="Y138" s="423">
        <f t="shared" si="61"/>
        <v>1</v>
      </c>
      <c r="Z138" s="423">
        <f t="shared" si="62"/>
        <v>1</v>
      </c>
      <c r="AA138" s="468"/>
    </row>
    <row r="139" spans="1:27" ht="12.75">
      <c r="A139" s="431" t="s">
        <v>221</v>
      </c>
      <c r="B139" s="445" t="s">
        <v>198</v>
      </c>
      <c r="C139" s="418" t="s">
        <v>18</v>
      </c>
      <c r="D139" s="448" t="s">
        <v>215</v>
      </c>
      <c r="E139" s="443" t="s">
        <v>15</v>
      </c>
      <c r="G139" s="513"/>
      <c r="H139" s="513"/>
      <c r="J139" s="426">
        <v>1</v>
      </c>
      <c r="K139" s="426">
        <v>1</v>
      </c>
      <c r="L139" s="426">
        <v>1</v>
      </c>
      <c r="M139" s="426">
        <v>1</v>
      </c>
      <c r="N139" s="426">
        <v>1</v>
      </c>
      <c r="O139" s="468"/>
      <c r="P139" s="449">
        <f t="shared" si="63"/>
        <v>1</v>
      </c>
      <c r="Q139" s="449">
        <f t="shared" si="63"/>
        <v>1</v>
      </c>
      <c r="R139" s="449">
        <f t="shared" si="63"/>
        <v>1</v>
      </c>
      <c r="S139" s="449">
        <f t="shared" si="63"/>
        <v>1</v>
      </c>
      <c r="T139" s="425"/>
      <c r="U139" s="468"/>
      <c r="V139" s="425">
        <f t="shared" si="58"/>
        <v>1</v>
      </c>
      <c r="W139" s="425">
        <f t="shared" si="59"/>
        <v>1</v>
      </c>
      <c r="X139" s="425">
        <f t="shared" si="60"/>
        <v>1</v>
      </c>
      <c r="Y139" s="425">
        <f t="shared" si="61"/>
        <v>1</v>
      </c>
      <c r="Z139" s="425">
        <f t="shared" si="62"/>
        <v>1</v>
      </c>
      <c r="AA139" s="468"/>
    </row>
    <row r="140" spans="1:27" ht="12.75">
      <c r="A140" s="431" t="s">
        <v>222</v>
      </c>
      <c r="B140" s="445" t="s">
        <v>198</v>
      </c>
      <c r="C140" s="418" t="s">
        <v>18</v>
      </c>
      <c r="D140" s="442" t="s">
        <v>223</v>
      </c>
      <c r="E140" s="443" t="s">
        <v>9</v>
      </c>
      <c r="G140" s="511"/>
      <c r="H140" s="511"/>
      <c r="J140" s="424">
        <v>1</v>
      </c>
      <c r="K140" s="424">
        <v>1</v>
      </c>
      <c r="L140" s="424">
        <v>1</v>
      </c>
      <c r="M140" s="424">
        <v>1</v>
      </c>
      <c r="N140" s="424">
        <v>1</v>
      </c>
      <c r="O140" s="468"/>
      <c r="P140" s="444">
        <f t="shared" si="63"/>
        <v>1.025555626721322</v>
      </c>
      <c r="Q140" s="444">
        <f t="shared" si="63"/>
        <v>1.066927637579811</v>
      </c>
      <c r="R140" s="444">
        <f t="shared" si="63"/>
        <v>0.9927390814154436</v>
      </c>
      <c r="S140" s="444">
        <f t="shared" si="63"/>
        <v>0.9438298609740445</v>
      </c>
      <c r="T140" s="420"/>
      <c r="U140" s="468"/>
      <c r="V140" s="420">
        <f t="shared" si="58"/>
        <v>1.025555626721322</v>
      </c>
      <c r="W140" s="420">
        <f t="shared" si="59"/>
        <v>1.066927637579811</v>
      </c>
      <c r="X140" s="420">
        <f t="shared" si="60"/>
        <v>0.9927390814154436</v>
      </c>
      <c r="Y140" s="420">
        <f t="shared" si="61"/>
        <v>0.9438298609740445</v>
      </c>
      <c r="Z140" s="420">
        <f t="shared" si="62"/>
        <v>1</v>
      </c>
      <c r="AA140" s="468"/>
    </row>
    <row r="141" spans="1:27" ht="12.75">
      <c r="A141" s="431" t="s">
        <v>224</v>
      </c>
      <c r="B141" s="445" t="s">
        <v>198</v>
      </c>
      <c r="C141" s="418" t="s">
        <v>18</v>
      </c>
      <c r="D141" s="446" t="s">
        <v>223</v>
      </c>
      <c r="E141" s="443" t="s">
        <v>10</v>
      </c>
      <c r="G141" s="512"/>
      <c r="H141" s="512"/>
      <c r="J141" s="424">
        <v>1</v>
      </c>
      <c r="K141" s="424">
        <v>1</v>
      </c>
      <c r="L141" s="424">
        <v>1</v>
      </c>
      <c r="M141" s="424">
        <v>1</v>
      </c>
      <c r="N141" s="424">
        <v>1</v>
      </c>
      <c r="O141" s="468"/>
      <c r="P141" s="447">
        <f t="shared" si="63"/>
        <v>1.025555626721322</v>
      </c>
      <c r="Q141" s="447">
        <f t="shared" si="63"/>
        <v>1.066927637579811</v>
      </c>
      <c r="R141" s="447">
        <f t="shared" si="63"/>
        <v>0.9927390814154436</v>
      </c>
      <c r="S141" s="447">
        <f t="shared" si="63"/>
        <v>0.9438298609740445</v>
      </c>
      <c r="T141" s="423"/>
      <c r="U141" s="468"/>
      <c r="V141" s="423">
        <f t="shared" si="58"/>
        <v>1.025555626721322</v>
      </c>
      <c r="W141" s="423">
        <f t="shared" si="59"/>
        <v>1.066927637579811</v>
      </c>
      <c r="X141" s="423">
        <f t="shared" si="60"/>
        <v>0.9927390814154436</v>
      </c>
      <c r="Y141" s="423">
        <f t="shared" si="61"/>
        <v>0.9438298609740445</v>
      </c>
      <c r="Z141" s="423">
        <f t="shared" si="62"/>
        <v>1</v>
      </c>
      <c r="AA141" s="468"/>
    </row>
    <row r="142" spans="1:27" ht="12.75">
      <c r="A142" s="431" t="s">
        <v>225</v>
      </c>
      <c r="B142" s="445" t="s">
        <v>198</v>
      </c>
      <c r="C142" s="418" t="s">
        <v>18</v>
      </c>
      <c r="D142" s="446" t="s">
        <v>223</v>
      </c>
      <c r="E142" s="443" t="s">
        <v>11</v>
      </c>
      <c r="G142" s="512"/>
      <c r="H142" s="512"/>
      <c r="J142" s="424">
        <v>1</v>
      </c>
      <c r="K142" s="424">
        <v>1</v>
      </c>
      <c r="L142" s="424">
        <v>1</v>
      </c>
      <c r="M142" s="424">
        <v>1</v>
      </c>
      <c r="N142" s="424">
        <v>1</v>
      </c>
      <c r="O142" s="468"/>
      <c r="P142" s="447">
        <f t="shared" si="63"/>
        <v>1.025555626721322</v>
      </c>
      <c r="Q142" s="447">
        <f t="shared" si="63"/>
        <v>1.066927637579811</v>
      </c>
      <c r="R142" s="447">
        <f t="shared" si="63"/>
        <v>0.9927390814154436</v>
      </c>
      <c r="S142" s="447">
        <f t="shared" si="63"/>
        <v>0.9438298609740445</v>
      </c>
      <c r="T142" s="423"/>
      <c r="U142" s="468"/>
      <c r="V142" s="423">
        <f t="shared" si="58"/>
        <v>1.025555626721322</v>
      </c>
      <c r="W142" s="423">
        <f t="shared" si="59"/>
        <v>1.066927637579811</v>
      </c>
      <c r="X142" s="423">
        <f t="shared" si="60"/>
        <v>0.9927390814154436</v>
      </c>
      <c r="Y142" s="423">
        <f t="shared" si="61"/>
        <v>0.9438298609740445</v>
      </c>
      <c r="Z142" s="423">
        <f t="shared" si="62"/>
        <v>1</v>
      </c>
      <c r="AA142" s="468"/>
    </row>
    <row r="143" spans="1:27" ht="12.75">
      <c r="A143" s="431" t="s">
        <v>226</v>
      </c>
      <c r="B143" s="445" t="s">
        <v>198</v>
      </c>
      <c r="C143" s="418" t="s">
        <v>18</v>
      </c>
      <c r="D143" s="446" t="s">
        <v>223</v>
      </c>
      <c r="E143" s="443" t="s">
        <v>12</v>
      </c>
      <c r="G143" s="512"/>
      <c r="H143" s="512"/>
      <c r="J143" s="424">
        <v>1</v>
      </c>
      <c r="K143" s="424">
        <v>1</v>
      </c>
      <c r="L143" s="424">
        <v>1</v>
      </c>
      <c r="M143" s="424">
        <v>1</v>
      </c>
      <c r="N143" s="424">
        <v>1</v>
      </c>
      <c r="O143" s="468"/>
      <c r="P143" s="447">
        <f t="shared" si="63"/>
        <v>1.0224450049487561</v>
      </c>
      <c r="Q143" s="447">
        <f t="shared" si="63"/>
        <v>1.0380491051619578</v>
      </c>
      <c r="R143" s="447">
        <f t="shared" si="63"/>
        <v>0.9942885793386087</v>
      </c>
      <c r="S143" s="447">
        <f t="shared" si="63"/>
        <v>0.9621795796439531</v>
      </c>
      <c r="T143" s="423"/>
      <c r="U143" s="468"/>
      <c r="V143" s="423">
        <f t="shared" si="58"/>
        <v>1.0224450049487561</v>
      </c>
      <c r="W143" s="423">
        <f t="shared" si="59"/>
        <v>1.0380491051619578</v>
      </c>
      <c r="X143" s="423">
        <f t="shared" si="60"/>
        <v>0.9942885793386087</v>
      </c>
      <c r="Y143" s="423">
        <f t="shared" si="61"/>
        <v>0.9621795796439531</v>
      </c>
      <c r="Z143" s="423">
        <f t="shared" si="62"/>
        <v>1</v>
      </c>
      <c r="AA143" s="468"/>
    </row>
    <row r="144" spans="1:27" ht="12.75">
      <c r="A144" s="431" t="s">
        <v>227</v>
      </c>
      <c r="B144" s="445" t="s">
        <v>198</v>
      </c>
      <c r="C144" s="418" t="s">
        <v>18</v>
      </c>
      <c r="D144" s="446" t="s">
        <v>223</v>
      </c>
      <c r="E144" s="443" t="s">
        <v>13</v>
      </c>
      <c r="G144" s="512"/>
      <c r="H144" s="512"/>
      <c r="J144" s="424">
        <v>1</v>
      </c>
      <c r="K144" s="424">
        <v>1</v>
      </c>
      <c r="L144" s="424">
        <v>1</v>
      </c>
      <c r="M144" s="424">
        <v>1</v>
      </c>
      <c r="N144" s="424">
        <v>1</v>
      </c>
      <c r="O144" s="468"/>
      <c r="P144" s="447">
        <f t="shared" si="63"/>
        <v>1</v>
      </c>
      <c r="Q144" s="447">
        <f t="shared" si="63"/>
        <v>1</v>
      </c>
      <c r="R144" s="447">
        <f t="shared" si="63"/>
        <v>1</v>
      </c>
      <c r="S144" s="447">
        <f t="shared" si="63"/>
        <v>0.997328086164043</v>
      </c>
      <c r="T144" s="423"/>
      <c r="U144" s="468"/>
      <c r="V144" s="423">
        <f t="shared" si="58"/>
        <v>1</v>
      </c>
      <c r="W144" s="423">
        <f t="shared" si="59"/>
        <v>1</v>
      </c>
      <c r="X144" s="423">
        <f t="shared" si="60"/>
        <v>1</v>
      </c>
      <c r="Y144" s="423">
        <f t="shared" si="61"/>
        <v>0.997328086164043</v>
      </c>
      <c r="Z144" s="423">
        <f t="shared" si="62"/>
        <v>1</v>
      </c>
      <c r="AA144" s="468"/>
    </row>
    <row r="145" spans="1:27" ht="12.75">
      <c r="A145" s="431" t="s">
        <v>228</v>
      </c>
      <c r="B145" s="445" t="s">
        <v>198</v>
      </c>
      <c r="C145" s="418" t="s">
        <v>18</v>
      </c>
      <c r="D145" s="446" t="s">
        <v>223</v>
      </c>
      <c r="E145" s="443" t="s">
        <v>14</v>
      </c>
      <c r="G145" s="512"/>
      <c r="H145" s="512"/>
      <c r="J145" s="424">
        <v>1</v>
      </c>
      <c r="K145" s="424">
        <v>1</v>
      </c>
      <c r="L145" s="424">
        <v>1</v>
      </c>
      <c r="M145" s="424">
        <v>1</v>
      </c>
      <c r="N145" s="424">
        <v>1</v>
      </c>
      <c r="O145" s="468"/>
      <c r="P145" s="447">
        <f t="shared" si="63"/>
        <v>1</v>
      </c>
      <c r="Q145" s="447">
        <f t="shared" si="63"/>
        <v>1</v>
      </c>
      <c r="R145" s="447">
        <f t="shared" si="63"/>
        <v>1</v>
      </c>
      <c r="S145" s="447">
        <f t="shared" si="63"/>
        <v>1</v>
      </c>
      <c r="T145" s="423"/>
      <c r="U145" s="468"/>
      <c r="V145" s="423">
        <f t="shared" si="58"/>
        <v>1</v>
      </c>
      <c r="W145" s="423">
        <f t="shared" si="59"/>
        <v>1</v>
      </c>
      <c r="X145" s="423">
        <f t="shared" si="60"/>
        <v>1</v>
      </c>
      <c r="Y145" s="423">
        <f t="shared" si="61"/>
        <v>1</v>
      </c>
      <c r="Z145" s="423">
        <f t="shared" si="62"/>
        <v>1</v>
      </c>
      <c r="AA145" s="468"/>
    </row>
    <row r="146" spans="1:27" ht="12.75">
      <c r="A146" s="431" t="s">
        <v>229</v>
      </c>
      <c r="B146" s="445" t="s">
        <v>198</v>
      </c>
      <c r="C146" s="418" t="s">
        <v>18</v>
      </c>
      <c r="D146" s="448" t="s">
        <v>223</v>
      </c>
      <c r="E146" s="443" t="s">
        <v>15</v>
      </c>
      <c r="G146" s="513"/>
      <c r="H146" s="513"/>
      <c r="J146" s="426">
        <v>1</v>
      </c>
      <c r="K146" s="426">
        <v>1</v>
      </c>
      <c r="L146" s="426">
        <v>1</v>
      </c>
      <c r="M146" s="426">
        <v>1</v>
      </c>
      <c r="N146" s="426">
        <v>1</v>
      </c>
      <c r="O146" s="468"/>
      <c r="P146" s="449">
        <f t="shared" si="63"/>
        <v>1</v>
      </c>
      <c r="Q146" s="449">
        <f t="shared" si="63"/>
        <v>1</v>
      </c>
      <c r="R146" s="449">
        <f t="shared" si="63"/>
        <v>1</v>
      </c>
      <c r="S146" s="449">
        <f t="shared" si="63"/>
        <v>1</v>
      </c>
      <c r="T146" s="425"/>
      <c r="U146" s="468"/>
      <c r="V146" s="425">
        <f t="shared" si="58"/>
        <v>1</v>
      </c>
      <c r="W146" s="425">
        <f t="shared" si="59"/>
        <v>1</v>
      </c>
      <c r="X146" s="425">
        <f t="shared" si="60"/>
        <v>1</v>
      </c>
      <c r="Y146" s="425">
        <f t="shared" si="61"/>
        <v>1</v>
      </c>
      <c r="Z146" s="425">
        <f t="shared" si="62"/>
        <v>1</v>
      </c>
      <c r="AA146" s="468"/>
    </row>
    <row r="147" spans="1:27" ht="12.75">
      <c r="A147" s="431" t="s">
        <v>230</v>
      </c>
      <c r="B147" s="445" t="s">
        <v>198</v>
      </c>
      <c r="C147" s="418" t="s">
        <v>18</v>
      </c>
      <c r="D147" s="442" t="s">
        <v>231</v>
      </c>
      <c r="E147" s="443" t="s">
        <v>9</v>
      </c>
      <c r="G147" s="511"/>
      <c r="H147" s="511"/>
      <c r="J147" s="424">
        <v>1</v>
      </c>
      <c r="K147" s="424">
        <v>1</v>
      </c>
      <c r="L147" s="424">
        <v>1</v>
      </c>
      <c r="M147" s="424">
        <v>1</v>
      </c>
      <c r="N147" s="424">
        <v>1</v>
      </c>
      <c r="O147" s="468"/>
      <c r="P147" s="444">
        <f t="shared" si="63"/>
        <v>1.025555626721322</v>
      </c>
      <c r="Q147" s="444">
        <f t="shared" si="63"/>
        <v>1.066927637579811</v>
      </c>
      <c r="R147" s="444">
        <f t="shared" si="63"/>
        <v>0.9927390814154436</v>
      </c>
      <c r="S147" s="444">
        <f t="shared" si="63"/>
        <v>0.9438298609740445</v>
      </c>
      <c r="T147" s="420"/>
      <c r="U147" s="468"/>
      <c r="V147" s="420">
        <f t="shared" si="58"/>
        <v>1.025555626721322</v>
      </c>
      <c r="W147" s="420">
        <f t="shared" si="59"/>
        <v>1.066927637579811</v>
      </c>
      <c r="X147" s="420">
        <f t="shared" si="60"/>
        <v>0.9927390814154436</v>
      </c>
      <c r="Y147" s="420">
        <f t="shared" si="61"/>
        <v>0.9438298609740445</v>
      </c>
      <c r="Z147" s="420">
        <f t="shared" si="62"/>
        <v>1</v>
      </c>
      <c r="AA147" s="468"/>
    </row>
    <row r="148" spans="1:27" ht="12.75">
      <c r="A148" s="431" t="s">
        <v>232</v>
      </c>
      <c r="B148" s="445" t="s">
        <v>198</v>
      </c>
      <c r="C148" s="418" t="s">
        <v>18</v>
      </c>
      <c r="D148" s="446" t="s">
        <v>231</v>
      </c>
      <c r="E148" s="443" t="s">
        <v>10</v>
      </c>
      <c r="G148" s="512"/>
      <c r="H148" s="512"/>
      <c r="J148" s="424">
        <v>1</v>
      </c>
      <c r="K148" s="424">
        <v>1</v>
      </c>
      <c r="L148" s="424">
        <v>1</v>
      </c>
      <c r="M148" s="424">
        <v>1</v>
      </c>
      <c r="N148" s="424">
        <v>1</v>
      </c>
      <c r="O148" s="468"/>
      <c r="P148" s="447">
        <f t="shared" si="63"/>
        <v>1.025555626721322</v>
      </c>
      <c r="Q148" s="447">
        <f t="shared" si="63"/>
        <v>1.066927637579811</v>
      </c>
      <c r="R148" s="447">
        <f t="shared" si="63"/>
        <v>0.9927390814154436</v>
      </c>
      <c r="S148" s="447">
        <f t="shared" si="63"/>
        <v>0.9438298609740445</v>
      </c>
      <c r="T148" s="423"/>
      <c r="U148" s="468"/>
      <c r="V148" s="423">
        <f t="shared" si="58"/>
        <v>1.025555626721322</v>
      </c>
      <c r="W148" s="423">
        <f t="shared" si="59"/>
        <v>1.066927637579811</v>
      </c>
      <c r="X148" s="423">
        <f t="shared" si="60"/>
        <v>0.9927390814154436</v>
      </c>
      <c r="Y148" s="423">
        <f t="shared" si="61"/>
        <v>0.9438298609740445</v>
      </c>
      <c r="Z148" s="423">
        <f t="shared" si="62"/>
        <v>1</v>
      </c>
      <c r="AA148" s="468"/>
    </row>
    <row r="149" spans="1:27" ht="12.75">
      <c r="A149" s="431" t="s">
        <v>233</v>
      </c>
      <c r="B149" s="445" t="s">
        <v>198</v>
      </c>
      <c r="C149" s="418" t="s">
        <v>18</v>
      </c>
      <c r="D149" s="446" t="s">
        <v>231</v>
      </c>
      <c r="E149" s="443" t="s">
        <v>11</v>
      </c>
      <c r="G149" s="512"/>
      <c r="H149" s="512"/>
      <c r="J149" s="424">
        <v>1</v>
      </c>
      <c r="K149" s="424">
        <v>1</v>
      </c>
      <c r="L149" s="424">
        <v>1</v>
      </c>
      <c r="M149" s="424">
        <v>1</v>
      </c>
      <c r="N149" s="424">
        <v>1</v>
      </c>
      <c r="O149" s="468"/>
      <c r="P149" s="447">
        <f t="shared" si="63"/>
        <v>1.025555626721322</v>
      </c>
      <c r="Q149" s="447">
        <f t="shared" si="63"/>
        <v>1.066927637579811</v>
      </c>
      <c r="R149" s="447">
        <f t="shared" si="63"/>
        <v>0.9927390814154436</v>
      </c>
      <c r="S149" s="447">
        <f t="shared" si="63"/>
        <v>0.9438298609740445</v>
      </c>
      <c r="T149" s="423"/>
      <c r="U149" s="468"/>
      <c r="V149" s="423">
        <f t="shared" si="58"/>
        <v>1.025555626721322</v>
      </c>
      <c r="W149" s="423">
        <f t="shared" si="59"/>
        <v>1.066927637579811</v>
      </c>
      <c r="X149" s="423">
        <f t="shared" si="60"/>
        <v>0.9927390814154436</v>
      </c>
      <c r="Y149" s="423">
        <f t="shared" si="61"/>
        <v>0.9438298609740445</v>
      </c>
      <c r="Z149" s="423">
        <f t="shared" si="62"/>
        <v>1</v>
      </c>
      <c r="AA149" s="468"/>
    </row>
    <row r="150" spans="1:27" ht="12.75">
      <c r="A150" s="431" t="s">
        <v>234</v>
      </c>
      <c r="B150" s="445" t="s">
        <v>198</v>
      </c>
      <c r="C150" s="418" t="s">
        <v>18</v>
      </c>
      <c r="D150" s="446" t="s">
        <v>231</v>
      </c>
      <c r="E150" s="443" t="s">
        <v>12</v>
      </c>
      <c r="G150" s="512"/>
      <c r="H150" s="512"/>
      <c r="J150" s="424">
        <v>1</v>
      </c>
      <c r="K150" s="424">
        <v>1</v>
      </c>
      <c r="L150" s="424">
        <v>1</v>
      </c>
      <c r="M150" s="424">
        <v>1</v>
      </c>
      <c r="N150" s="424">
        <v>1</v>
      </c>
      <c r="O150" s="468"/>
      <c r="P150" s="447">
        <f t="shared" si="63"/>
        <v>1.0224450049487561</v>
      </c>
      <c r="Q150" s="447">
        <f t="shared" si="63"/>
        <v>1.0380491051619578</v>
      </c>
      <c r="R150" s="447">
        <f t="shared" si="63"/>
        <v>0.9942885793386087</v>
      </c>
      <c r="S150" s="447">
        <f t="shared" si="63"/>
        <v>0.9621795796439531</v>
      </c>
      <c r="T150" s="423"/>
      <c r="U150" s="468"/>
      <c r="V150" s="423">
        <f t="shared" si="58"/>
        <v>1.0224450049487561</v>
      </c>
      <c r="W150" s="423">
        <f t="shared" si="59"/>
        <v>1.0380491051619578</v>
      </c>
      <c r="X150" s="423">
        <f t="shared" si="60"/>
        <v>0.9942885793386087</v>
      </c>
      <c r="Y150" s="423">
        <f t="shared" si="61"/>
        <v>0.9621795796439531</v>
      </c>
      <c r="Z150" s="423">
        <f t="shared" si="62"/>
        <v>1</v>
      </c>
      <c r="AA150" s="468"/>
    </row>
    <row r="151" spans="1:27" ht="12.75">
      <c r="A151" s="431" t="s">
        <v>235</v>
      </c>
      <c r="B151" s="445" t="s">
        <v>198</v>
      </c>
      <c r="C151" s="418" t="s">
        <v>18</v>
      </c>
      <c r="D151" s="446" t="s">
        <v>231</v>
      </c>
      <c r="E151" s="443" t="s">
        <v>13</v>
      </c>
      <c r="G151" s="512"/>
      <c r="H151" s="512"/>
      <c r="J151" s="424">
        <v>1</v>
      </c>
      <c r="K151" s="424">
        <v>1</v>
      </c>
      <c r="L151" s="424">
        <v>1</v>
      </c>
      <c r="M151" s="424">
        <v>1</v>
      </c>
      <c r="N151" s="424">
        <v>1</v>
      </c>
      <c r="O151" s="468"/>
      <c r="P151" s="447">
        <f t="shared" si="63"/>
        <v>1</v>
      </c>
      <c r="Q151" s="447">
        <f t="shared" si="63"/>
        <v>1</v>
      </c>
      <c r="R151" s="447">
        <f t="shared" si="63"/>
        <v>1</v>
      </c>
      <c r="S151" s="447">
        <f t="shared" si="63"/>
        <v>0.997328086164043</v>
      </c>
      <c r="T151" s="423"/>
      <c r="U151" s="468"/>
      <c r="V151" s="423">
        <f t="shared" si="58"/>
        <v>1</v>
      </c>
      <c r="W151" s="423">
        <f t="shared" si="59"/>
        <v>1</v>
      </c>
      <c r="X151" s="423">
        <f t="shared" si="60"/>
        <v>1</v>
      </c>
      <c r="Y151" s="423">
        <f t="shared" si="61"/>
        <v>0.997328086164043</v>
      </c>
      <c r="Z151" s="423">
        <f t="shared" si="62"/>
        <v>1</v>
      </c>
      <c r="AA151" s="468"/>
    </row>
    <row r="152" spans="1:27" ht="12.75">
      <c r="A152" s="431" t="s">
        <v>236</v>
      </c>
      <c r="B152" s="445" t="s">
        <v>198</v>
      </c>
      <c r="C152" s="418" t="s">
        <v>18</v>
      </c>
      <c r="D152" s="446" t="s">
        <v>231</v>
      </c>
      <c r="E152" s="443" t="s">
        <v>14</v>
      </c>
      <c r="G152" s="512"/>
      <c r="H152" s="512"/>
      <c r="J152" s="424">
        <v>1</v>
      </c>
      <c r="K152" s="424">
        <v>1</v>
      </c>
      <c r="L152" s="424">
        <v>1</v>
      </c>
      <c r="M152" s="424">
        <v>1</v>
      </c>
      <c r="N152" s="424">
        <v>1</v>
      </c>
      <c r="O152" s="468"/>
      <c r="P152" s="447">
        <f aca="true" t="shared" si="64" ref="P152:S171">P145</f>
        <v>1</v>
      </c>
      <c r="Q152" s="447">
        <f t="shared" si="64"/>
        <v>1</v>
      </c>
      <c r="R152" s="447">
        <f t="shared" si="64"/>
        <v>1</v>
      </c>
      <c r="S152" s="447">
        <f t="shared" si="64"/>
        <v>1</v>
      </c>
      <c r="T152" s="423"/>
      <c r="U152" s="468"/>
      <c r="V152" s="423">
        <f t="shared" si="58"/>
        <v>1</v>
      </c>
      <c r="W152" s="423">
        <f t="shared" si="59"/>
        <v>1</v>
      </c>
      <c r="X152" s="423">
        <f t="shared" si="60"/>
        <v>1</v>
      </c>
      <c r="Y152" s="423">
        <f t="shared" si="61"/>
        <v>1</v>
      </c>
      <c r="Z152" s="423">
        <f t="shared" si="62"/>
        <v>1</v>
      </c>
      <c r="AA152" s="468"/>
    </row>
    <row r="153" spans="1:27" ht="12.75">
      <c r="A153" s="431" t="s">
        <v>237</v>
      </c>
      <c r="B153" s="445" t="s">
        <v>198</v>
      </c>
      <c r="C153" s="418" t="s">
        <v>18</v>
      </c>
      <c r="D153" s="448" t="s">
        <v>231</v>
      </c>
      <c r="E153" s="443" t="s">
        <v>15</v>
      </c>
      <c r="G153" s="513"/>
      <c r="H153" s="513"/>
      <c r="J153" s="426">
        <v>1</v>
      </c>
      <c r="K153" s="426">
        <v>1</v>
      </c>
      <c r="L153" s="426">
        <v>1</v>
      </c>
      <c r="M153" s="426">
        <v>1</v>
      </c>
      <c r="N153" s="426">
        <v>1</v>
      </c>
      <c r="O153" s="468"/>
      <c r="P153" s="449">
        <f t="shared" si="64"/>
        <v>1</v>
      </c>
      <c r="Q153" s="449">
        <f t="shared" si="64"/>
        <v>1</v>
      </c>
      <c r="R153" s="449">
        <f t="shared" si="64"/>
        <v>1</v>
      </c>
      <c r="S153" s="449">
        <f t="shared" si="64"/>
        <v>1</v>
      </c>
      <c r="T153" s="425"/>
      <c r="U153" s="468"/>
      <c r="V153" s="425">
        <f t="shared" si="58"/>
        <v>1</v>
      </c>
      <c r="W153" s="425">
        <f t="shared" si="59"/>
        <v>1</v>
      </c>
      <c r="X153" s="425">
        <f t="shared" si="60"/>
        <v>1</v>
      </c>
      <c r="Y153" s="425">
        <f t="shared" si="61"/>
        <v>1</v>
      </c>
      <c r="Z153" s="425">
        <f t="shared" si="62"/>
        <v>1</v>
      </c>
      <c r="AA153" s="468"/>
    </row>
    <row r="154" spans="1:27" ht="12.75">
      <c r="A154" s="431" t="s">
        <v>238</v>
      </c>
      <c r="B154" s="445" t="s">
        <v>198</v>
      </c>
      <c r="C154" s="418" t="s">
        <v>18</v>
      </c>
      <c r="D154" s="442" t="s">
        <v>239</v>
      </c>
      <c r="E154" s="443" t="s">
        <v>9</v>
      </c>
      <c r="G154" s="511"/>
      <c r="H154" s="511"/>
      <c r="J154" s="424">
        <v>1</v>
      </c>
      <c r="K154" s="424">
        <v>1</v>
      </c>
      <c r="L154" s="424">
        <v>1</v>
      </c>
      <c r="M154" s="424">
        <v>1</v>
      </c>
      <c r="N154" s="424">
        <v>1</v>
      </c>
      <c r="O154" s="468"/>
      <c r="P154" s="444">
        <f t="shared" si="64"/>
        <v>1.025555626721322</v>
      </c>
      <c r="Q154" s="444">
        <f t="shared" si="64"/>
        <v>1.066927637579811</v>
      </c>
      <c r="R154" s="444">
        <f t="shared" si="64"/>
        <v>0.9927390814154436</v>
      </c>
      <c r="S154" s="444">
        <f t="shared" si="64"/>
        <v>0.9438298609740445</v>
      </c>
      <c r="T154" s="420"/>
      <c r="U154" s="468"/>
      <c r="V154" s="420">
        <f t="shared" si="58"/>
        <v>1.025555626721322</v>
      </c>
      <c r="W154" s="420">
        <f t="shared" si="59"/>
        <v>1.066927637579811</v>
      </c>
      <c r="X154" s="420">
        <f t="shared" si="60"/>
        <v>0.9927390814154436</v>
      </c>
      <c r="Y154" s="420">
        <f t="shared" si="61"/>
        <v>0.9438298609740445</v>
      </c>
      <c r="Z154" s="420">
        <f t="shared" si="62"/>
        <v>1</v>
      </c>
      <c r="AA154" s="468"/>
    </row>
    <row r="155" spans="1:27" ht="12.75">
      <c r="A155" s="431" t="s">
        <v>240</v>
      </c>
      <c r="B155" s="445" t="s">
        <v>198</v>
      </c>
      <c r="C155" s="418" t="s">
        <v>18</v>
      </c>
      <c r="D155" s="446" t="s">
        <v>239</v>
      </c>
      <c r="E155" s="443" t="s">
        <v>10</v>
      </c>
      <c r="G155" s="512"/>
      <c r="H155" s="512"/>
      <c r="J155" s="424">
        <v>1</v>
      </c>
      <c r="K155" s="424">
        <v>1</v>
      </c>
      <c r="L155" s="424">
        <v>1</v>
      </c>
      <c r="M155" s="424">
        <v>1</v>
      </c>
      <c r="N155" s="424">
        <v>1</v>
      </c>
      <c r="O155" s="468"/>
      <c r="P155" s="447">
        <f t="shared" si="64"/>
        <v>1.025555626721322</v>
      </c>
      <c r="Q155" s="447">
        <f t="shared" si="64"/>
        <v>1.066927637579811</v>
      </c>
      <c r="R155" s="447">
        <f t="shared" si="64"/>
        <v>0.9927390814154436</v>
      </c>
      <c r="S155" s="447">
        <f t="shared" si="64"/>
        <v>0.9438298609740445</v>
      </c>
      <c r="T155" s="423"/>
      <c r="U155" s="468"/>
      <c r="V155" s="423">
        <f t="shared" si="58"/>
        <v>1.025555626721322</v>
      </c>
      <c r="W155" s="423">
        <f t="shared" si="59"/>
        <v>1.066927637579811</v>
      </c>
      <c r="X155" s="423">
        <f t="shared" si="60"/>
        <v>0.9927390814154436</v>
      </c>
      <c r="Y155" s="423">
        <f t="shared" si="61"/>
        <v>0.9438298609740445</v>
      </c>
      <c r="Z155" s="423">
        <f t="shared" si="62"/>
        <v>1</v>
      </c>
      <c r="AA155" s="468"/>
    </row>
    <row r="156" spans="1:27" ht="12.75">
      <c r="A156" s="431" t="s">
        <v>241</v>
      </c>
      <c r="B156" s="445" t="s">
        <v>198</v>
      </c>
      <c r="C156" s="418" t="s">
        <v>18</v>
      </c>
      <c r="D156" s="446" t="s">
        <v>239</v>
      </c>
      <c r="E156" s="443" t="s">
        <v>11</v>
      </c>
      <c r="G156" s="512"/>
      <c r="H156" s="512"/>
      <c r="J156" s="424">
        <v>1</v>
      </c>
      <c r="K156" s="424">
        <v>1</v>
      </c>
      <c r="L156" s="424">
        <v>1</v>
      </c>
      <c r="M156" s="424">
        <v>1</v>
      </c>
      <c r="N156" s="424">
        <v>1</v>
      </c>
      <c r="O156" s="468"/>
      <c r="P156" s="447">
        <f t="shared" si="64"/>
        <v>1.025555626721322</v>
      </c>
      <c r="Q156" s="447">
        <f t="shared" si="64"/>
        <v>1.066927637579811</v>
      </c>
      <c r="R156" s="447">
        <f t="shared" si="64"/>
        <v>0.9927390814154436</v>
      </c>
      <c r="S156" s="447">
        <f t="shared" si="64"/>
        <v>0.9438298609740445</v>
      </c>
      <c r="T156" s="423"/>
      <c r="U156" s="468"/>
      <c r="V156" s="423">
        <f t="shared" si="58"/>
        <v>1.025555626721322</v>
      </c>
      <c r="W156" s="423">
        <f t="shared" si="59"/>
        <v>1.066927637579811</v>
      </c>
      <c r="X156" s="423">
        <f t="shared" si="60"/>
        <v>0.9927390814154436</v>
      </c>
      <c r="Y156" s="423">
        <f t="shared" si="61"/>
        <v>0.9438298609740445</v>
      </c>
      <c r="Z156" s="423">
        <f t="shared" si="62"/>
        <v>1</v>
      </c>
      <c r="AA156" s="468"/>
    </row>
    <row r="157" spans="1:27" ht="12.75">
      <c r="A157" s="431" t="s">
        <v>242</v>
      </c>
      <c r="B157" s="445" t="s">
        <v>198</v>
      </c>
      <c r="C157" s="418" t="s">
        <v>18</v>
      </c>
      <c r="D157" s="446" t="s">
        <v>239</v>
      </c>
      <c r="E157" s="443" t="s">
        <v>12</v>
      </c>
      <c r="G157" s="512"/>
      <c r="H157" s="512"/>
      <c r="J157" s="424">
        <v>1</v>
      </c>
      <c r="K157" s="424">
        <v>1</v>
      </c>
      <c r="L157" s="424">
        <v>1</v>
      </c>
      <c r="M157" s="424">
        <v>1</v>
      </c>
      <c r="N157" s="424">
        <v>1</v>
      </c>
      <c r="O157" s="468"/>
      <c r="P157" s="447">
        <f t="shared" si="64"/>
        <v>1.0224450049487561</v>
      </c>
      <c r="Q157" s="447">
        <f t="shared" si="64"/>
        <v>1.0380491051619578</v>
      </c>
      <c r="R157" s="447">
        <f t="shared" si="64"/>
        <v>0.9942885793386087</v>
      </c>
      <c r="S157" s="447">
        <f t="shared" si="64"/>
        <v>0.9621795796439531</v>
      </c>
      <c r="T157" s="423"/>
      <c r="U157" s="468"/>
      <c r="V157" s="423">
        <f t="shared" si="58"/>
        <v>1.0224450049487561</v>
      </c>
      <c r="W157" s="423">
        <f t="shared" si="59"/>
        <v>1.0380491051619578</v>
      </c>
      <c r="X157" s="423">
        <f t="shared" si="60"/>
        <v>0.9942885793386087</v>
      </c>
      <c r="Y157" s="423">
        <f t="shared" si="61"/>
        <v>0.9621795796439531</v>
      </c>
      <c r="Z157" s="423">
        <f t="shared" si="62"/>
        <v>1</v>
      </c>
      <c r="AA157" s="468"/>
    </row>
    <row r="158" spans="1:27" ht="12.75">
      <c r="A158" s="431" t="s">
        <v>243</v>
      </c>
      <c r="B158" s="445" t="s">
        <v>198</v>
      </c>
      <c r="C158" s="418" t="s">
        <v>18</v>
      </c>
      <c r="D158" s="446" t="s">
        <v>239</v>
      </c>
      <c r="E158" s="443" t="s">
        <v>13</v>
      </c>
      <c r="G158" s="512"/>
      <c r="H158" s="512"/>
      <c r="J158" s="424">
        <v>1</v>
      </c>
      <c r="K158" s="424">
        <v>1</v>
      </c>
      <c r="L158" s="424">
        <v>1</v>
      </c>
      <c r="M158" s="424">
        <v>1</v>
      </c>
      <c r="N158" s="424">
        <v>1</v>
      </c>
      <c r="O158" s="468"/>
      <c r="P158" s="447">
        <f t="shared" si="64"/>
        <v>1</v>
      </c>
      <c r="Q158" s="447">
        <f t="shared" si="64"/>
        <v>1</v>
      </c>
      <c r="R158" s="447">
        <f t="shared" si="64"/>
        <v>1</v>
      </c>
      <c r="S158" s="447">
        <f t="shared" si="64"/>
        <v>0.997328086164043</v>
      </c>
      <c r="T158" s="423"/>
      <c r="U158" s="468"/>
      <c r="V158" s="423">
        <f t="shared" si="58"/>
        <v>1</v>
      </c>
      <c r="W158" s="423">
        <f t="shared" si="59"/>
        <v>1</v>
      </c>
      <c r="X158" s="423">
        <f t="shared" si="60"/>
        <v>1</v>
      </c>
      <c r="Y158" s="423">
        <f t="shared" si="61"/>
        <v>0.997328086164043</v>
      </c>
      <c r="Z158" s="423">
        <f t="shared" si="62"/>
        <v>1</v>
      </c>
      <c r="AA158" s="468"/>
    </row>
    <row r="159" spans="1:27" ht="12.75">
      <c r="A159" s="431" t="s">
        <v>244</v>
      </c>
      <c r="B159" s="445" t="s">
        <v>198</v>
      </c>
      <c r="C159" s="418" t="s">
        <v>18</v>
      </c>
      <c r="D159" s="446" t="s">
        <v>239</v>
      </c>
      <c r="E159" s="443" t="s">
        <v>14</v>
      </c>
      <c r="G159" s="512"/>
      <c r="H159" s="512"/>
      <c r="J159" s="424">
        <v>1</v>
      </c>
      <c r="K159" s="424">
        <v>1</v>
      </c>
      <c r="L159" s="424">
        <v>1</v>
      </c>
      <c r="M159" s="424">
        <v>1</v>
      </c>
      <c r="N159" s="424">
        <v>1</v>
      </c>
      <c r="O159" s="468"/>
      <c r="P159" s="447">
        <f t="shared" si="64"/>
        <v>1</v>
      </c>
      <c r="Q159" s="447">
        <f t="shared" si="64"/>
        <v>1</v>
      </c>
      <c r="R159" s="447">
        <f t="shared" si="64"/>
        <v>1</v>
      </c>
      <c r="S159" s="447">
        <f t="shared" si="64"/>
        <v>1</v>
      </c>
      <c r="T159" s="423"/>
      <c r="U159" s="468"/>
      <c r="V159" s="423">
        <f t="shared" si="58"/>
        <v>1</v>
      </c>
      <c r="W159" s="423">
        <f t="shared" si="59"/>
        <v>1</v>
      </c>
      <c r="X159" s="423">
        <f t="shared" si="60"/>
        <v>1</v>
      </c>
      <c r="Y159" s="423">
        <f t="shared" si="61"/>
        <v>1</v>
      </c>
      <c r="Z159" s="423">
        <f t="shared" si="62"/>
        <v>1</v>
      </c>
      <c r="AA159" s="468"/>
    </row>
    <row r="160" spans="1:27" ht="12.75">
      <c r="A160" s="431" t="s">
        <v>245</v>
      </c>
      <c r="B160" s="445" t="s">
        <v>198</v>
      </c>
      <c r="C160" s="418" t="s">
        <v>18</v>
      </c>
      <c r="D160" s="448" t="s">
        <v>239</v>
      </c>
      <c r="E160" s="443" t="s">
        <v>15</v>
      </c>
      <c r="G160" s="513"/>
      <c r="H160" s="513"/>
      <c r="J160" s="426">
        <v>1</v>
      </c>
      <c r="K160" s="426">
        <v>1</v>
      </c>
      <c r="L160" s="426">
        <v>1</v>
      </c>
      <c r="M160" s="426">
        <v>1</v>
      </c>
      <c r="N160" s="426">
        <v>1</v>
      </c>
      <c r="O160" s="468"/>
      <c r="P160" s="449">
        <f t="shared" si="64"/>
        <v>1</v>
      </c>
      <c r="Q160" s="449">
        <f t="shared" si="64"/>
        <v>1</v>
      </c>
      <c r="R160" s="449">
        <f t="shared" si="64"/>
        <v>1</v>
      </c>
      <c r="S160" s="449">
        <f t="shared" si="64"/>
        <v>1</v>
      </c>
      <c r="T160" s="425"/>
      <c r="U160" s="468"/>
      <c r="V160" s="425">
        <f t="shared" si="58"/>
        <v>1</v>
      </c>
      <c r="W160" s="425">
        <f t="shared" si="59"/>
        <v>1</v>
      </c>
      <c r="X160" s="425">
        <f t="shared" si="60"/>
        <v>1</v>
      </c>
      <c r="Y160" s="425">
        <f t="shared" si="61"/>
        <v>1</v>
      </c>
      <c r="Z160" s="425">
        <f t="shared" si="62"/>
        <v>1</v>
      </c>
      <c r="AA160" s="468"/>
    </row>
    <row r="161" spans="1:27" ht="12.75">
      <c r="A161" s="431" t="s">
        <v>246</v>
      </c>
      <c r="B161" s="445" t="s">
        <v>198</v>
      </c>
      <c r="C161" s="418" t="s">
        <v>18</v>
      </c>
      <c r="D161" s="442" t="s">
        <v>247</v>
      </c>
      <c r="E161" s="443" t="s">
        <v>9</v>
      </c>
      <c r="G161" s="511"/>
      <c r="H161" s="511"/>
      <c r="J161" s="424">
        <v>1</v>
      </c>
      <c r="K161" s="424">
        <v>1</v>
      </c>
      <c r="L161" s="424">
        <v>1</v>
      </c>
      <c r="M161" s="424">
        <v>1</v>
      </c>
      <c r="N161" s="424">
        <v>1</v>
      </c>
      <c r="O161" s="468"/>
      <c r="P161" s="444">
        <f t="shared" si="64"/>
        <v>1.025555626721322</v>
      </c>
      <c r="Q161" s="444">
        <f t="shared" si="64"/>
        <v>1.066927637579811</v>
      </c>
      <c r="R161" s="444">
        <f t="shared" si="64"/>
        <v>0.9927390814154436</v>
      </c>
      <c r="S161" s="444">
        <f t="shared" si="64"/>
        <v>0.9438298609740445</v>
      </c>
      <c r="T161" s="420"/>
      <c r="U161" s="468"/>
      <c r="V161" s="420">
        <f t="shared" si="58"/>
        <v>1.025555626721322</v>
      </c>
      <c r="W161" s="420">
        <f t="shared" si="59"/>
        <v>1.066927637579811</v>
      </c>
      <c r="X161" s="420">
        <f t="shared" si="60"/>
        <v>0.9927390814154436</v>
      </c>
      <c r="Y161" s="420">
        <f t="shared" si="61"/>
        <v>0.9438298609740445</v>
      </c>
      <c r="Z161" s="420">
        <f t="shared" si="62"/>
        <v>1</v>
      </c>
      <c r="AA161" s="468"/>
    </row>
    <row r="162" spans="1:27" ht="12.75">
      <c r="A162" s="431" t="s">
        <v>248</v>
      </c>
      <c r="B162" s="445" t="s">
        <v>198</v>
      </c>
      <c r="C162" s="418" t="s">
        <v>18</v>
      </c>
      <c r="D162" s="446" t="s">
        <v>247</v>
      </c>
      <c r="E162" s="443" t="s">
        <v>10</v>
      </c>
      <c r="G162" s="512"/>
      <c r="H162" s="512"/>
      <c r="J162" s="424">
        <v>1</v>
      </c>
      <c r="K162" s="424">
        <v>1</v>
      </c>
      <c r="L162" s="424">
        <v>1</v>
      </c>
      <c r="M162" s="424">
        <v>1</v>
      </c>
      <c r="N162" s="424">
        <v>1</v>
      </c>
      <c r="O162" s="468"/>
      <c r="P162" s="447">
        <f t="shared" si="64"/>
        <v>1.025555626721322</v>
      </c>
      <c r="Q162" s="447">
        <f t="shared" si="64"/>
        <v>1.066927637579811</v>
      </c>
      <c r="R162" s="447">
        <f t="shared" si="64"/>
        <v>0.9927390814154436</v>
      </c>
      <c r="S162" s="447">
        <f t="shared" si="64"/>
        <v>0.9438298609740445</v>
      </c>
      <c r="T162" s="423"/>
      <c r="U162" s="468"/>
      <c r="V162" s="423">
        <f t="shared" si="58"/>
        <v>1.025555626721322</v>
      </c>
      <c r="W162" s="423">
        <f t="shared" si="59"/>
        <v>1.066927637579811</v>
      </c>
      <c r="X162" s="423">
        <f t="shared" si="60"/>
        <v>0.9927390814154436</v>
      </c>
      <c r="Y162" s="423">
        <f t="shared" si="61"/>
        <v>0.9438298609740445</v>
      </c>
      <c r="Z162" s="423">
        <f t="shared" si="62"/>
        <v>1</v>
      </c>
      <c r="AA162" s="468"/>
    </row>
    <row r="163" spans="1:27" ht="12.75">
      <c r="A163" s="431" t="s">
        <v>249</v>
      </c>
      <c r="B163" s="445" t="s">
        <v>198</v>
      </c>
      <c r="C163" s="418" t="s">
        <v>18</v>
      </c>
      <c r="D163" s="446" t="s">
        <v>247</v>
      </c>
      <c r="E163" s="443" t="s">
        <v>11</v>
      </c>
      <c r="G163" s="512"/>
      <c r="H163" s="512"/>
      <c r="J163" s="424">
        <v>1</v>
      </c>
      <c r="K163" s="424">
        <v>1</v>
      </c>
      <c r="L163" s="424">
        <v>1</v>
      </c>
      <c r="M163" s="424">
        <v>1</v>
      </c>
      <c r="N163" s="424">
        <v>1</v>
      </c>
      <c r="O163" s="468"/>
      <c r="P163" s="447">
        <f t="shared" si="64"/>
        <v>1.025555626721322</v>
      </c>
      <c r="Q163" s="447">
        <f t="shared" si="64"/>
        <v>1.066927637579811</v>
      </c>
      <c r="R163" s="447">
        <f t="shared" si="64"/>
        <v>0.9927390814154436</v>
      </c>
      <c r="S163" s="447">
        <f t="shared" si="64"/>
        <v>0.9438298609740445</v>
      </c>
      <c r="T163" s="423"/>
      <c r="U163" s="468"/>
      <c r="V163" s="423">
        <f t="shared" si="58"/>
        <v>1.025555626721322</v>
      </c>
      <c r="W163" s="423">
        <f t="shared" si="59"/>
        <v>1.066927637579811</v>
      </c>
      <c r="X163" s="423">
        <f t="shared" si="60"/>
        <v>0.9927390814154436</v>
      </c>
      <c r="Y163" s="423">
        <f t="shared" si="61"/>
        <v>0.9438298609740445</v>
      </c>
      <c r="Z163" s="423">
        <f t="shared" si="62"/>
        <v>1</v>
      </c>
      <c r="AA163" s="468"/>
    </row>
    <row r="164" spans="1:27" ht="12.75">
      <c r="A164" s="431" t="s">
        <v>250</v>
      </c>
      <c r="B164" s="445" t="s">
        <v>198</v>
      </c>
      <c r="C164" s="418" t="s">
        <v>18</v>
      </c>
      <c r="D164" s="446" t="s">
        <v>247</v>
      </c>
      <c r="E164" s="443" t="s">
        <v>12</v>
      </c>
      <c r="G164" s="512"/>
      <c r="H164" s="512"/>
      <c r="J164" s="424">
        <v>1</v>
      </c>
      <c r="K164" s="424">
        <v>1</v>
      </c>
      <c r="L164" s="424">
        <v>1</v>
      </c>
      <c r="M164" s="424">
        <v>1</v>
      </c>
      <c r="N164" s="424">
        <v>1</v>
      </c>
      <c r="O164" s="468"/>
      <c r="P164" s="447">
        <f t="shared" si="64"/>
        <v>1.0224450049487561</v>
      </c>
      <c r="Q164" s="447">
        <f t="shared" si="64"/>
        <v>1.0380491051619578</v>
      </c>
      <c r="R164" s="447">
        <f t="shared" si="64"/>
        <v>0.9942885793386087</v>
      </c>
      <c r="S164" s="447">
        <f t="shared" si="64"/>
        <v>0.9621795796439531</v>
      </c>
      <c r="T164" s="423"/>
      <c r="U164" s="468"/>
      <c r="V164" s="423">
        <f t="shared" si="58"/>
        <v>1.0224450049487561</v>
      </c>
      <c r="W164" s="423">
        <f t="shared" si="59"/>
        <v>1.0380491051619578</v>
      </c>
      <c r="X164" s="423">
        <f t="shared" si="60"/>
        <v>0.9942885793386087</v>
      </c>
      <c r="Y164" s="423">
        <f t="shared" si="61"/>
        <v>0.9621795796439531</v>
      </c>
      <c r="Z164" s="423">
        <f t="shared" si="62"/>
        <v>1</v>
      </c>
      <c r="AA164" s="468"/>
    </row>
    <row r="165" spans="1:27" ht="12.75">
      <c r="A165" s="431" t="s">
        <v>251</v>
      </c>
      <c r="B165" s="445" t="s">
        <v>198</v>
      </c>
      <c r="C165" s="418" t="s">
        <v>18</v>
      </c>
      <c r="D165" s="446" t="s">
        <v>247</v>
      </c>
      <c r="E165" s="443" t="s">
        <v>13</v>
      </c>
      <c r="G165" s="512"/>
      <c r="H165" s="512"/>
      <c r="J165" s="424">
        <v>1</v>
      </c>
      <c r="K165" s="424">
        <v>1</v>
      </c>
      <c r="L165" s="424">
        <v>1</v>
      </c>
      <c r="M165" s="424">
        <v>1</v>
      </c>
      <c r="N165" s="424">
        <v>1</v>
      </c>
      <c r="O165" s="468"/>
      <c r="P165" s="447">
        <f t="shared" si="64"/>
        <v>1</v>
      </c>
      <c r="Q165" s="447">
        <f t="shared" si="64"/>
        <v>1</v>
      </c>
      <c r="R165" s="447">
        <f t="shared" si="64"/>
        <v>1</v>
      </c>
      <c r="S165" s="447">
        <f t="shared" si="64"/>
        <v>0.997328086164043</v>
      </c>
      <c r="T165" s="423"/>
      <c r="U165" s="468"/>
      <c r="V165" s="423">
        <f t="shared" si="58"/>
        <v>1</v>
      </c>
      <c r="W165" s="423">
        <f t="shared" si="59"/>
        <v>1</v>
      </c>
      <c r="X165" s="423">
        <f t="shared" si="60"/>
        <v>1</v>
      </c>
      <c r="Y165" s="423">
        <f t="shared" si="61"/>
        <v>0.997328086164043</v>
      </c>
      <c r="Z165" s="423">
        <f t="shared" si="62"/>
        <v>1</v>
      </c>
      <c r="AA165" s="468"/>
    </row>
    <row r="166" spans="1:27" ht="12.75">
      <c r="A166" s="431" t="s">
        <v>252</v>
      </c>
      <c r="B166" s="445" t="s">
        <v>198</v>
      </c>
      <c r="C166" s="418" t="s">
        <v>18</v>
      </c>
      <c r="D166" s="446" t="s">
        <v>247</v>
      </c>
      <c r="E166" s="443" t="s">
        <v>14</v>
      </c>
      <c r="G166" s="512"/>
      <c r="H166" s="512"/>
      <c r="J166" s="424">
        <v>1</v>
      </c>
      <c r="K166" s="424">
        <v>1</v>
      </c>
      <c r="L166" s="424">
        <v>1</v>
      </c>
      <c r="M166" s="424">
        <v>1</v>
      </c>
      <c r="N166" s="424">
        <v>1</v>
      </c>
      <c r="O166" s="468"/>
      <c r="P166" s="447">
        <f t="shared" si="64"/>
        <v>1</v>
      </c>
      <c r="Q166" s="447">
        <f t="shared" si="64"/>
        <v>1</v>
      </c>
      <c r="R166" s="447">
        <f t="shared" si="64"/>
        <v>1</v>
      </c>
      <c r="S166" s="447">
        <f t="shared" si="64"/>
        <v>1</v>
      </c>
      <c r="T166" s="423"/>
      <c r="U166" s="468"/>
      <c r="V166" s="423">
        <f t="shared" si="58"/>
        <v>1</v>
      </c>
      <c r="W166" s="423">
        <f t="shared" si="59"/>
        <v>1</v>
      </c>
      <c r="X166" s="423">
        <f t="shared" si="60"/>
        <v>1</v>
      </c>
      <c r="Y166" s="423">
        <f t="shared" si="61"/>
        <v>1</v>
      </c>
      <c r="Z166" s="423">
        <f t="shared" si="62"/>
        <v>1</v>
      </c>
      <c r="AA166" s="468"/>
    </row>
    <row r="167" spans="1:27" ht="12.75">
      <c r="A167" s="431" t="s">
        <v>253</v>
      </c>
      <c r="B167" s="445" t="s">
        <v>198</v>
      </c>
      <c r="C167" s="418" t="s">
        <v>18</v>
      </c>
      <c r="D167" s="448" t="s">
        <v>247</v>
      </c>
      <c r="E167" s="443" t="s">
        <v>15</v>
      </c>
      <c r="G167" s="513"/>
      <c r="H167" s="513"/>
      <c r="J167" s="426">
        <v>1</v>
      </c>
      <c r="K167" s="426">
        <v>1</v>
      </c>
      <c r="L167" s="426">
        <v>1</v>
      </c>
      <c r="M167" s="426">
        <v>1</v>
      </c>
      <c r="N167" s="426">
        <v>1</v>
      </c>
      <c r="O167" s="468"/>
      <c r="P167" s="449">
        <f t="shared" si="64"/>
        <v>1</v>
      </c>
      <c r="Q167" s="449">
        <f t="shared" si="64"/>
        <v>1</v>
      </c>
      <c r="R167" s="449">
        <f t="shared" si="64"/>
        <v>1</v>
      </c>
      <c r="S167" s="449">
        <f t="shared" si="64"/>
        <v>1</v>
      </c>
      <c r="T167" s="425"/>
      <c r="U167" s="468"/>
      <c r="V167" s="425">
        <f t="shared" si="58"/>
        <v>1</v>
      </c>
      <c r="W167" s="425">
        <f t="shared" si="59"/>
        <v>1</v>
      </c>
      <c r="X167" s="425">
        <f t="shared" si="60"/>
        <v>1</v>
      </c>
      <c r="Y167" s="425">
        <f t="shared" si="61"/>
        <v>1</v>
      </c>
      <c r="Z167" s="425">
        <f t="shared" si="62"/>
        <v>1</v>
      </c>
      <c r="AA167" s="468"/>
    </row>
    <row r="168" spans="1:27" ht="12.75">
      <c r="A168" s="431" t="s">
        <v>254</v>
      </c>
      <c r="B168" s="445" t="s">
        <v>198</v>
      </c>
      <c r="C168" s="418" t="s">
        <v>18</v>
      </c>
      <c r="D168" s="442" t="s">
        <v>255</v>
      </c>
      <c r="E168" s="443" t="s">
        <v>9</v>
      </c>
      <c r="G168" s="511"/>
      <c r="H168" s="511"/>
      <c r="J168" s="424">
        <v>1</v>
      </c>
      <c r="K168" s="424">
        <v>1</v>
      </c>
      <c r="L168" s="424">
        <v>1</v>
      </c>
      <c r="M168" s="424">
        <v>1</v>
      </c>
      <c r="N168" s="424">
        <v>1</v>
      </c>
      <c r="O168" s="468"/>
      <c r="P168" s="444">
        <f t="shared" si="64"/>
        <v>1.025555626721322</v>
      </c>
      <c r="Q168" s="444">
        <f t="shared" si="64"/>
        <v>1.066927637579811</v>
      </c>
      <c r="R168" s="444">
        <f t="shared" si="64"/>
        <v>0.9927390814154436</v>
      </c>
      <c r="S168" s="444">
        <f t="shared" si="64"/>
        <v>0.9438298609740445</v>
      </c>
      <c r="T168" s="420"/>
      <c r="U168" s="468"/>
      <c r="V168" s="420">
        <f t="shared" si="58"/>
        <v>1.025555626721322</v>
      </c>
      <c r="W168" s="420">
        <f t="shared" si="59"/>
        <v>1.066927637579811</v>
      </c>
      <c r="X168" s="420">
        <f t="shared" si="60"/>
        <v>0.9927390814154436</v>
      </c>
      <c r="Y168" s="420">
        <f t="shared" si="61"/>
        <v>0.9438298609740445</v>
      </c>
      <c r="Z168" s="420">
        <f t="shared" si="62"/>
        <v>1</v>
      </c>
      <c r="AA168" s="468"/>
    </row>
    <row r="169" spans="1:27" ht="12.75">
      <c r="A169" s="431" t="s">
        <v>256</v>
      </c>
      <c r="B169" s="445" t="s">
        <v>198</v>
      </c>
      <c r="C169" s="418" t="s">
        <v>18</v>
      </c>
      <c r="D169" s="446" t="s">
        <v>255</v>
      </c>
      <c r="E169" s="443" t="s">
        <v>10</v>
      </c>
      <c r="G169" s="512"/>
      <c r="H169" s="512"/>
      <c r="J169" s="424">
        <v>1</v>
      </c>
      <c r="K169" s="424">
        <v>1</v>
      </c>
      <c r="L169" s="424">
        <v>1</v>
      </c>
      <c r="M169" s="424">
        <v>1</v>
      </c>
      <c r="N169" s="424">
        <v>1</v>
      </c>
      <c r="O169" s="468"/>
      <c r="P169" s="447">
        <f t="shared" si="64"/>
        <v>1.025555626721322</v>
      </c>
      <c r="Q169" s="447">
        <f t="shared" si="64"/>
        <v>1.066927637579811</v>
      </c>
      <c r="R169" s="447">
        <f t="shared" si="64"/>
        <v>0.9927390814154436</v>
      </c>
      <c r="S169" s="447">
        <f t="shared" si="64"/>
        <v>0.9438298609740445</v>
      </c>
      <c r="T169" s="423"/>
      <c r="U169" s="468"/>
      <c r="V169" s="423">
        <f t="shared" si="58"/>
        <v>1.025555626721322</v>
      </c>
      <c r="W169" s="423">
        <f t="shared" si="59"/>
        <v>1.066927637579811</v>
      </c>
      <c r="X169" s="423">
        <f t="shared" si="60"/>
        <v>0.9927390814154436</v>
      </c>
      <c r="Y169" s="423">
        <f t="shared" si="61"/>
        <v>0.9438298609740445</v>
      </c>
      <c r="Z169" s="423">
        <f t="shared" si="62"/>
        <v>1</v>
      </c>
      <c r="AA169" s="468"/>
    </row>
    <row r="170" spans="1:27" ht="12.75">
      <c r="A170" s="431" t="s">
        <v>257</v>
      </c>
      <c r="B170" s="445" t="s">
        <v>198</v>
      </c>
      <c r="C170" s="418" t="s">
        <v>18</v>
      </c>
      <c r="D170" s="446" t="s">
        <v>255</v>
      </c>
      <c r="E170" s="443" t="s">
        <v>11</v>
      </c>
      <c r="G170" s="512"/>
      <c r="H170" s="512"/>
      <c r="J170" s="424">
        <v>1</v>
      </c>
      <c r="K170" s="424">
        <v>1</v>
      </c>
      <c r="L170" s="424">
        <v>1</v>
      </c>
      <c r="M170" s="424">
        <v>1</v>
      </c>
      <c r="N170" s="424">
        <v>1</v>
      </c>
      <c r="O170" s="468"/>
      <c r="P170" s="447">
        <f t="shared" si="64"/>
        <v>1.025555626721322</v>
      </c>
      <c r="Q170" s="447">
        <f t="shared" si="64"/>
        <v>1.066927637579811</v>
      </c>
      <c r="R170" s="447">
        <f t="shared" si="64"/>
        <v>0.9927390814154436</v>
      </c>
      <c r="S170" s="447">
        <f t="shared" si="64"/>
        <v>0.9438298609740445</v>
      </c>
      <c r="T170" s="423"/>
      <c r="U170" s="468"/>
      <c r="V170" s="423">
        <f t="shared" si="58"/>
        <v>1.025555626721322</v>
      </c>
      <c r="W170" s="423">
        <f t="shared" si="59"/>
        <v>1.066927637579811</v>
      </c>
      <c r="X170" s="423">
        <f t="shared" si="60"/>
        <v>0.9927390814154436</v>
      </c>
      <c r="Y170" s="423">
        <f t="shared" si="61"/>
        <v>0.9438298609740445</v>
      </c>
      <c r="Z170" s="423">
        <f t="shared" si="62"/>
        <v>1</v>
      </c>
      <c r="AA170" s="468"/>
    </row>
    <row r="171" spans="1:27" ht="12.75">
      <c r="A171" s="431" t="s">
        <v>258</v>
      </c>
      <c r="B171" s="445" t="s">
        <v>198</v>
      </c>
      <c r="C171" s="418" t="s">
        <v>18</v>
      </c>
      <c r="D171" s="446" t="s">
        <v>255</v>
      </c>
      <c r="E171" s="443" t="s">
        <v>12</v>
      </c>
      <c r="G171" s="512"/>
      <c r="H171" s="512"/>
      <c r="J171" s="424">
        <v>1</v>
      </c>
      <c r="K171" s="424">
        <v>1</v>
      </c>
      <c r="L171" s="424">
        <v>1</v>
      </c>
      <c r="M171" s="424">
        <v>1</v>
      </c>
      <c r="N171" s="424">
        <v>1</v>
      </c>
      <c r="O171" s="468"/>
      <c r="P171" s="447">
        <f t="shared" si="64"/>
        <v>1.0224450049487561</v>
      </c>
      <c r="Q171" s="447">
        <f t="shared" si="64"/>
        <v>1.0380491051619578</v>
      </c>
      <c r="R171" s="447">
        <f t="shared" si="64"/>
        <v>0.9942885793386087</v>
      </c>
      <c r="S171" s="447">
        <f t="shared" si="64"/>
        <v>0.9621795796439531</v>
      </c>
      <c r="T171" s="423"/>
      <c r="U171" s="468"/>
      <c r="V171" s="423">
        <f t="shared" si="58"/>
        <v>1.0224450049487561</v>
      </c>
      <c r="W171" s="423">
        <f t="shared" si="59"/>
        <v>1.0380491051619578</v>
      </c>
      <c r="X171" s="423">
        <f t="shared" si="60"/>
        <v>0.9942885793386087</v>
      </c>
      <c r="Y171" s="423">
        <f t="shared" si="61"/>
        <v>0.9621795796439531</v>
      </c>
      <c r="Z171" s="423">
        <f t="shared" si="62"/>
        <v>1</v>
      </c>
      <c r="AA171" s="468"/>
    </row>
    <row r="172" spans="1:27" ht="12.75">
      <c r="A172" s="431" t="s">
        <v>259</v>
      </c>
      <c r="B172" s="445" t="s">
        <v>198</v>
      </c>
      <c r="C172" s="418" t="s">
        <v>18</v>
      </c>
      <c r="D172" s="446" t="s">
        <v>255</v>
      </c>
      <c r="E172" s="443" t="s">
        <v>13</v>
      </c>
      <c r="G172" s="512"/>
      <c r="H172" s="512"/>
      <c r="J172" s="424">
        <v>1</v>
      </c>
      <c r="K172" s="424">
        <v>1</v>
      </c>
      <c r="L172" s="424">
        <v>1</v>
      </c>
      <c r="M172" s="424">
        <v>1</v>
      </c>
      <c r="N172" s="424">
        <v>1</v>
      </c>
      <c r="O172" s="468"/>
      <c r="P172" s="447">
        <f aca="true" t="shared" si="65" ref="P172:S191">P165</f>
        <v>1</v>
      </c>
      <c r="Q172" s="447">
        <f t="shared" si="65"/>
        <v>1</v>
      </c>
      <c r="R172" s="447">
        <f t="shared" si="65"/>
        <v>1</v>
      </c>
      <c r="S172" s="447">
        <f t="shared" si="65"/>
        <v>0.997328086164043</v>
      </c>
      <c r="T172" s="423"/>
      <c r="U172" s="468"/>
      <c r="V172" s="423">
        <f t="shared" si="58"/>
        <v>1</v>
      </c>
      <c r="W172" s="423">
        <f t="shared" si="59"/>
        <v>1</v>
      </c>
      <c r="X172" s="423">
        <f t="shared" si="60"/>
        <v>1</v>
      </c>
      <c r="Y172" s="423">
        <f t="shared" si="61"/>
        <v>0.997328086164043</v>
      </c>
      <c r="Z172" s="423">
        <f t="shared" si="62"/>
        <v>1</v>
      </c>
      <c r="AA172" s="468"/>
    </row>
    <row r="173" spans="1:27" ht="12.75">
      <c r="A173" s="431" t="s">
        <v>260</v>
      </c>
      <c r="B173" s="445" t="s">
        <v>198</v>
      </c>
      <c r="C173" s="418" t="s">
        <v>18</v>
      </c>
      <c r="D173" s="446" t="s">
        <v>255</v>
      </c>
      <c r="E173" s="443" t="s">
        <v>14</v>
      </c>
      <c r="G173" s="512"/>
      <c r="H173" s="512"/>
      <c r="J173" s="424">
        <v>1</v>
      </c>
      <c r="K173" s="424">
        <v>1</v>
      </c>
      <c r="L173" s="424">
        <v>1</v>
      </c>
      <c r="M173" s="424">
        <v>1</v>
      </c>
      <c r="N173" s="424">
        <v>1</v>
      </c>
      <c r="O173" s="468"/>
      <c r="P173" s="447">
        <f t="shared" si="65"/>
        <v>1</v>
      </c>
      <c r="Q173" s="447">
        <f t="shared" si="65"/>
        <v>1</v>
      </c>
      <c r="R173" s="447">
        <f t="shared" si="65"/>
        <v>1</v>
      </c>
      <c r="S173" s="447">
        <f t="shared" si="65"/>
        <v>1</v>
      </c>
      <c r="T173" s="423"/>
      <c r="U173" s="468"/>
      <c r="V173" s="423">
        <f t="shared" si="58"/>
        <v>1</v>
      </c>
      <c r="W173" s="423">
        <f t="shared" si="59"/>
        <v>1</v>
      </c>
      <c r="X173" s="423">
        <f t="shared" si="60"/>
        <v>1</v>
      </c>
      <c r="Y173" s="423">
        <f t="shared" si="61"/>
        <v>1</v>
      </c>
      <c r="Z173" s="423">
        <f t="shared" si="62"/>
        <v>1</v>
      </c>
      <c r="AA173" s="468"/>
    </row>
    <row r="174" spans="1:27" ht="12.75">
      <c r="A174" s="435" t="s">
        <v>261</v>
      </c>
      <c r="B174" s="450" t="s">
        <v>198</v>
      </c>
      <c r="C174" s="419" t="s">
        <v>18</v>
      </c>
      <c r="D174" s="448" t="s">
        <v>255</v>
      </c>
      <c r="E174" s="443" t="s">
        <v>15</v>
      </c>
      <c r="G174" s="513"/>
      <c r="H174" s="513"/>
      <c r="J174" s="426">
        <v>1</v>
      </c>
      <c r="K174" s="426">
        <v>1</v>
      </c>
      <c r="L174" s="426">
        <v>1</v>
      </c>
      <c r="M174" s="426">
        <v>1</v>
      </c>
      <c r="N174" s="426">
        <v>1</v>
      </c>
      <c r="O174" s="468"/>
      <c r="P174" s="449">
        <f t="shared" si="65"/>
        <v>1</v>
      </c>
      <c r="Q174" s="449">
        <f t="shared" si="65"/>
        <v>1</v>
      </c>
      <c r="R174" s="449">
        <f t="shared" si="65"/>
        <v>1</v>
      </c>
      <c r="S174" s="449">
        <f t="shared" si="65"/>
        <v>1</v>
      </c>
      <c r="T174" s="425"/>
      <c r="U174" s="468"/>
      <c r="V174" s="425">
        <f t="shared" si="58"/>
        <v>1</v>
      </c>
      <c r="W174" s="425">
        <f t="shared" si="59"/>
        <v>1</v>
      </c>
      <c r="X174" s="425">
        <f t="shared" si="60"/>
        <v>1</v>
      </c>
      <c r="Y174" s="425">
        <f t="shared" si="61"/>
        <v>1</v>
      </c>
      <c r="Z174" s="425">
        <f t="shared" si="62"/>
        <v>1</v>
      </c>
      <c r="AA174" s="468"/>
    </row>
    <row r="175" spans="1:27" ht="12.75">
      <c r="A175" s="431" t="s">
        <v>262</v>
      </c>
      <c r="B175" s="439" t="s">
        <v>263</v>
      </c>
      <c r="C175" s="418" t="s">
        <v>18</v>
      </c>
      <c r="D175" s="446" t="s">
        <v>223</v>
      </c>
      <c r="E175" s="440" t="s">
        <v>9</v>
      </c>
      <c r="G175" s="511"/>
      <c r="H175" s="511"/>
      <c r="J175" s="424">
        <v>1</v>
      </c>
      <c r="K175" s="424">
        <v>1</v>
      </c>
      <c r="L175" s="424">
        <v>1</v>
      </c>
      <c r="M175" s="424">
        <v>1</v>
      </c>
      <c r="N175" s="424">
        <v>1</v>
      </c>
      <c r="O175" s="468"/>
      <c r="P175" s="444">
        <f t="shared" si="65"/>
        <v>1.025555626721322</v>
      </c>
      <c r="Q175" s="444">
        <f t="shared" si="65"/>
        <v>1.066927637579811</v>
      </c>
      <c r="R175" s="444">
        <f t="shared" si="65"/>
        <v>0.9927390814154436</v>
      </c>
      <c r="S175" s="444">
        <f t="shared" si="65"/>
        <v>0.9438298609740445</v>
      </c>
      <c r="T175" s="420"/>
      <c r="U175" s="468"/>
      <c r="V175" s="420">
        <f t="shared" si="58"/>
        <v>1.025555626721322</v>
      </c>
      <c r="W175" s="420">
        <f t="shared" si="59"/>
        <v>1.066927637579811</v>
      </c>
      <c r="X175" s="420">
        <f t="shared" si="60"/>
        <v>0.9927390814154436</v>
      </c>
      <c r="Y175" s="420">
        <f t="shared" si="61"/>
        <v>0.9438298609740445</v>
      </c>
      <c r="Z175" s="420">
        <f t="shared" si="62"/>
        <v>1</v>
      </c>
      <c r="AA175" s="468"/>
    </row>
    <row r="176" spans="1:27" ht="12.75">
      <c r="A176" s="431" t="s">
        <v>264</v>
      </c>
      <c r="B176" s="439" t="s">
        <v>263</v>
      </c>
      <c r="C176" s="418" t="s">
        <v>18</v>
      </c>
      <c r="D176" s="446" t="s">
        <v>223</v>
      </c>
      <c r="E176" s="443" t="s">
        <v>10</v>
      </c>
      <c r="G176" s="512"/>
      <c r="H176" s="512"/>
      <c r="J176" s="424">
        <v>1</v>
      </c>
      <c r="K176" s="424">
        <v>1</v>
      </c>
      <c r="L176" s="424">
        <v>1</v>
      </c>
      <c r="M176" s="424">
        <v>1</v>
      </c>
      <c r="N176" s="424">
        <v>1</v>
      </c>
      <c r="O176" s="468"/>
      <c r="P176" s="447">
        <f t="shared" si="65"/>
        <v>1.025555626721322</v>
      </c>
      <c r="Q176" s="447">
        <f t="shared" si="65"/>
        <v>1.066927637579811</v>
      </c>
      <c r="R176" s="447">
        <f t="shared" si="65"/>
        <v>0.9927390814154436</v>
      </c>
      <c r="S176" s="447">
        <f t="shared" si="65"/>
        <v>0.9438298609740445</v>
      </c>
      <c r="T176" s="423"/>
      <c r="U176" s="468"/>
      <c r="V176" s="423">
        <f t="shared" si="58"/>
        <v>1.025555626721322</v>
      </c>
      <c r="W176" s="423">
        <f t="shared" si="59"/>
        <v>1.066927637579811</v>
      </c>
      <c r="X176" s="423">
        <f t="shared" si="60"/>
        <v>0.9927390814154436</v>
      </c>
      <c r="Y176" s="423">
        <f t="shared" si="61"/>
        <v>0.9438298609740445</v>
      </c>
      <c r="Z176" s="423">
        <f t="shared" si="62"/>
        <v>1</v>
      </c>
      <c r="AA176" s="468"/>
    </row>
    <row r="177" spans="1:27" ht="12.75">
      <c r="A177" s="431" t="s">
        <v>265</v>
      </c>
      <c r="B177" s="439" t="s">
        <v>263</v>
      </c>
      <c r="C177" s="418" t="s">
        <v>18</v>
      </c>
      <c r="D177" s="446" t="s">
        <v>223</v>
      </c>
      <c r="E177" s="443" t="s">
        <v>11</v>
      </c>
      <c r="G177" s="512"/>
      <c r="H177" s="512"/>
      <c r="J177" s="424">
        <v>1</v>
      </c>
      <c r="K177" s="424">
        <v>1</v>
      </c>
      <c r="L177" s="424">
        <v>1</v>
      </c>
      <c r="M177" s="424">
        <v>1</v>
      </c>
      <c r="N177" s="424">
        <v>1</v>
      </c>
      <c r="O177" s="468"/>
      <c r="P177" s="447">
        <f t="shared" si="65"/>
        <v>1.025555626721322</v>
      </c>
      <c r="Q177" s="447">
        <f t="shared" si="65"/>
        <v>1.066927637579811</v>
      </c>
      <c r="R177" s="447">
        <f t="shared" si="65"/>
        <v>0.9927390814154436</v>
      </c>
      <c r="S177" s="447">
        <f t="shared" si="65"/>
        <v>0.9438298609740445</v>
      </c>
      <c r="T177" s="423"/>
      <c r="U177" s="468"/>
      <c r="V177" s="423">
        <f t="shared" si="58"/>
        <v>1.025555626721322</v>
      </c>
      <c r="W177" s="423">
        <f t="shared" si="59"/>
        <v>1.066927637579811</v>
      </c>
      <c r="X177" s="423">
        <f t="shared" si="60"/>
        <v>0.9927390814154436</v>
      </c>
      <c r="Y177" s="423">
        <f t="shared" si="61"/>
        <v>0.9438298609740445</v>
      </c>
      <c r="Z177" s="423">
        <f t="shared" si="62"/>
        <v>1</v>
      </c>
      <c r="AA177" s="468"/>
    </row>
    <row r="178" spans="1:27" ht="12.75">
      <c r="A178" s="431" t="s">
        <v>266</v>
      </c>
      <c r="B178" s="439" t="s">
        <v>263</v>
      </c>
      <c r="C178" s="418" t="s">
        <v>18</v>
      </c>
      <c r="D178" s="446" t="s">
        <v>223</v>
      </c>
      <c r="E178" s="443" t="s">
        <v>12</v>
      </c>
      <c r="G178" s="512"/>
      <c r="H178" s="512"/>
      <c r="J178" s="424">
        <v>1</v>
      </c>
      <c r="K178" s="424">
        <v>1</v>
      </c>
      <c r="L178" s="424">
        <v>1</v>
      </c>
      <c r="M178" s="424">
        <v>1</v>
      </c>
      <c r="N178" s="424">
        <v>1</v>
      </c>
      <c r="O178" s="468"/>
      <c r="P178" s="447">
        <f t="shared" si="65"/>
        <v>1.0224450049487561</v>
      </c>
      <c r="Q178" s="447">
        <f t="shared" si="65"/>
        <v>1.0380491051619578</v>
      </c>
      <c r="R178" s="447">
        <f t="shared" si="65"/>
        <v>0.9942885793386087</v>
      </c>
      <c r="S178" s="447">
        <f t="shared" si="65"/>
        <v>0.9621795796439531</v>
      </c>
      <c r="T178" s="423"/>
      <c r="U178" s="468"/>
      <c r="V178" s="423">
        <f t="shared" si="58"/>
        <v>1.0224450049487561</v>
      </c>
      <c r="W178" s="423">
        <f t="shared" si="59"/>
        <v>1.0380491051619578</v>
      </c>
      <c r="X178" s="423">
        <f t="shared" si="60"/>
        <v>0.9942885793386087</v>
      </c>
      <c r="Y178" s="423">
        <f t="shared" si="61"/>
        <v>0.9621795796439531</v>
      </c>
      <c r="Z178" s="423">
        <f t="shared" si="62"/>
        <v>1</v>
      </c>
      <c r="AA178" s="468"/>
    </row>
    <row r="179" spans="1:27" ht="12.75">
      <c r="A179" s="431" t="s">
        <v>267</v>
      </c>
      <c r="B179" s="439" t="s">
        <v>263</v>
      </c>
      <c r="C179" s="418" t="s">
        <v>18</v>
      </c>
      <c r="D179" s="446" t="s">
        <v>223</v>
      </c>
      <c r="E179" s="443" t="s">
        <v>13</v>
      </c>
      <c r="G179" s="512"/>
      <c r="H179" s="512"/>
      <c r="J179" s="424">
        <v>1</v>
      </c>
      <c r="K179" s="424">
        <v>1</v>
      </c>
      <c r="L179" s="424">
        <v>1</v>
      </c>
      <c r="M179" s="424">
        <v>1</v>
      </c>
      <c r="N179" s="424">
        <v>1</v>
      </c>
      <c r="O179" s="468"/>
      <c r="P179" s="447">
        <f t="shared" si="65"/>
        <v>1</v>
      </c>
      <c r="Q179" s="447">
        <f t="shared" si="65"/>
        <v>1</v>
      </c>
      <c r="R179" s="447">
        <f t="shared" si="65"/>
        <v>1</v>
      </c>
      <c r="S179" s="447">
        <f t="shared" si="65"/>
        <v>0.997328086164043</v>
      </c>
      <c r="T179" s="423"/>
      <c r="U179" s="468"/>
      <c r="V179" s="423">
        <f t="shared" si="58"/>
        <v>1</v>
      </c>
      <c r="W179" s="423">
        <f t="shared" si="59"/>
        <v>1</v>
      </c>
      <c r="X179" s="423">
        <f t="shared" si="60"/>
        <v>1</v>
      </c>
      <c r="Y179" s="423">
        <f t="shared" si="61"/>
        <v>0.997328086164043</v>
      </c>
      <c r="Z179" s="423">
        <f t="shared" si="62"/>
        <v>1</v>
      </c>
      <c r="AA179" s="468"/>
    </row>
    <row r="180" spans="1:27" ht="12.75">
      <c r="A180" s="431" t="s">
        <v>268</v>
      </c>
      <c r="B180" s="439" t="s">
        <v>263</v>
      </c>
      <c r="C180" s="418" t="s">
        <v>18</v>
      </c>
      <c r="D180" s="446" t="s">
        <v>223</v>
      </c>
      <c r="E180" s="443" t="s">
        <v>14</v>
      </c>
      <c r="G180" s="512"/>
      <c r="H180" s="512"/>
      <c r="J180" s="424">
        <v>1</v>
      </c>
      <c r="K180" s="424">
        <v>1</v>
      </c>
      <c r="L180" s="424">
        <v>1</v>
      </c>
      <c r="M180" s="424">
        <v>1</v>
      </c>
      <c r="N180" s="424">
        <v>1</v>
      </c>
      <c r="O180" s="468"/>
      <c r="P180" s="447">
        <f t="shared" si="65"/>
        <v>1</v>
      </c>
      <c r="Q180" s="447">
        <f t="shared" si="65"/>
        <v>1</v>
      </c>
      <c r="R180" s="447">
        <f t="shared" si="65"/>
        <v>1</v>
      </c>
      <c r="S180" s="447">
        <f t="shared" si="65"/>
        <v>1</v>
      </c>
      <c r="T180" s="423"/>
      <c r="U180" s="468"/>
      <c r="V180" s="423">
        <f t="shared" si="58"/>
        <v>1</v>
      </c>
      <c r="W180" s="423">
        <f t="shared" si="59"/>
        <v>1</v>
      </c>
      <c r="X180" s="423">
        <f t="shared" si="60"/>
        <v>1</v>
      </c>
      <c r="Y180" s="423">
        <f t="shared" si="61"/>
        <v>1</v>
      </c>
      <c r="Z180" s="423">
        <f t="shared" si="62"/>
        <v>1</v>
      </c>
      <c r="AA180" s="468"/>
    </row>
    <row r="181" spans="1:27" ht="12.75">
      <c r="A181" s="431" t="s">
        <v>269</v>
      </c>
      <c r="B181" s="439" t="s">
        <v>263</v>
      </c>
      <c r="C181" s="418" t="s">
        <v>18</v>
      </c>
      <c r="D181" s="448" t="s">
        <v>223</v>
      </c>
      <c r="E181" s="443" t="s">
        <v>15</v>
      </c>
      <c r="G181" s="513"/>
      <c r="H181" s="513"/>
      <c r="J181" s="426">
        <v>1</v>
      </c>
      <c r="K181" s="426">
        <v>1</v>
      </c>
      <c r="L181" s="426">
        <v>1</v>
      </c>
      <c r="M181" s="426">
        <v>1</v>
      </c>
      <c r="N181" s="426">
        <v>1</v>
      </c>
      <c r="O181" s="468"/>
      <c r="P181" s="449">
        <f t="shared" si="65"/>
        <v>1</v>
      </c>
      <c r="Q181" s="449">
        <f t="shared" si="65"/>
        <v>1</v>
      </c>
      <c r="R181" s="449">
        <f t="shared" si="65"/>
        <v>1</v>
      </c>
      <c r="S181" s="449">
        <f t="shared" si="65"/>
        <v>1</v>
      </c>
      <c r="T181" s="425"/>
      <c r="U181" s="468"/>
      <c r="V181" s="425">
        <f t="shared" si="58"/>
        <v>1</v>
      </c>
      <c r="W181" s="425">
        <f t="shared" si="59"/>
        <v>1</v>
      </c>
      <c r="X181" s="425">
        <f t="shared" si="60"/>
        <v>1</v>
      </c>
      <c r="Y181" s="425">
        <f t="shared" si="61"/>
        <v>1</v>
      </c>
      <c r="Z181" s="425">
        <f t="shared" si="62"/>
        <v>1</v>
      </c>
      <c r="AA181" s="468"/>
    </row>
    <row r="182" spans="1:27" ht="12.75">
      <c r="A182" s="431" t="s">
        <v>270</v>
      </c>
      <c r="B182" s="439" t="s">
        <v>263</v>
      </c>
      <c r="C182" s="418" t="s">
        <v>18</v>
      </c>
      <c r="D182" s="442" t="s">
        <v>271</v>
      </c>
      <c r="E182" s="443" t="s">
        <v>9</v>
      </c>
      <c r="G182" s="511"/>
      <c r="H182" s="511"/>
      <c r="J182" s="424">
        <v>1</v>
      </c>
      <c r="K182" s="424">
        <v>1</v>
      </c>
      <c r="L182" s="424">
        <v>1</v>
      </c>
      <c r="M182" s="424">
        <v>1</v>
      </c>
      <c r="N182" s="424">
        <v>1</v>
      </c>
      <c r="O182" s="468"/>
      <c r="P182" s="444">
        <f t="shared" si="65"/>
        <v>1.025555626721322</v>
      </c>
      <c r="Q182" s="444">
        <f t="shared" si="65"/>
        <v>1.066927637579811</v>
      </c>
      <c r="R182" s="444">
        <f t="shared" si="65"/>
        <v>0.9927390814154436</v>
      </c>
      <c r="S182" s="444">
        <f t="shared" si="65"/>
        <v>0.9438298609740445</v>
      </c>
      <c r="T182" s="420"/>
      <c r="U182" s="468"/>
      <c r="V182" s="420">
        <f t="shared" si="58"/>
        <v>1.025555626721322</v>
      </c>
      <c r="W182" s="420">
        <f t="shared" si="59"/>
        <v>1.066927637579811</v>
      </c>
      <c r="X182" s="420">
        <f t="shared" si="60"/>
        <v>0.9927390814154436</v>
      </c>
      <c r="Y182" s="420">
        <f t="shared" si="61"/>
        <v>0.9438298609740445</v>
      </c>
      <c r="Z182" s="420">
        <f t="shared" si="62"/>
        <v>1</v>
      </c>
      <c r="AA182" s="468"/>
    </row>
    <row r="183" spans="1:27" ht="12.75">
      <c r="A183" s="431" t="s">
        <v>272</v>
      </c>
      <c r="B183" s="439" t="s">
        <v>263</v>
      </c>
      <c r="C183" s="418" t="s">
        <v>18</v>
      </c>
      <c r="D183" s="446" t="s">
        <v>271</v>
      </c>
      <c r="E183" s="443" t="s">
        <v>10</v>
      </c>
      <c r="G183" s="512"/>
      <c r="H183" s="512"/>
      <c r="J183" s="424">
        <v>1</v>
      </c>
      <c r="K183" s="424">
        <v>1</v>
      </c>
      <c r="L183" s="424">
        <v>1</v>
      </c>
      <c r="M183" s="424">
        <v>1</v>
      </c>
      <c r="N183" s="424">
        <v>1</v>
      </c>
      <c r="O183" s="468"/>
      <c r="P183" s="447">
        <f t="shared" si="65"/>
        <v>1.025555626721322</v>
      </c>
      <c r="Q183" s="447">
        <f t="shared" si="65"/>
        <v>1.066927637579811</v>
      </c>
      <c r="R183" s="447">
        <f t="shared" si="65"/>
        <v>0.9927390814154436</v>
      </c>
      <c r="S183" s="447">
        <f t="shared" si="65"/>
        <v>0.9438298609740445</v>
      </c>
      <c r="T183" s="423"/>
      <c r="U183" s="468"/>
      <c r="V183" s="423">
        <f t="shared" si="58"/>
        <v>1.025555626721322</v>
      </c>
      <c r="W183" s="423">
        <f t="shared" si="59"/>
        <v>1.066927637579811</v>
      </c>
      <c r="X183" s="423">
        <f t="shared" si="60"/>
        <v>0.9927390814154436</v>
      </c>
      <c r="Y183" s="423">
        <f t="shared" si="61"/>
        <v>0.9438298609740445</v>
      </c>
      <c r="Z183" s="423">
        <f t="shared" si="62"/>
        <v>1</v>
      </c>
      <c r="AA183" s="468"/>
    </row>
    <row r="184" spans="1:27" ht="12.75">
      <c r="A184" s="431" t="s">
        <v>273</v>
      </c>
      <c r="B184" s="439" t="s">
        <v>263</v>
      </c>
      <c r="C184" s="418" t="s">
        <v>18</v>
      </c>
      <c r="D184" s="446" t="s">
        <v>271</v>
      </c>
      <c r="E184" s="443" t="s">
        <v>11</v>
      </c>
      <c r="G184" s="512"/>
      <c r="H184" s="512"/>
      <c r="J184" s="424">
        <v>1</v>
      </c>
      <c r="K184" s="424">
        <v>1</v>
      </c>
      <c r="L184" s="424">
        <v>1</v>
      </c>
      <c r="M184" s="424">
        <v>1</v>
      </c>
      <c r="N184" s="424">
        <v>1</v>
      </c>
      <c r="O184" s="468"/>
      <c r="P184" s="447">
        <f t="shared" si="65"/>
        <v>1.025555626721322</v>
      </c>
      <c r="Q184" s="447">
        <f t="shared" si="65"/>
        <v>1.066927637579811</v>
      </c>
      <c r="R184" s="447">
        <f t="shared" si="65"/>
        <v>0.9927390814154436</v>
      </c>
      <c r="S184" s="447">
        <f t="shared" si="65"/>
        <v>0.9438298609740445</v>
      </c>
      <c r="T184" s="423"/>
      <c r="U184" s="468"/>
      <c r="V184" s="423">
        <f t="shared" si="58"/>
        <v>1.025555626721322</v>
      </c>
      <c r="W184" s="423">
        <f t="shared" si="59"/>
        <v>1.066927637579811</v>
      </c>
      <c r="X184" s="423">
        <f t="shared" si="60"/>
        <v>0.9927390814154436</v>
      </c>
      <c r="Y184" s="423">
        <f t="shared" si="61"/>
        <v>0.9438298609740445</v>
      </c>
      <c r="Z184" s="423">
        <f t="shared" si="62"/>
        <v>1</v>
      </c>
      <c r="AA184" s="468"/>
    </row>
    <row r="185" spans="1:27" ht="12.75">
      <c r="A185" s="431" t="s">
        <v>274</v>
      </c>
      <c r="B185" s="439" t="s">
        <v>263</v>
      </c>
      <c r="C185" s="418" t="s">
        <v>18</v>
      </c>
      <c r="D185" s="446" t="s">
        <v>271</v>
      </c>
      <c r="E185" s="443" t="s">
        <v>12</v>
      </c>
      <c r="G185" s="512"/>
      <c r="H185" s="512"/>
      <c r="J185" s="424">
        <v>1</v>
      </c>
      <c r="K185" s="424">
        <v>1</v>
      </c>
      <c r="L185" s="424">
        <v>1</v>
      </c>
      <c r="M185" s="424">
        <v>1</v>
      </c>
      <c r="N185" s="424">
        <v>1</v>
      </c>
      <c r="O185" s="468"/>
      <c r="P185" s="447">
        <f t="shared" si="65"/>
        <v>1.0224450049487561</v>
      </c>
      <c r="Q185" s="447">
        <f t="shared" si="65"/>
        <v>1.0380491051619578</v>
      </c>
      <c r="R185" s="447">
        <f t="shared" si="65"/>
        <v>0.9942885793386087</v>
      </c>
      <c r="S185" s="447">
        <f t="shared" si="65"/>
        <v>0.9621795796439531</v>
      </c>
      <c r="T185" s="423"/>
      <c r="U185" s="468"/>
      <c r="V185" s="423">
        <f t="shared" si="58"/>
        <v>1.0224450049487561</v>
      </c>
      <c r="W185" s="423">
        <f t="shared" si="59"/>
        <v>1.0380491051619578</v>
      </c>
      <c r="X185" s="423">
        <f t="shared" si="60"/>
        <v>0.9942885793386087</v>
      </c>
      <c r="Y185" s="423">
        <f t="shared" si="61"/>
        <v>0.9621795796439531</v>
      </c>
      <c r="Z185" s="423">
        <f t="shared" si="62"/>
        <v>1</v>
      </c>
      <c r="AA185" s="468"/>
    </row>
    <row r="186" spans="1:27" ht="12.75">
      <c r="A186" s="431" t="s">
        <v>275</v>
      </c>
      <c r="B186" s="439" t="s">
        <v>263</v>
      </c>
      <c r="C186" s="418" t="s">
        <v>18</v>
      </c>
      <c r="D186" s="446" t="s">
        <v>271</v>
      </c>
      <c r="E186" s="443" t="s">
        <v>13</v>
      </c>
      <c r="G186" s="512"/>
      <c r="H186" s="512"/>
      <c r="J186" s="424">
        <v>1</v>
      </c>
      <c r="K186" s="424">
        <v>1</v>
      </c>
      <c r="L186" s="424">
        <v>1</v>
      </c>
      <c r="M186" s="424">
        <v>1</v>
      </c>
      <c r="N186" s="424">
        <v>1</v>
      </c>
      <c r="O186" s="468"/>
      <c r="P186" s="447">
        <f t="shared" si="65"/>
        <v>1</v>
      </c>
      <c r="Q186" s="447">
        <f t="shared" si="65"/>
        <v>1</v>
      </c>
      <c r="R186" s="447">
        <f t="shared" si="65"/>
        <v>1</v>
      </c>
      <c r="S186" s="447">
        <f t="shared" si="65"/>
        <v>0.997328086164043</v>
      </c>
      <c r="T186" s="423"/>
      <c r="U186" s="468"/>
      <c r="V186" s="423">
        <f t="shared" si="58"/>
        <v>1</v>
      </c>
      <c r="W186" s="423">
        <f t="shared" si="59"/>
        <v>1</v>
      </c>
      <c r="X186" s="423">
        <f t="shared" si="60"/>
        <v>1</v>
      </c>
      <c r="Y186" s="423">
        <f t="shared" si="61"/>
        <v>0.997328086164043</v>
      </c>
      <c r="Z186" s="423">
        <f t="shared" si="62"/>
        <v>1</v>
      </c>
      <c r="AA186" s="468"/>
    </row>
    <row r="187" spans="1:27" ht="12.75">
      <c r="A187" s="431" t="s">
        <v>276</v>
      </c>
      <c r="B187" s="439" t="s">
        <v>263</v>
      </c>
      <c r="C187" s="418" t="s">
        <v>18</v>
      </c>
      <c r="D187" s="446" t="s">
        <v>271</v>
      </c>
      <c r="E187" s="443" t="s">
        <v>14</v>
      </c>
      <c r="G187" s="512"/>
      <c r="H187" s="512"/>
      <c r="J187" s="424">
        <v>1</v>
      </c>
      <c r="K187" s="424">
        <v>1</v>
      </c>
      <c r="L187" s="424">
        <v>1</v>
      </c>
      <c r="M187" s="424">
        <v>1</v>
      </c>
      <c r="N187" s="424">
        <v>1</v>
      </c>
      <c r="O187" s="468"/>
      <c r="P187" s="447">
        <f t="shared" si="65"/>
        <v>1</v>
      </c>
      <c r="Q187" s="447">
        <f t="shared" si="65"/>
        <v>1</v>
      </c>
      <c r="R187" s="447">
        <f t="shared" si="65"/>
        <v>1</v>
      </c>
      <c r="S187" s="447">
        <f t="shared" si="65"/>
        <v>1</v>
      </c>
      <c r="T187" s="423"/>
      <c r="U187" s="468"/>
      <c r="V187" s="423">
        <f t="shared" si="58"/>
        <v>1</v>
      </c>
      <c r="W187" s="423">
        <f t="shared" si="59"/>
        <v>1</v>
      </c>
      <c r="X187" s="423">
        <f t="shared" si="60"/>
        <v>1</v>
      </c>
      <c r="Y187" s="423">
        <f t="shared" si="61"/>
        <v>1</v>
      </c>
      <c r="Z187" s="423">
        <f t="shared" si="62"/>
        <v>1</v>
      </c>
      <c r="AA187" s="468"/>
    </row>
    <row r="188" spans="1:27" ht="12.75">
      <c r="A188" s="431" t="s">
        <v>277</v>
      </c>
      <c r="B188" s="439" t="s">
        <v>263</v>
      </c>
      <c r="C188" s="418" t="s">
        <v>18</v>
      </c>
      <c r="D188" s="448" t="s">
        <v>271</v>
      </c>
      <c r="E188" s="443" t="s">
        <v>15</v>
      </c>
      <c r="G188" s="513"/>
      <c r="H188" s="513"/>
      <c r="J188" s="426">
        <v>1</v>
      </c>
      <c r="K188" s="426">
        <v>1</v>
      </c>
      <c r="L188" s="426">
        <v>1</v>
      </c>
      <c r="M188" s="426">
        <v>1</v>
      </c>
      <c r="N188" s="426">
        <v>1</v>
      </c>
      <c r="O188" s="468"/>
      <c r="P188" s="449">
        <f t="shared" si="65"/>
        <v>1</v>
      </c>
      <c r="Q188" s="449">
        <f t="shared" si="65"/>
        <v>1</v>
      </c>
      <c r="R188" s="449">
        <f t="shared" si="65"/>
        <v>1</v>
      </c>
      <c r="S188" s="449">
        <f t="shared" si="65"/>
        <v>1</v>
      </c>
      <c r="T188" s="425"/>
      <c r="U188" s="468"/>
      <c r="V188" s="425">
        <f t="shared" si="58"/>
        <v>1</v>
      </c>
      <c r="W188" s="425">
        <f t="shared" si="59"/>
        <v>1</v>
      </c>
      <c r="X188" s="425">
        <f t="shared" si="60"/>
        <v>1</v>
      </c>
      <c r="Y188" s="425">
        <f t="shared" si="61"/>
        <v>1</v>
      </c>
      <c r="Z188" s="425">
        <f t="shared" si="62"/>
        <v>1</v>
      </c>
      <c r="AA188" s="468"/>
    </row>
    <row r="189" spans="1:27" ht="12.75">
      <c r="A189" s="431" t="s">
        <v>278</v>
      </c>
      <c r="B189" s="439" t="s">
        <v>263</v>
      </c>
      <c r="C189" s="418" t="s">
        <v>18</v>
      </c>
      <c r="D189" s="442" t="s">
        <v>279</v>
      </c>
      <c r="E189" s="443" t="s">
        <v>9</v>
      </c>
      <c r="G189" s="511"/>
      <c r="H189" s="511"/>
      <c r="J189" s="424">
        <v>1</v>
      </c>
      <c r="K189" s="424">
        <v>1</v>
      </c>
      <c r="L189" s="424">
        <v>1</v>
      </c>
      <c r="M189" s="424">
        <v>1</v>
      </c>
      <c r="N189" s="424">
        <v>1</v>
      </c>
      <c r="O189" s="468"/>
      <c r="P189" s="444">
        <f t="shared" si="65"/>
        <v>1.025555626721322</v>
      </c>
      <c r="Q189" s="444">
        <f t="shared" si="65"/>
        <v>1.066927637579811</v>
      </c>
      <c r="R189" s="444">
        <f t="shared" si="65"/>
        <v>0.9927390814154436</v>
      </c>
      <c r="S189" s="444">
        <f t="shared" si="65"/>
        <v>0.9438298609740445</v>
      </c>
      <c r="T189" s="420"/>
      <c r="U189" s="468"/>
      <c r="V189" s="420">
        <f t="shared" si="58"/>
        <v>1.025555626721322</v>
      </c>
      <c r="W189" s="420">
        <f t="shared" si="59"/>
        <v>1.066927637579811</v>
      </c>
      <c r="X189" s="420">
        <f t="shared" si="60"/>
        <v>0.9927390814154436</v>
      </c>
      <c r="Y189" s="420">
        <f t="shared" si="61"/>
        <v>0.9438298609740445</v>
      </c>
      <c r="Z189" s="420">
        <f t="shared" si="62"/>
        <v>1</v>
      </c>
      <c r="AA189" s="468"/>
    </row>
    <row r="190" spans="1:27" ht="12.75">
      <c r="A190" s="431" t="s">
        <v>280</v>
      </c>
      <c r="B190" s="439" t="s">
        <v>263</v>
      </c>
      <c r="C190" s="418" t="s">
        <v>18</v>
      </c>
      <c r="D190" s="446" t="s">
        <v>279</v>
      </c>
      <c r="E190" s="443" t="s">
        <v>10</v>
      </c>
      <c r="G190" s="512"/>
      <c r="H190" s="512"/>
      <c r="J190" s="424">
        <v>1</v>
      </c>
      <c r="K190" s="424">
        <v>1</v>
      </c>
      <c r="L190" s="424">
        <v>1</v>
      </c>
      <c r="M190" s="424">
        <v>1</v>
      </c>
      <c r="N190" s="424">
        <v>1</v>
      </c>
      <c r="O190" s="468"/>
      <c r="P190" s="447">
        <f t="shared" si="65"/>
        <v>1.025555626721322</v>
      </c>
      <c r="Q190" s="447">
        <f t="shared" si="65"/>
        <v>1.066927637579811</v>
      </c>
      <c r="R190" s="447">
        <f t="shared" si="65"/>
        <v>0.9927390814154436</v>
      </c>
      <c r="S190" s="447">
        <f t="shared" si="65"/>
        <v>0.9438298609740445</v>
      </c>
      <c r="T190" s="423"/>
      <c r="U190" s="468"/>
      <c r="V190" s="423">
        <f aca="true" t="shared" si="66" ref="V190:V244">IF(P190=0,J190,J190*P190)</f>
        <v>1.025555626721322</v>
      </c>
      <c r="W190" s="423">
        <f aca="true" t="shared" si="67" ref="W190:W244">IF(Q190=0,K190,K190*Q190)</f>
        <v>1.066927637579811</v>
      </c>
      <c r="X190" s="423">
        <f aca="true" t="shared" si="68" ref="X190:X244">IF(R190=0,L190,L190*R190)</f>
        <v>0.9927390814154436</v>
      </c>
      <c r="Y190" s="423">
        <f aca="true" t="shared" si="69" ref="Y190:Y244">IF(S190=0,M190,M190*S190)</f>
        <v>0.9438298609740445</v>
      </c>
      <c r="Z190" s="423">
        <f aca="true" t="shared" si="70" ref="Z190:Z244">IF(T190=0,N190,N190*T190)</f>
        <v>1</v>
      </c>
      <c r="AA190" s="468"/>
    </row>
    <row r="191" spans="1:27" ht="12.75">
      <c r="A191" s="431" t="s">
        <v>281</v>
      </c>
      <c r="B191" s="439" t="s">
        <v>263</v>
      </c>
      <c r="C191" s="418" t="s">
        <v>18</v>
      </c>
      <c r="D191" s="446" t="s">
        <v>279</v>
      </c>
      <c r="E191" s="443" t="s">
        <v>11</v>
      </c>
      <c r="G191" s="512"/>
      <c r="H191" s="512"/>
      <c r="J191" s="424">
        <v>1</v>
      </c>
      <c r="K191" s="424">
        <v>1</v>
      </c>
      <c r="L191" s="424">
        <v>1</v>
      </c>
      <c r="M191" s="424">
        <v>1</v>
      </c>
      <c r="N191" s="424">
        <v>1</v>
      </c>
      <c r="O191" s="468"/>
      <c r="P191" s="447">
        <f t="shared" si="65"/>
        <v>1.025555626721322</v>
      </c>
      <c r="Q191" s="447">
        <f t="shared" si="65"/>
        <v>1.066927637579811</v>
      </c>
      <c r="R191" s="447">
        <f t="shared" si="65"/>
        <v>0.9927390814154436</v>
      </c>
      <c r="S191" s="447">
        <f t="shared" si="65"/>
        <v>0.9438298609740445</v>
      </c>
      <c r="T191" s="423"/>
      <c r="U191" s="468"/>
      <c r="V191" s="423">
        <f t="shared" si="66"/>
        <v>1.025555626721322</v>
      </c>
      <c r="W191" s="423">
        <f t="shared" si="67"/>
        <v>1.066927637579811</v>
      </c>
      <c r="X191" s="423">
        <f t="shared" si="68"/>
        <v>0.9927390814154436</v>
      </c>
      <c r="Y191" s="423">
        <f t="shared" si="69"/>
        <v>0.9438298609740445</v>
      </c>
      <c r="Z191" s="423">
        <f t="shared" si="70"/>
        <v>1</v>
      </c>
      <c r="AA191" s="468"/>
    </row>
    <row r="192" spans="1:27" ht="12.75">
      <c r="A192" s="431" t="s">
        <v>282</v>
      </c>
      <c r="B192" s="439" t="s">
        <v>263</v>
      </c>
      <c r="C192" s="418" t="s">
        <v>18</v>
      </c>
      <c r="D192" s="446" t="s">
        <v>279</v>
      </c>
      <c r="E192" s="443" t="s">
        <v>12</v>
      </c>
      <c r="G192" s="512"/>
      <c r="H192" s="512"/>
      <c r="J192" s="424">
        <v>1</v>
      </c>
      <c r="K192" s="424">
        <v>1</v>
      </c>
      <c r="L192" s="424">
        <v>1</v>
      </c>
      <c r="M192" s="424">
        <v>1</v>
      </c>
      <c r="N192" s="424">
        <v>1</v>
      </c>
      <c r="O192" s="468"/>
      <c r="P192" s="447">
        <f aca="true" t="shared" si="71" ref="P192:S211">P185</f>
        <v>1.0224450049487561</v>
      </c>
      <c r="Q192" s="447">
        <f t="shared" si="71"/>
        <v>1.0380491051619578</v>
      </c>
      <c r="R192" s="447">
        <f t="shared" si="71"/>
        <v>0.9942885793386087</v>
      </c>
      <c r="S192" s="447">
        <f t="shared" si="71"/>
        <v>0.9621795796439531</v>
      </c>
      <c r="T192" s="423"/>
      <c r="U192" s="468"/>
      <c r="V192" s="423">
        <f t="shared" si="66"/>
        <v>1.0224450049487561</v>
      </c>
      <c r="W192" s="423">
        <f t="shared" si="67"/>
        <v>1.0380491051619578</v>
      </c>
      <c r="X192" s="423">
        <f t="shared" si="68"/>
        <v>0.9942885793386087</v>
      </c>
      <c r="Y192" s="423">
        <f t="shared" si="69"/>
        <v>0.9621795796439531</v>
      </c>
      <c r="Z192" s="423">
        <f t="shared" si="70"/>
        <v>1</v>
      </c>
      <c r="AA192" s="468"/>
    </row>
    <row r="193" spans="1:27" ht="12.75">
      <c r="A193" s="431" t="s">
        <v>283</v>
      </c>
      <c r="B193" s="439" t="s">
        <v>263</v>
      </c>
      <c r="C193" s="418" t="s">
        <v>18</v>
      </c>
      <c r="D193" s="446" t="s">
        <v>279</v>
      </c>
      <c r="E193" s="443" t="s">
        <v>13</v>
      </c>
      <c r="G193" s="512"/>
      <c r="H193" s="512"/>
      <c r="J193" s="424">
        <v>1</v>
      </c>
      <c r="K193" s="424">
        <v>1</v>
      </c>
      <c r="L193" s="424">
        <v>1</v>
      </c>
      <c r="M193" s="424">
        <v>1</v>
      </c>
      <c r="N193" s="424">
        <v>1</v>
      </c>
      <c r="O193" s="468"/>
      <c r="P193" s="447">
        <f t="shared" si="71"/>
        <v>1</v>
      </c>
      <c r="Q193" s="447">
        <f t="shared" si="71"/>
        <v>1</v>
      </c>
      <c r="R193" s="447">
        <f t="shared" si="71"/>
        <v>1</v>
      </c>
      <c r="S193" s="447">
        <f t="shared" si="71"/>
        <v>0.997328086164043</v>
      </c>
      <c r="T193" s="423"/>
      <c r="U193" s="468"/>
      <c r="V193" s="423">
        <f t="shared" si="66"/>
        <v>1</v>
      </c>
      <c r="W193" s="423">
        <f t="shared" si="67"/>
        <v>1</v>
      </c>
      <c r="X193" s="423">
        <f t="shared" si="68"/>
        <v>1</v>
      </c>
      <c r="Y193" s="423">
        <f t="shared" si="69"/>
        <v>0.997328086164043</v>
      </c>
      <c r="Z193" s="423">
        <f t="shared" si="70"/>
        <v>1</v>
      </c>
      <c r="AA193" s="468"/>
    </row>
    <row r="194" spans="1:27" ht="12.75">
      <c r="A194" s="431" t="s">
        <v>284</v>
      </c>
      <c r="B194" s="439" t="s">
        <v>263</v>
      </c>
      <c r="C194" s="418" t="s">
        <v>18</v>
      </c>
      <c r="D194" s="446" t="s">
        <v>279</v>
      </c>
      <c r="E194" s="443" t="s">
        <v>14</v>
      </c>
      <c r="G194" s="512"/>
      <c r="H194" s="512"/>
      <c r="J194" s="424">
        <v>1</v>
      </c>
      <c r="K194" s="424">
        <v>1</v>
      </c>
      <c r="L194" s="424">
        <v>1</v>
      </c>
      <c r="M194" s="424">
        <v>1</v>
      </c>
      <c r="N194" s="424">
        <v>1</v>
      </c>
      <c r="O194" s="468"/>
      <c r="P194" s="447">
        <f t="shared" si="71"/>
        <v>1</v>
      </c>
      <c r="Q194" s="447">
        <f t="shared" si="71"/>
        <v>1</v>
      </c>
      <c r="R194" s="447">
        <f t="shared" si="71"/>
        <v>1</v>
      </c>
      <c r="S194" s="447">
        <f t="shared" si="71"/>
        <v>1</v>
      </c>
      <c r="T194" s="423"/>
      <c r="U194" s="468"/>
      <c r="V194" s="423">
        <f t="shared" si="66"/>
        <v>1</v>
      </c>
      <c r="W194" s="423">
        <f t="shared" si="67"/>
        <v>1</v>
      </c>
      <c r="X194" s="423">
        <f t="shared" si="68"/>
        <v>1</v>
      </c>
      <c r="Y194" s="423">
        <f t="shared" si="69"/>
        <v>1</v>
      </c>
      <c r="Z194" s="423">
        <f t="shared" si="70"/>
        <v>1</v>
      </c>
      <c r="AA194" s="468"/>
    </row>
    <row r="195" spans="1:27" ht="12.75">
      <c r="A195" s="431" t="s">
        <v>285</v>
      </c>
      <c r="B195" s="439" t="s">
        <v>263</v>
      </c>
      <c r="C195" s="418" t="s">
        <v>18</v>
      </c>
      <c r="D195" s="448" t="s">
        <v>279</v>
      </c>
      <c r="E195" s="443" t="s">
        <v>15</v>
      </c>
      <c r="G195" s="513"/>
      <c r="H195" s="513"/>
      <c r="J195" s="426">
        <v>1</v>
      </c>
      <c r="K195" s="426">
        <v>1</v>
      </c>
      <c r="L195" s="426">
        <v>1</v>
      </c>
      <c r="M195" s="426">
        <v>1</v>
      </c>
      <c r="N195" s="426">
        <v>1</v>
      </c>
      <c r="O195" s="468"/>
      <c r="P195" s="449">
        <f t="shared" si="71"/>
        <v>1</v>
      </c>
      <c r="Q195" s="449">
        <f t="shared" si="71"/>
        <v>1</v>
      </c>
      <c r="R195" s="449">
        <f t="shared" si="71"/>
        <v>1</v>
      </c>
      <c r="S195" s="449">
        <f t="shared" si="71"/>
        <v>1</v>
      </c>
      <c r="T195" s="425"/>
      <c r="U195" s="468"/>
      <c r="V195" s="425">
        <f t="shared" si="66"/>
        <v>1</v>
      </c>
      <c r="W195" s="425">
        <f t="shared" si="67"/>
        <v>1</v>
      </c>
      <c r="X195" s="425">
        <f t="shared" si="68"/>
        <v>1</v>
      </c>
      <c r="Y195" s="425">
        <f t="shared" si="69"/>
        <v>1</v>
      </c>
      <c r="Z195" s="425">
        <f t="shared" si="70"/>
        <v>1</v>
      </c>
      <c r="AA195" s="468"/>
    </row>
    <row r="196" spans="1:27" ht="12.75">
      <c r="A196" s="431" t="s">
        <v>286</v>
      </c>
      <c r="B196" s="439" t="s">
        <v>263</v>
      </c>
      <c r="C196" s="418" t="s">
        <v>18</v>
      </c>
      <c r="D196" s="442" t="s">
        <v>287</v>
      </c>
      <c r="E196" s="443" t="s">
        <v>9</v>
      </c>
      <c r="G196" s="511"/>
      <c r="H196" s="511"/>
      <c r="J196" s="424">
        <v>1</v>
      </c>
      <c r="K196" s="424">
        <v>1</v>
      </c>
      <c r="L196" s="424">
        <v>1</v>
      </c>
      <c r="M196" s="424">
        <v>1</v>
      </c>
      <c r="N196" s="424">
        <v>1</v>
      </c>
      <c r="O196" s="468"/>
      <c r="P196" s="444">
        <f t="shared" si="71"/>
        <v>1.025555626721322</v>
      </c>
      <c r="Q196" s="444">
        <f t="shared" si="71"/>
        <v>1.066927637579811</v>
      </c>
      <c r="R196" s="444">
        <f t="shared" si="71"/>
        <v>0.9927390814154436</v>
      </c>
      <c r="S196" s="444">
        <f t="shared" si="71"/>
        <v>0.9438298609740445</v>
      </c>
      <c r="T196" s="420"/>
      <c r="U196" s="468"/>
      <c r="V196" s="420">
        <f t="shared" si="66"/>
        <v>1.025555626721322</v>
      </c>
      <c r="W196" s="420">
        <f t="shared" si="67"/>
        <v>1.066927637579811</v>
      </c>
      <c r="X196" s="420">
        <f t="shared" si="68"/>
        <v>0.9927390814154436</v>
      </c>
      <c r="Y196" s="420">
        <f t="shared" si="69"/>
        <v>0.9438298609740445</v>
      </c>
      <c r="Z196" s="420">
        <f t="shared" si="70"/>
        <v>1</v>
      </c>
      <c r="AA196" s="468"/>
    </row>
    <row r="197" spans="1:27" ht="12.75">
      <c r="A197" s="431" t="s">
        <v>288</v>
      </c>
      <c r="B197" s="439" t="s">
        <v>263</v>
      </c>
      <c r="C197" s="418" t="s">
        <v>18</v>
      </c>
      <c r="D197" s="446" t="s">
        <v>287</v>
      </c>
      <c r="E197" s="443" t="s">
        <v>10</v>
      </c>
      <c r="G197" s="512"/>
      <c r="H197" s="512"/>
      <c r="J197" s="424">
        <v>1</v>
      </c>
      <c r="K197" s="424">
        <v>1</v>
      </c>
      <c r="L197" s="424">
        <v>1</v>
      </c>
      <c r="M197" s="424">
        <v>1</v>
      </c>
      <c r="N197" s="424">
        <v>1</v>
      </c>
      <c r="O197" s="468"/>
      <c r="P197" s="447">
        <f t="shared" si="71"/>
        <v>1.025555626721322</v>
      </c>
      <c r="Q197" s="447">
        <f t="shared" si="71"/>
        <v>1.066927637579811</v>
      </c>
      <c r="R197" s="447">
        <f t="shared" si="71"/>
        <v>0.9927390814154436</v>
      </c>
      <c r="S197" s="447">
        <f t="shared" si="71"/>
        <v>0.9438298609740445</v>
      </c>
      <c r="T197" s="423"/>
      <c r="U197" s="468"/>
      <c r="V197" s="423">
        <f t="shared" si="66"/>
        <v>1.025555626721322</v>
      </c>
      <c r="W197" s="423">
        <f t="shared" si="67"/>
        <v>1.066927637579811</v>
      </c>
      <c r="X197" s="423">
        <f t="shared" si="68"/>
        <v>0.9927390814154436</v>
      </c>
      <c r="Y197" s="423">
        <f t="shared" si="69"/>
        <v>0.9438298609740445</v>
      </c>
      <c r="Z197" s="423">
        <f t="shared" si="70"/>
        <v>1</v>
      </c>
      <c r="AA197" s="468"/>
    </row>
    <row r="198" spans="1:27" ht="12.75">
      <c r="A198" s="431" t="s">
        <v>289</v>
      </c>
      <c r="B198" s="439" t="s">
        <v>263</v>
      </c>
      <c r="C198" s="418" t="s">
        <v>18</v>
      </c>
      <c r="D198" s="446" t="s">
        <v>287</v>
      </c>
      <c r="E198" s="443" t="s">
        <v>11</v>
      </c>
      <c r="G198" s="512"/>
      <c r="H198" s="512"/>
      <c r="J198" s="424">
        <v>1</v>
      </c>
      <c r="K198" s="424">
        <v>1</v>
      </c>
      <c r="L198" s="424">
        <v>1</v>
      </c>
      <c r="M198" s="424">
        <v>1</v>
      </c>
      <c r="N198" s="424">
        <v>1</v>
      </c>
      <c r="O198" s="468"/>
      <c r="P198" s="447">
        <f t="shared" si="71"/>
        <v>1.025555626721322</v>
      </c>
      <c r="Q198" s="447">
        <f t="shared" si="71"/>
        <v>1.066927637579811</v>
      </c>
      <c r="R198" s="447">
        <f t="shared" si="71"/>
        <v>0.9927390814154436</v>
      </c>
      <c r="S198" s="447">
        <f t="shared" si="71"/>
        <v>0.9438298609740445</v>
      </c>
      <c r="T198" s="423"/>
      <c r="U198" s="468"/>
      <c r="V198" s="423">
        <f t="shared" si="66"/>
        <v>1.025555626721322</v>
      </c>
      <c r="W198" s="423">
        <f t="shared" si="67"/>
        <v>1.066927637579811</v>
      </c>
      <c r="X198" s="423">
        <f t="shared" si="68"/>
        <v>0.9927390814154436</v>
      </c>
      <c r="Y198" s="423">
        <f t="shared" si="69"/>
        <v>0.9438298609740445</v>
      </c>
      <c r="Z198" s="423">
        <f t="shared" si="70"/>
        <v>1</v>
      </c>
      <c r="AA198" s="468"/>
    </row>
    <row r="199" spans="1:27" ht="12.75">
      <c r="A199" s="431" t="s">
        <v>290</v>
      </c>
      <c r="B199" s="439" t="s">
        <v>263</v>
      </c>
      <c r="C199" s="418" t="s">
        <v>18</v>
      </c>
      <c r="D199" s="446" t="s">
        <v>287</v>
      </c>
      <c r="E199" s="443" t="s">
        <v>12</v>
      </c>
      <c r="G199" s="512"/>
      <c r="H199" s="512"/>
      <c r="J199" s="424">
        <v>1</v>
      </c>
      <c r="K199" s="424">
        <v>1</v>
      </c>
      <c r="L199" s="424">
        <v>1</v>
      </c>
      <c r="M199" s="424">
        <v>1</v>
      </c>
      <c r="N199" s="424">
        <v>1</v>
      </c>
      <c r="O199" s="468"/>
      <c r="P199" s="447">
        <f t="shared" si="71"/>
        <v>1.0224450049487561</v>
      </c>
      <c r="Q199" s="447">
        <f t="shared" si="71"/>
        <v>1.0380491051619578</v>
      </c>
      <c r="R199" s="447">
        <f t="shared" si="71"/>
        <v>0.9942885793386087</v>
      </c>
      <c r="S199" s="447">
        <f t="shared" si="71"/>
        <v>0.9621795796439531</v>
      </c>
      <c r="T199" s="423"/>
      <c r="U199" s="468"/>
      <c r="V199" s="423">
        <f t="shared" si="66"/>
        <v>1.0224450049487561</v>
      </c>
      <c r="W199" s="423">
        <f t="shared" si="67"/>
        <v>1.0380491051619578</v>
      </c>
      <c r="X199" s="423">
        <f t="shared" si="68"/>
        <v>0.9942885793386087</v>
      </c>
      <c r="Y199" s="423">
        <f t="shared" si="69"/>
        <v>0.9621795796439531</v>
      </c>
      <c r="Z199" s="423">
        <f t="shared" si="70"/>
        <v>1</v>
      </c>
      <c r="AA199" s="468"/>
    </row>
    <row r="200" spans="1:27" ht="12.75">
      <c r="A200" s="431" t="s">
        <v>291</v>
      </c>
      <c r="B200" s="439" t="s">
        <v>263</v>
      </c>
      <c r="C200" s="418" t="s">
        <v>18</v>
      </c>
      <c r="D200" s="446" t="s">
        <v>287</v>
      </c>
      <c r="E200" s="443" t="s">
        <v>13</v>
      </c>
      <c r="G200" s="512"/>
      <c r="H200" s="512"/>
      <c r="J200" s="424">
        <v>1</v>
      </c>
      <c r="K200" s="424">
        <v>1</v>
      </c>
      <c r="L200" s="424">
        <v>1</v>
      </c>
      <c r="M200" s="424">
        <v>1</v>
      </c>
      <c r="N200" s="424">
        <v>1</v>
      </c>
      <c r="O200" s="468"/>
      <c r="P200" s="447">
        <f t="shared" si="71"/>
        <v>1</v>
      </c>
      <c r="Q200" s="447">
        <f t="shared" si="71"/>
        <v>1</v>
      </c>
      <c r="R200" s="447">
        <f t="shared" si="71"/>
        <v>1</v>
      </c>
      <c r="S200" s="447">
        <f t="shared" si="71"/>
        <v>0.997328086164043</v>
      </c>
      <c r="T200" s="423"/>
      <c r="U200" s="468"/>
      <c r="V200" s="423">
        <f t="shared" si="66"/>
        <v>1</v>
      </c>
      <c r="W200" s="423">
        <f t="shared" si="67"/>
        <v>1</v>
      </c>
      <c r="X200" s="423">
        <f t="shared" si="68"/>
        <v>1</v>
      </c>
      <c r="Y200" s="423">
        <f t="shared" si="69"/>
        <v>0.997328086164043</v>
      </c>
      <c r="Z200" s="423">
        <f t="shared" si="70"/>
        <v>1</v>
      </c>
      <c r="AA200" s="468"/>
    </row>
    <row r="201" spans="1:27" ht="12.75">
      <c r="A201" s="431" t="s">
        <v>292</v>
      </c>
      <c r="B201" s="439" t="s">
        <v>263</v>
      </c>
      <c r="C201" s="418" t="s">
        <v>18</v>
      </c>
      <c r="D201" s="446" t="s">
        <v>287</v>
      </c>
      <c r="E201" s="443" t="s">
        <v>14</v>
      </c>
      <c r="G201" s="512"/>
      <c r="H201" s="512"/>
      <c r="J201" s="424">
        <v>1</v>
      </c>
      <c r="K201" s="424">
        <v>1</v>
      </c>
      <c r="L201" s="424">
        <v>1</v>
      </c>
      <c r="M201" s="424">
        <v>1</v>
      </c>
      <c r="N201" s="424">
        <v>1</v>
      </c>
      <c r="O201" s="468"/>
      <c r="P201" s="447">
        <f t="shared" si="71"/>
        <v>1</v>
      </c>
      <c r="Q201" s="447">
        <f t="shared" si="71"/>
        <v>1</v>
      </c>
      <c r="R201" s="447">
        <f t="shared" si="71"/>
        <v>1</v>
      </c>
      <c r="S201" s="447">
        <f t="shared" si="71"/>
        <v>1</v>
      </c>
      <c r="T201" s="423"/>
      <c r="U201" s="468"/>
      <c r="V201" s="423">
        <f t="shared" si="66"/>
        <v>1</v>
      </c>
      <c r="W201" s="423">
        <f t="shared" si="67"/>
        <v>1</v>
      </c>
      <c r="X201" s="423">
        <f t="shared" si="68"/>
        <v>1</v>
      </c>
      <c r="Y201" s="423">
        <f t="shared" si="69"/>
        <v>1</v>
      </c>
      <c r="Z201" s="423">
        <f t="shared" si="70"/>
        <v>1</v>
      </c>
      <c r="AA201" s="468"/>
    </row>
    <row r="202" spans="1:27" ht="12.75">
      <c r="A202" s="431" t="s">
        <v>293</v>
      </c>
      <c r="B202" s="439" t="s">
        <v>263</v>
      </c>
      <c r="C202" s="418" t="s">
        <v>18</v>
      </c>
      <c r="D202" s="448" t="s">
        <v>287</v>
      </c>
      <c r="E202" s="443" t="s">
        <v>15</v>
      </c>
      <c r="G202" s="513"/>
      <c r="H202" s="513"/>
      <c r="J202" s="426">
        <v>1</v>
      </c>
      <c r="K202" s="426">
        <v>1</v>
      </c>
      <c r="L202" s="426">
        <v>1</v>
      </c>
      <c r="M202" s="426">
        <v>1</v>
      </c>
      <c r="N202" s="426">
        <v>1</v>
      </c>
      <c r="O202" s="468"/>
      <c r="P202" s="449">
        <f t="shared" si="71"/>
        <v>1</v>
      </c>
      <c r="Q202" s="449">
        <f t="shared" si="71"/>
        <v>1</v>
      </c>
      <c r="R202" s="449">
        <f t="shared" si="71"/>
        <v>1</v>
      </c>
      <c r="S202" s="449">
        <f t="shared" si="71"/>
        <v>1</v>
      </c>
      <c r="T202" s="425"/>
      <c r="U202" s="468"/>
      <c r="V202" s="425">
        <f t="shared" si="66"/>
        <v>1</v>
      </c>
      <c r="W202" s="425">
        <f t="shared" si="67"/>
        <v>1</v>
      </c>
      <c r="X202" s="425">
        <f t="shared" si="68"/>
        <v>1</v>
      </c>
      <c r="Y202" s="425">
        <f t="shared" si="69"/>
        <v>1</v>
      </c>
      <c r="Z202" s="425">
        <f t="shared" si="70"/>
        <v>1</v>
      </c>
      <c r="AA202" s="468"/>
    </row>
    <row r="203" spans="1:27" ht="12.75">
      <c r="A203" s="431" t="s">
        <v>294</v>
      </c>
      <c r="B203" s="439" t="s">
        <v>263</v>
      </c>
      <c r="C203" s="418" t="s">
        <v>18</v>
      </c>
      <c r="D203" s="442" t="s">
        <v>295</v>
      </c>
      <c r="E203" s="443" t="s">
        <v>9</v>
      </c>
      <c r="G203" s="511"/>
      <c r="H203" s="511"/>
      <c r="J203" s="424">
        <v>1</v>
      </c>
      <c r="K203" s="424">
        <v>1</v>
      </c>
      <c r="L203" s="424">
        <v>1</v>
      </c>
      <c r="M203" s="424">
        <v>1</v>
      </c>
      <c r="N203" s="424">
        <v>1</v>
      </c>
      <c r="O203" s="468"/>
      <c r="P203" s="444">
        <f t="shared" si="71"/>
        <v>1.025555626721322</v>
      </c>
      <c r="Q203" s="444">
        <f t="shared" si="71"/>
        <v>1.066927637579811</v>
      </c>
      <c r="R203" s="444">
        <f t="shared" si="71"/>
        <v>0.9927390814154436</v>
      </c>
      <c r="S203" s="444">
        <f t="shared" si="71"/>
        <v>0.9438298609740445</v>
      </c>
      <c r="T203" s="420"/>
      <c r="U203" s="468"/>
      <c r="V203" s="420">
        <f t="shared" si="66"/>
        <v>1.025555626721322</v>
      </c>
      <c r="W203" s="420">
        <f t="shared" si="67"/>
        <v>1.066927637579811</v>
      </c>
      <c r="X203" s="420">
        <f t="shared" si="68"/>
        <v>0.9927390814154436</v>
      </c>
      <c r="Y203" s="420">
        <f t="shared" si="69"/>
        <v>0.9438298609740445</v>
      </c>
      <c r="Z203" s="420">
        <f t="shared" si="70"/>
        <v>1</v>
      </c>
      <c r="AA203" s="468"/>
    </row>
    <row r="204" spans="1:27" ht="12.75">
      <c r="A204" s="431" t="s">
        <v>296</v>
      </c>
      <c r="B204" s="439" t="s">
        <v>263</v>
      </c>
      <c r="C204" s="418" t="s">
        <v>18</v>
      </c>
      <c r="D204" s="446" t="s">
        <v>295</v>
      </c>
      <c r="E204" s="443" t="s">
        <v>10</v>
      </c>
      <c r="G204" s="512"/>
      <c r="H204" s="512"/>
      <c r="J204" s="424">
        <v>1</v>
      </c>
      <c r="K204" s="424">
        <v>1</v>
      </c>
      <c r="L204" s="424">
        <v>1</v>
      </c>
      <c r="M204" s="424">
        <v>1</v>
      </c>
      <c r="N204" s="424">
        <v>1</v>
      </c>
      <c r="O204" s="468"/>
      <c r="P204" s="447">
        <f t="shared" si="71"/>
        <v>1.025555626721322</v>
      </c>
      <c r="Q204" s="447">
        <f t="shared" si="71"/>
        <v>1.066927637579811</v>
      </c>
      <c r="R204" s="447">
        <f t="shared" si="71"/>
        <v>0.9927390814154436</v>
      </c>
      <c r="S204" s="447">
        <f t="shared" si="71"/>
        <v>0.9438298609740445</v>
      </c>
      <c r="T204" s="423"/>
      <c r="U204" s="468"/>
      <c r="V204" s="423">
        <f t="shared" si="66"/>
        <v>1.025555626721322</v>
      </c>
      <c r="W204" s="423">
        <f t="shared" si="67"/>
        <v>1.066927637579811</v>
      </c>
      <c r="X204" s="423">
        <f t="shared" si="68"/>
        <v>0.9927390814154436</v>
      </c>
      <c r="Y204" s="423">
        <f t="shared" si="69"/>
        <v>0.9438298609740445</v>
      </c>
      <c r="Z204" s="423">
        <f t="shared" si="70"/>
        <v>1</v>
      </c>
      <c r="AA204" s="468"/>
    </row>
    <row r="205" spans="1:27" ht="12.75">
      <c r="A205" s="431" t="s">
        <v>297</v>
      </c>
      <c r="B205" s="439" t="s">
        <v>263</v>
      </c>
      <c r="C205" s="418" t="s">
        <v>18</v>
      </c>
      <c r="D205" s="446" t="s">
        <v>295</v>
      </c>
      <c r="E205" s="443" t="s">
        <v>11</v>
      </c>
      <c r="G205" s="512"/>
      <c r="H205" s="512"/>
      <c r="J205" s="424">
        <v>1</v>
      </c>
      <c r="K205" s="424">
        <v>1</v>
      </c>
      <c r="L205" s="424">
        <v>1</v>
      </c>
      <c r="M205" s="424">
        <v>1</v>
      </c>
      <c r="N205" s="424">
        <v>1</v>
      </c>
      <c r="O205" s="468"/>
      <c r="P205" s="447">
        <f t="shared" si="71"/>
        <v>1.025555626721322</v>
      </c>
      <c r="Q205" s="447">
        <f t="shared" si="71"/>
        <v>1.066927637579811</v>
      </c>
      <c r="R205" s="447">
        <f t="shared" si="71"/>
        <v>0.9927390814154436</v>
      </c>
      <c r="S205" s="447">
        <f t="shared" si="71"/>
        <v>0.9438298609740445</v>
      </c>
      <c r="T205" s="423"/>
      <c r="U205" s="468"/>
      <c r="V205" s="423">
        <f t="shared" si="66"/>
        <v>1.025555626721322</v>
      </c>
      <c r="W205" s="423">
        <f t="shared" si="67"/>
        <v>1.066927637579811</v>
      </c>
      <c r="X205" s="423">
        <f t="shared" si="68"/>
        <v>0.9927390814154436</v>
      </c>
      <c r="Y205" s="423">
        <f t="shared" si="69"/>
        <v>0.9438298609740445</v>
      </c>
      <c r="Z205" s="423">
        <f t="shared" si="70"/>
        <v>1</v>
      </c>
      <c r="AA205" s="468"/>
    </row>
    <row r="206" spans="1:27" ht="12.75">
      <c r="A206" s="431" t="s">
        <v>298</v>
      </c>
      <c r="B206" s="439" t="s">
        <v>263</v>
      </c>
      <c r="C206" s="418" t="s">
        <v>18</v>
      </c>
      <c r="D206" s="446" t="s">
        <v>295</v>
      </c>
      <c r="E206" s="443" t="s">
        <v>12</v>
      </c>
      <c r="G206" s="512"/>
      <c r="H206" s="512"/>
      <c r="J206" s="424">
        <v>1</v>
      </c>
      <c r="K206" s="424">
        <v>1</v>
      </c>
      <c r="L206" s="424">
        <v>1</v>
      </c>
      <c r="M206" s="424">
        <v>1</v>
      </c>
      <c r="N206" s="424">
        <v>1</v>
      </c>
      <c r="O206" s="468"/>
      <c r="P206" s="447">
        <f t="shared" si="71"/>
        <v>1.0224450049487561</v>
      </c>
      <c r="Q206" s="447">
        <f t="shared" si="71"/>
        <v>1.0380491051619578</v>
      </c>
      <c r="R206" s="447">
        <f t="shared" si="71"/>
        <v>0.9942885793386087</v>
      </c>
      <c r="S206" s="447">
        <f t="shared" si="71"/>
        <v>0.9621795796439531</v>
      </c>
      <c r="T206" s="423"/>
      <c r="U206" s="468"/>
      <c r="V206" s="423">
        <f t="shared" si="66"/>
        <v>1.0224450049487561</v>
      </c>
      <c r="W206" s="423">
        <f t="shared" si="67"/>
        <v>1.0380491051619578</v>
      </c>
      <c r="X206" s="423">
        <f t="shared" si="68"/>
        <v>0.9942885793386087</v>
      </c>
      <c r="Y206" s="423">
        <f t="shared" si="69"/>
        <v>0.9621795796439531</v>
      </c>
      <c r="Z206" s="423">
        <f t="shared" si="70"/>
        <v>1</v>
      </c>
      <c r="AA206" s="468"/>
    </row>
    <row r="207" spans="1:27" ht="12.75">
      <c r="A207" s="431" t="s">
        <v>299</v>
      </c>
      <c r="B207" s="439" t="s">
        <v>263</v>
      </c>
      <c r="C207" s="418" t="s">
        <v>18</v>
      </c>
      <c r="D207" s="446" t="s">
        <v>295</v>
      </c>
      <c r="E207" s="443" t="s">
        <v>13</v>
      </c>
      <c r="G207" s="512"/>
      <c r="H207" s="512"/>
      <c r="J207" s="424">
        <v>1</v>
      </c>
      <c r="K207" s="424">
        <v>1</v>
      </c>
      <c r="L207" s="424">
        <v>1</v>
      </c>
      <c r="M207" s="424">
        <v>1</v>
      </c>
      <c r="N207" s="424">
        <v>1</v>
      </c>
      <c r="O207" s="468"/>
      <c r="P207" s="447">
        <f t="shared" si="71"/>
        <v>1</v>
      </c>
      <c r="Q207" s="447">
        <f t="shared" si="71"/>
        <v>1</v>
      </c>
      <c r="R207" s="447">
        <f t="shared" si="71"/>
        <v>1</v>
      </c>
      <c r="S207" s="447">
        <f t="shared" si="71"/>
        <v>0.997328086164043</v>
      </c>
      <c r="T207" s="423"/>
      <c r="U207" s="468"/>
      <c r="V207" s="423">
        <f t="shared" si="66"/>
        <v>1</v>
      </c>
      <c r="W207" s="423">
        <f t="shared" si="67"/>
        <v>1</v>
      </c>
      <c r="X207" s="423">
        <f t="shared" si="68"/>
        <v>1</v>
      </c>
      <c r="Y207" s="423">
        <f t="shared" si="69"/>
        <v>0.997328086164043</v>
      </c>
      <c r="Z207" s="423">
        <f t="shared" si="70"/>
        <v>1</v>
      </c>
      <c r="AA207" s="468"/>
    </row>
    <row r="208" spans="1:27" ht="12.75">
      <c r="A208" s="431" t="s">
        <v>300</v>
      </c>
      <c r="B208" s="439" t="s">
        <v>263</v>
      </c>
      <c r="C208" s="418" t="s">
        <v>18</v>
      </c>
      <c r="D208" s="446" t="s">
        <v>295</v>
      </c>
      <c r="E208" s="443" t="s">
        <v>14</v>
      </c>
      <c r="G208" s="512"/>
      <c r="H208" s="512"/>
      <c r="J208" s="424">
        <v>1</v>
      </c>
      <c r="K208" s="424">
        <v>1</v>
      </c>
      <c r="L208" s="424">
        <v>1</v>
      </c>
      <c r="M208" s="424">
        <v>1</v>
      </c>
      <c r="N208" s="424">
        <v>1</v>
      </c>
      <c r="O208" s="468"/>
      <c r="P208" s="447">
        <f t="shared" si="71"/>
        <v>1</v>
      </c>
      <c r="Q208" s="447">
        <f t="shared" si="71"/>
        <v>1</v>
      </c>
      <c r="R208" s="447">
        <f t="shared" si="71"/>
        <v>1</v>
      </c>
      <c r="S208" s="447">
        <f t="shared" si="71"/>
        <v>1</v>
      </c>
      <c r="T208" s="423"/>
      <c r="U208" s="468"/>
      <c r="V208" s="423">
        <f t="shared" si="66"/>
        <v>1</v>
      </c>
      <c r="W208" s="423">
        <f t="shared" si="67"/>
        <v>1</v>
      </c>
      <c r="X208" s="423">
        <f t="shared" si="68"/>
        <v>1</v>
      </c>
      <c r="Y208" s="423">
        <f t="shared" si="69"/>
        <v>1</v>
      </c>
      <c r="Z208" s="423">
        <f t="shared" si="70"/>
        <v>1</v>
      </c>
      <c r="AA208" s="468"/>
    </row>
    <row r="209" spans="1:27" ht="12.75">
      <c r="A209" s="435" t="s">
        <v>301</v>
      </c>
      <c r="B209" s="440" t="s">
        <v>263</v>
      </c>
      <c r="C209" s="419" t="s">
        <v>18</v>
      </c>
      <c r="D209" s="448" t="s">
        <v>295</v>
      </c>
      <c r="E209" s="443" t="s">
        <v>15</v>
      </c>
      <c r="G209" s="513"/>
      <c r="H209" s="513"/>
      <c r="J209" s="426">
        <v>1</v>
      </c>
      <c r="K209" s="426">
        <v>1</v>
      </c>
      <c r="L209" s="426">
        <v>1</v>
      </c>
      <c r="M209" s="426">
        <v>1</v>
      </c>
      <c r="N209" s="426">
        <v>1</v>
      </c>
      <c r="O209" s="468"/>
      <c r="P209" s="449">
        <f t="shared" si="71"/>
        <v>1</v>
      </c>
      <c r="Q209" s="449">
        <f t="shared" si="71"/>
        <v>1</v>
      </c>
      <c r="R209" s="449">
        <f t="shared" si="71"/>
        <v>1</v>
      </c>
      <c r="S209" s="449">
        <f t="shared" si="71"/>
        <v>1</v>
      </c>
      <c r="T209" s="425"/>
      <c r="U209" s="468"/>
      <c r="V209" s="425">
        <f t="shared" si="66"/>
        <v>1</v>
      </c>
      <c r="W209" s="425">
        <f t="shared" si="67"/>
        <v>1</v>
      </c>
      <c r="X209" s="425">
        <f t="shared" si="68"/>
        <v>1</v>
      </c>
      <c r="Y209" s="425">
        <f t="shared" si="69"/>
        <v>1</v>
      </c>
      <c r="Z209" s="425">
        <f t="shared" si="70"/>
        <v>1</v>
      </c>
      <c r="AA209" s="468"/>
    </row>
    <row r="210" spans="1:27" ht="12.75">
      <c r="A210" s="431" t="s">
        <v>302</v>
      </c>
      <c r="B210" s="439" t="s">
        <v>303</v>
      </c>
      <c r="C210" s="418" t="s">
        <v>18</v>
      </c>
      <c r="D210" s="418" t="s">
        <v>304</v>
      </c>
      <c r="E210" s="440" t="s">
        <v>9</v>
      </c>
      <c r="G210" s="511"/>
      <c r="H210" s="511"/>
      <c r="J210" s="424">
        <v>1</v>
      </c>
      <c r="K210" s="424">
        <v>1</v>
      </c>
      <c r="L210" s="424">
        <v>1</v>
      </c>
      <c r="M210" s="424">
        <v>1</v>
      </c>
      <c r="N210" s="424">
        <v>1</v>
      </c>
      <c r="O210" s="468"/>
      <c r="P210" s="444">
        <f t="shared" si="71"/>
        <v>1.025555626721322</v>
      </c>
      <c r="Q210" s="444">
        <f t="shared" si="71"/>
        <v>1.066927637579811</v>
      </c>
      <c r="R210" s="444">
        <f t="shared" si="71"/>
        <v>0.9927390814154436</v>
      </c>
      <c r="S210" s="444">
        <f t="shared" si="71"/>
        <v>0.9438298609740445</v>
      </c>
      <c r="T210" s="420"/>
      <c r="U210" s="468"/>
      <c r="V210" s="420">
        <f t="shared" si="66"/>
        <v>1.025555626721322</v>
      </c>
      <c r="W210" s="420">
        <f t="shared" si="67"/>
        <v>1.066927637579811</v>
      </c>
      <c r="X210" s="420">
        <f t="shared" si="68"/>
        <v>0.9927390814154436</v>
      </c>
      <c r="Y210" s="420">
        <f t="shared" si="69"/>
        <v>0.9438298609740445</v>
      </c>
      <c r="Z210" s="420">
        <f t="shared" si="70"/>
        <v>1</v>
      </c>
      <c r="AA210" s="468"/>
    </row>
    <row r="211" spans="1:27" ht="12.75">
      <c r="A211" s="431" t="s">
        <v>305</v>
      </c>
      <c r="B211" s="439" t="s">
        <v>303</v>
      </c>
      <c r="C211" s="418" t="s">
        <v>18</v>
      </c>
      <c r="D211" s="418" t="s">
        <v>304</v>
      </c>
      <c r="E211" s="443" t="s">
        <v>10</v>
      </c>
      <c r="G211" s="512"/>
      <c r="H211" s="512"/>
      <c r="J211" s="424">
        <v>1</v>
      </c>
      <c r="K211" s="424">
        <v>1</v>
      </c>
      <c r="L211" s="424">
        <v>1</v>
      </c>
      <c r="M211" s="424">
        <v>1</v>
      </c>
      <c r="N211" s="424">
        <v>1</v>
      </c>
      <c r="O211" s="468"/>
      <c r="P211" s="447">
        <f t="shared" si="71"/>
        <v>1.025555626721322</v>
      </c>
      <c r="Q211" s="447">
        <f t="shared" si="71"/>
        <v>1.066927637579811</v>
      </c>
      <c r="R211" s="447">
        <f t="shared" si="71"/>
        <v>0.9927390814154436</v>
      </c>
      <c r="S211" s="447">
        <f t="shared" si="71"/>
        <v>0.9438298609740445</v>
      </c>
      <c r="T211" s="423"/>
      <c r="U211" s="468"/>
      <c r="V211" s="423">
        <f t="shared" si="66"/>
        <v>1.025555626721322</v>
      </c>
      <c r="W211" s="423">
        <f t="shared" si="67"/>
        <v>1.066927637579811</v>
      </c>
      <c r="X211" s="423">
        <f t="shared" si="68"/>
        <v>0.9927390814154436</v>
      </c>
      <c r="Y211" s="423">
        <f t="shared" si="69"/>
        <v>0.9438298609740445</v>
      </c>
      <c r="Z211" s="423">
        <f t="shared" si="70"/>
        <v>1</v>
      </c>
      <c r="AA211" s="468"/>
    </row>
    <row r="212" spans="1:27" ht="12.75">
      <c r="A212" s="431" t="s">
        <v>306</v>
      </c>
      <c r="B212" s="439" t="s">
        <v>303</v>
      </c>
      <c r="C212" s="418" t="s">
        <v>18</v>
      </c>
      <c r="D212" s="418" t="s">
        <v>304</v>
      </c>
      <c r="E212" s="443" t="s">
        <v>11</v>
      </c>
      <c r="G212" s="512"/>
      <c r="H212" s="512"/>
      <c r="J212" s="424">
        <v>1</v>
      </c>
      <c r="K212" s="424">
        <v>1</v>
      </c>
      <c r="L212" s="424">
        <v>1</v>
      </c>
      <c r="M212" s="424">
        <v>1</v>
      </c>
      <c r="N212" s="424">
        <v>1</v>
      </c>
      <c r="O212" s="468"/>
      <c r="P212" s="447">
        <f aca="true" t="shared" si="72" ref="P212:S231">P205</f>
        <v>1.025555626721322</v>
      </c>
      <c r="Q212" s="447">
        <f t="shared" si="72"/>
        <v>1.066927637579811</v>
      </c>
      <c r="R212" s="447">
        <f t="shared" si="72"/>
        <v>0.9927390814154436</v>
      </c>
      <c r="S212" s="447">
        <f t="shared" si="72"/>
        <v>0.9438298609740445</v>
      </c>
      <c r="T212" s="423"/>
      <c r="U212" s="468"/>
      <c r="V212" s="423">
        <f t="shared" si="66"/>
        <v>1.025555626721322</v>
      </c>
      <c r="W212" s="423">
        <f t="shared" si="67"/>
        <v>1.066927637579811</v>
      </c>
      <c r="X212" s="423">
        <f t="shared" si="68"/>
        <v>0.9927390814154436</v>
      </c>
      <c r="Y212" s="423">
        <f t="shared" si="69"/>
        <v>0.9438298609740445</v>
      </c>
      <c r="Z212" s="423">
        <f t="shared" si="70"/>
        <v>1</v>
      </c>
      <c r="AA212" s="468"/>
    </row>
    <row r="213" spans="1:27" ht="12.75">
      <c r="A213" s="431" t="s">
        <v>307</v>
      </c>
      <c r="B213" s="439" t="s">
        <v>303</v>
      </c>
      <c r="C213" s="418" t="s">
        <v>18</v>
      </c>
      <c r="D213" s="418" t="s">
        <v>304</v>
      </c>
      <c r="E213" s="443" t="s">
        <v>12</v>
      </c>
      <c r="G213" s="512"/>
      <c r="H213" s="512"/>
      <c r="J213" s="424">
        <v>1</v>
      </c>
      <c r="K213" s="424">
        <v>1</v>
      </c>
      <c r="L213" s="424">
        <v>1</v>
      </c>
      <c r="M213" s="424">
        <v>1</v>
      </c>
      <c r="N213" s="424">
        <v>1</v>
      </c>
      <c r="O213" s="468"/>
      <c r="P213" s="447">
        <f t="shared" si="72"/>
        <v>1.0224450049487561</v>
      </c>
      <c r="Q213" s="447">
        <f t="shared" si="72"/>
        <v>1.0380491051619578</v>
      </c>
      <c r="R213" s="447">
        <f t="shared" si="72"/>
        <v>0.9942885793386087</v>
      </c>
      <c r="S213" s="447">
        <f t="shared" si="72"/>
        <v>0.9621795796439531</v>
      </c>
      <c r="T213" s="423"/>
      <c r="U213" s="468"/>
      <c r="V213" s="423">
        <f t="shared" si="66"/>
        <v>1.0224450049487561</v>
      </c>
      <c r="W213" s="423">
        <f t="shared" si="67"/>
        <v>1.0380491051619578</v>
      </c>
      <c r="X213" s="423">
        <f t="shared" si="68"/>
        <v>0.9942885793386087</v>
      </c>
      <c r="Y213" s="423">
        <f t="shared" si="69"/>
        <v>0.9621795796439531</v>
      </c>
      <c r="Z213" s="423">
        <f t="shared" si="70"/>
        <v>1</v>
      </c>
      <c r="AA213" s="468"/>
    </row>
    <row r="214" spans="1:27" ht="12.75">
      <c r="A214" s="431" t="s">
        <v>308</v>
      </c>
      <c r="B214" s="439" t="s">
        <v>303</v>
      </c>
      <c r="C214" s="418" t="s">
        <v>18</v>
      </c>
      <c r="D214" s="418" t="s">
        <v>304</v>
      </c>
      <c r="E214" s="443" t="s">
        <v>13</v>
      </c>
      <c r="G214" s="512"/>
      <c r="H214" s="512"/>
      <c r="J214" s="424">
        <v>1</v>
      </c>
      <c r="K214" s="424">
        <v>1</v>
      </c>
      <c r="L214" s="424">
        <v>1</v>
      </c>
      <c r="M214" s="424">
        <v>1</v>
      </c>
      <c r="N214" s="424">
        <v>1</v>
      </c>
      <c r="O214" s="468"/>
      <c r="P214" s="447">
        <f t="shared" si="72"/>
        <v>1</v>
      </c>
      <c r="Q214" s="447">
        <f t="shared" si="72"/>
        <v>1</v>
      </c>
      <c r="R214" s="447">
        <f t="shared" si="72"/>
        <v>1</v>
      </c>
      <c r="S214" s="447">
        <f t="shared" si="72"/>
        <v>0.997328086164043</v>
      </c>
      <c r="T214" s="423"/>
      <c r="U214" s="468"/>
      <c r="V214" s="423">
        <f t="shared" si="66"/>
        <v>1</v>
      </c>
      <c r="W214" s="423">
        <f t="shared" si="67"/>
        <v>1</v>
      </c>
      <c r="X214" s="423">
        <f t="shared" si="68"/>
        <v>1</v>
      </c>
      <c r="Y214" s="423">
        <f t="shared" si="69"/>
        <v>0.997328086164043</v>
      </c>
      <c r="Z214" s="423">
        <f t="shared" si="70"/>
        <v>1</v>
      </c>
      <c r="AA214" s="468"/>
    </row>
    <row r="215" spans="1:27" ht="12.75">
      <c r="A215" s="431" t="s">
        <v>309</v>
      </c>
      <c r="B215" s="439" t="s">
        <v>303</v>
      </c>
      <c r="C215" s="418" t="s">
        <v>18</v>
      </c>
      <c r="D215" s="418" t="s">
        <v>304</v>
      </c>
      <c r="E215" s="443" t="s">
        <v>14</v>
      </c>
      <c r="G215" s="512"/>
      <c r="H215" s="512"/>
      <c r="J215" s="424">
        <v>1</v>
      </c>
      <c r="K215" s="424">
        <v>1</v>
      </c>
      <c r="L215" s="424">
        <v>1</v>
      </c>
      <c r="M215" s="424">
        <v>1</v>
      </c>
      <c r="N215" s="424">
        <v>1</v>
      </c>
      <c r="O215" s="468"/>
      <c r="P215" s="447">
        <f t="shared" si="72"/>
        <v>1</v>
      </c>
      <c r="Q215" s="447">
        <f t="shared" si="72"/>
        <v>1</v>
      </c>
      <c r="R215" s="447">
        <f t="shared" si="72"/>
        <v>1</v>
      </c>
      <c r="S215" s="447">
        <f t="shared" si="72"/>
        <v>1</v>
      </c>
      <c r="T215" s="423"/>
      <c r="U215" s="468"/>
      <c r="V215" s="423">
        <f t="shared" si="66"/>
        <v>1</v>
      </c>
      <c r="W215" s="423">
        <f t="shared" si="67"/>
        <v>1</v>
      </c>
      <c r="X215" s="423">
        <f t="shared" si="68"/>
        <v>1</v>
      </c>
      <c r="Y215" s="423">
        <f t="shared" si="69"/>
        <v>1</v>
      </c>
      <c r="Z215" s="423">
        <f t="shared" si="70"/>
        <v>1</v>
      </c>
      <c r="AA215" s="468"/>
    </row>
    <row r="216" spans="1:27" ht="12.75">
      <c r="A216" s="431" t="s">
        <v>310</v>
      </c>
      <c r="B216" s="439" t="s">
        <v>303</v>
      </c>
      <c r="C216" s="418" t="s">
        <v>18</v>
      </c>
      <c r="D216" s="419" t="s">
        <v>304</v>
      </c>
      <c r="E216" s="443" t="s">
        <v>15</v>
      </c>
      <c r="G216" s="513"/>
      <c r="H216" s="513"/>
      <c r="J216" s="426">
        <v>1</v>
      </c>
      <c r="K216" s="426">
        <v>1</v>
      </c>
      <c r="L216" s="426">
        <v>1</v>
      </c>
      <c r="M216" s="426">
        <v>1</v>
      </c>
      <c r="N216" s="426">
        <v>1</v>
      </c>
      <c r="O216" s="468"/>
      <c r="P216" s="449">
        <f t="shared" si="72"/>
        <v>1</v>
      </c>
      <c r="Q216" s="449">
        <f t="shared" si="72"/>
        <v>1</v>
      </c>
      <c r="R216" s="449">
        <f t="shared" si="72"/>
        <v>1</v>
      </c>
      <c r="S216" s="449">
        <f t="shared" si="72"/>
        <v>1</v>
      </c>
      <c r="T216" s="425"/>
      <c r="U216" s="468"/>
      <c r="V216" s="425">
        <f t="shared" si="66"/>
        <v>1</v>
      </c>
      <c r="W216" s="425">
        <f t="shared" si="67"/>
        <v>1</v>
      </c>
      <c r="X216" s="425">
        <f t="shared" si="68"/>
        <v>1</v>
      </c>
      <c r="Y216" s="425">
        <f t="shared" si="69"/>
        <v>1</v>
      </c>
      <c r="Z216" s="425">
        <f t="shared" si="70"/>
        <v>1</v>
      </c>
      <c r="AA216" s="468"/>
    </row>
    <row r="217" spans="1:27" ht="12.75">
      <c r="A217" s="431" t="s">
        <v>311</v>
      </c>
      <c r="B217" s="439" t="s">
        <v>303</v>
      </c>
      <c r="C217" s="418" t="s">
        <v>18</v>
      </c>
      <c r="D217" s="427" t="s">
        <v>312</v>
      </c>
      <c r="E217" s="443" t="s">
        <v>9</v>
      </c>
      <c r="G217" s="511"/>
      <c r="H217" s="511"/>
      <c r="J217" s="424">
        <v>1</v>
      </c>
      <c r="K217" s="424">
        <v>1</v>
      </c>
      <c r="L217" s="424">
        <v>1</v>
      </c>
      <c r="M217" s="424">
        <v>1</v>
      </c>
      <c r="N217" s="424">
        <v>1</v>
      </c>
      <c r="O217" s="468"/>
      <c r="P217" s="444">
        <f t="shared" si="72"/>
        <v>1.025555626721322</v>
      </c>
      <c r="Q217" s="444">
        <f t="shared" si="72"/>
        <v>1.066927637579811</v>
      </c>
      <c r="R217" s="444">
        <f t="shared" si="72"/>
        <v>0.9927390814154436</v>
      </c>
      <c r="S217" s="444">
        <f t="shared" si="72"/>
        <v>0.9438298609740445</v>
      </c>
      <c r="T217" s="420"/>
      <c r="U217" s="468"/>
      <c r="V217" s="420">
        <f t="shared" si="66"/>
        <v>1.025555626721322</v>
      </c>
      <c r="W217" s="420">
        <f t="shared" si="67"/>
        <v>1.066927637579811</v>
      </c>
      <c r="X217" s="420">
        <f t="shared" si="68"/>
        <v>0.9927390814154436</v>
      </c>
      <c r="Y217" s="420">
        <f t="shared" si="69"/>
        <v>0.9438298609740445</v>
      </c>
      <c r="Z217" s="420">
        <f t="shared" si="70"/>
        <v>1</v>
      </c>
      <c r="AA217" s="468"/>
    </row>
    <row r="218" spans="1:27" ht="12.75">
      <c r="A218" s="431" t="s">
        <v>313</v>
      </c>
      <c r="B218" s="439" t="s">
        <v>303</v>
      </c>
      <c r="C218" s="418" t="s">
        <v>18</v>
      </c>
      <c r="D218" s="418" t="s">
        <v>312</v>
      </c>
      <c r="E218" s="443" t="s">
        <v>10</v>
      </c>
      <c r="G218" s="512"/>
      <c r="H218" s="512"/>
      <c r="J218" s="424">
        <v>1</v>
      </c>
      <c r="K218" s="424">
        <v>1</v>
      </c>
      <c r="L218" s="424">
        <v>1</v>
      </c>
      <c r="M218" s="424">
        <v>1</v>
      </c>
      <c r="N218" s="424">
        <v>1</v>
      </c>
      <c r="O218" s="468"/>
      <c r="P218" s="447">
        <f t="shared" si="72"/>
        <v>1.025555626721322</v>
      </c>
      <c r="Q218" s="447">
        <f t="shared" si="72"/>
        <v>1.066927637579811</v>
      </c>
      <c r="R218" s="447">
        <f t="shared" si="72"/>
        <v>0.9927390814154436</v>
      </c>
      <c r="S218" s="447">
        <f t="shared" si="72"/>
        <v>0.9438298609740445</v>
      </c>
      <c r="T218" s="423"/>
      <c r="U218" s="468"/>
      <c r="V218" s="423">
        <f t="shared" si="66"/>
        <v>1.025555626721322</v>
      </c>
      <c r="W218" s="423">
        <f t="shared" si="67"/>
        <v>1.066927637579811</v>
      </c>
      <c r="X218" s="423">
        <f t="shared" si="68"/>
        <v>0.9927390814154436</v>
      </c>
      <c r="Y218" s="423">
        <f t="shared" si="69"/>
        <v>0.9438298609740445</v>
      </c>
      <c r="Z218" s="423">
        <f t="shared" si="70"/>
        <v>1</v>
      </c>
      <c r="AA218" s="468"/>
    </row>
    <row r="219" spans="1:27" ht="12.75">
      <c r="A219" s="431" t="s">
        <v>314</v>
      </c>
      <c r="B219" s="439" t="s">
        <v>303</v>
      </c>
      <c r="C219" s="418" t="s">
        <v>18</v>
      </c>
      <c r="D219" s="418" t="s">
        <v>312</v>
      </c>
      <c r="E219" s="443" t="s">
        <v>11</v>
      </c>
      <c r="G219" s="512"/>
      <c r="H219" s="512"/>
      <c r="J219" s="424">
        <v>1</v>
      </c>
      <c r="K219" s="424">
        <v>1</v>
      </c>
      <c r="L219" s="424">
        <v>1</v>
      </c>
      <c r="M219" s="424">
        <v>1</v>
      </c>
      <c r="N219" s="424">
        <v>1</v>
      </c>
      <c r="O219" s="468"/>
      <c r="P219" s="447">
        <f t="shared" si="72"/>
        <v>1.025555626721322</v>
      </c>
      <c r="Q219" s="447">
        <f t="shared" si="72"/>
        <v>1.066927637579811</v>
      </c>
      <c r="R219" s="447">
        <f t="shared" si="72"/>
        <v>0.9927390814154436</v>
      </c>
      <c r="S219" s="447">
        <f t="shared" si="72"/>
        <v>0.9438298609740445</v>
      </c>
      <c r="T219" s="423"/>
      <c r="U219" s="468"/>
      <c r="V219" s="423">
        <f t="shared" si="66"/>
        <v>1.025555626721322</v>
      </c>
      <c r="W219" s="423">
        <f t="shared" si="67"/>
        <v>1.066927637579811</v>
      </c>
      <c r="X219" s="423">
        <f t="shared" si="68"/>
        <v>0.9927390814154436</v>
      </c>
      <c r="Y219" s="423">
        <f t="shared" si="69"/>
        <v>0.9438298609740445</v>
      </c>
      <c r="Z219" s="423">
        <f t="shared" si="70"/>
        <v>1</v>
      </c>
      <c r="AA219" s="468"/>
    </row>
    <row r="220" spans="1:27" ht="12.75">
      <c r="A220" s="431" t="s">
        <v>315</v>
      </c>
      <c r="B220" s="439" t="s">
        <v>303</v>
      </c>
      <c r="C220" s="418" t="s">
        <v>18</v>
      </c>
      <c r="D220" s="418" t="s">
        <v>312</v>
      </c>
      <c r="E220" s="443" t="s">
        <v>12</v>
      </c>
      <c r="G220" s="512"/>
      <c r="H220" s="512"/>
      <c r="J220" s="424">
        <v>1</v>
      </c>
      <c r="K220" s="424">
        <v>1</v>
      </c>
      <c r="L220" s="424">
        <v>1</v>
      </c>
      <c r="M220" s="424">
        <v>1</v>
      </c>
      <c r="N220" s="424">
        <v>1</v>
      </c>
      <c r="O220" s="468"/>
      <c r="P220" s="447">
        <f t="shared" si="72"/>
        <v>1.0224450049487561</v>
      </c>
      <c r="Q220" s="447">
        <f t="shared" si="72"/>
        <v>1.0380491051619578</v>
      </c>
      <c r="R220" s="447">
        <f t="shared" si="72"/>
        <v>0.9942885793386087</v>
      </c>
      <c r="S220" s="447">
        <f t="shared" si="72"/>
        <v>0.9621795796439531</v>
      </c>
      <c r="T220" s="423"/>
      <c r="U220" s="468"/>
      <c r="V220" s="423">
        <f t="shared" si="66"/>
        <v>1.0224450049487561</v>
      </c>
      <c r="W220" s="423">
        <f t="shared" si="67"/>
        <v>1.0380491051619578</v>
      </c>
      <c r="X220" s="423">
        <f t="shared" si="68"/>
        <v>0.9942885793386087</v>
      </c>
      <c r="Y220" s="423">
        <f t="shared" si="69"/>
        <v>0.9621795796439531</v>
      </c>
      <c r="Z220" s="423">
        <f t="shared" si="70"/>
        <v>1</v>
      </c>
      <c r="AA220" s="468"/>
    </row>
    <row r="221" spans="1:27" ht="12.75">
      <c r="A221" s="431" t="s">
        <v>316</v>
      </c>
      <c r="B221" s="439" t="s">
        <v>303</v>
      </c>
      <c r="C221" s="418" t="s">
        <v>18</v>
      </c>
      <c r="D221" s="418" t="s">
        <v>312</v>
      </c>
      <c r="E221" s="443" t="s">
        <v>13</v>
      </c>
      <c r="G221" s="512"/>
      <c r="H221" s="512"/>
      <c r="J221" s="424">
        <v>1</v>
      </c>
      <c r="K221" s="424">
        <v>1</v>
      </c>
      <c r="L221" s="424">
        <v>1</v>
      </c>
      <c r="M221" s="424">
        <v>1</v>
      </c>
      <c r="N221" s="424">
        <v>1</v>
      </c>
      <c r="O221" s="468"/>
      <c r="P221" s="447">
        <f t="shared" si="72"/>
        <v>1</v>
      </c>
      <c r="Q221" s="447">
        <f t="shared" si="72"/>
        <v>1</v>
      </c>
      <c r="R221" s="447">
        <f t="shared" si="72"/>
        <v>1</v>
      </c>
      <c r="S221" s="447">
        <f t="shared" si="72"/>
        <v>0.997328086164043</v>
      </c>
      <c r="T221" s="423"/>
      <c r="U221" s="468"/>
      <c r="V221" s="423">
        <f t="shared" si="66"/>
        <v>1</v>
      </c>
      <c r="W221" s="423">
        <f t="shared" si="67"/>
        <v>1</v>
      </c>
      <c r="X221" s="423">
        <f t="shared" si="68"/>
        <v>1</v>
      </c>
      <c r="Y221" s="423">
        <f t="shared" si="69"/>
        <v>0.997328086164043</v>
      </c>
      <c r="Z221" s="423">
        <f t="shared" si="70"/>
        <v>1</v>
      </c>
      <c r="AA221" s="468"/>
    </row>
    <row r="222" spans="1:27" ht="12.75">
      <c r="A222" s="431" t="s">
        <v>317</v>
      </c>
      <c r="B222" s="439" t="s">
        <v>303</v>
      </c>
      <c r="C222" s="418" t="s">
        <v>18</v>
      </c>
      <c r="D222" s="418" t="s">
        <v>312</v>
      </c>
      <c r="E222" s="443" t="s">
        <v>14</v>
      </c>
      <c r="G222" s="512"/>
      <c r="H222" s="512"/>
      <c r="J222" s="424">
        <v>1</v>
      </c>
      <c r="K222" s="424">
        <v>1</v>
      </c>
      <c r="L222" s="424">
        <v>1</v>
      </c>
      <c r="M222" s="424">
        <v>1</v>
      </c>
      <c r="N222" s="424">
        <v>1</v>
      </c>
      <c r="O222" s="468"/>
      <c r="P222" s="447">
        <f t="shared" si="72"/>
        <v>1</v>
      </c>
      <c r="Q222" s="447">
        <f t="shared" si="72"/>
        <v>1</v>
      </c>
      <c r="R222" s="447">
        <f t="shared" si="72"/>
        <v>1</v>
      </c>
      <c r="S222" s="447">
        <f t="shared" si="72"/>
        <v>1</v>
      </c>
      <c r="T222" s="423"/>
      <c r="U222" s="468"/>
      <c r="V222" s="423">
        <f t="shared" si="66"/>
        <v>1</v>
      </c>
      <c r="W222" s="423">
        <f t="shared" si="67"/>
        <v>1</v>
      </c>
      <c r="X222" s="423">
        <f t="shared" si="68"/>
        <v>1</v>
      </c>
      <c r="Y222" s="423">
        <f t="shared" si="69"/>
        <v>1</v>
      </c>
      <c r="Z222" s="423">
        <f t="shared" si="70"/>
        <v>1</v>
      </c>
      <c r="AA222" s="468"/>
    </row>
    <row r="223" spans="1:27" ht="12.75">
      <c r="A223" s="431" t="s">
        <v>318</v>
      </c>
      <c r="B223" s="439" t="s">
        <v>303</v>
      </c>
      <c r="C223" s="418" t="s">
        <v>18</v>
      </c>
      <c r="D223" s="419" t="s">
        <v>312</v>
      </c>
      <c r="E223" s="443" t="s">
        <v>15</v>
      </c>
      <c r="G223" s="513"/>
      <c r="H223" s="513"/>
      <c r="J223" s="426">
        <v>1</v>
      </c>
      <c r="K223" s="426">
        <v>1</v>
      </c>
      <c r="L223" s="426">
        <v>1</v>
      </c>
      <c r="M223" s="426">
        <v>1</v>
      </c>
      <c r="N223" s="426">
        <v>1</v>
      </c>
      <c r="O223" s="468"/>
      <c r="P223" s="449">
        <f t="shared" si="72"/>
        <v>1</v>
      </c>
      <c r="Q223" s="449">
        <f t="shared" si="72"/>
        <v>1</v>
      </c>
      <c r="R223" s="449">
        <f t="shared" si="72"/>
        <v>1</v>
      </c>
      <c r="S223" s="449">
        <f t="shared" si="72"/>
        <v>1</v>
      </c>
      <c r="T223" s="425"/>
      <c r="U223" s="468"/>
      <c r="V223" s="425">
        <f t="shared" si="66"/>
        <v>1</v>
      </c>
      <c r="W223" s="425">
        <f t="shared" si="67"/>
        <v>1</v>
      </c>
      <c r="X223" s="425">
        <f t="shared" si="68"/>
        <v>1</v>
      </c>
      <c r="Y223" s="425">
        <f t="shared" si="69"/>
        <v>1</v>
      </c>
      <c r="Z223" s="425">
        <f t="shared" si="70"/>
        <v>1</v>
      </c>
      <c r="AA223" s="468"/>
    </row>
    <row r="224" spans="1:27" ht="12.75">
      <c r="A224" s="431" t="s">
        <v>319</v>
      </c>
      <c r="B224" s="439" t="s">
        <v>303</v>
      </c>
      <c r="C224" s="418" t="s">
        <v>18</v>
      </c>
      <c r="D224" s="427" t="s">
        <v>320</v>
      </c>
      <c r="E224" s="443" t="s">
        <v>9</v>
      </c>
      <c r="G224" s="511"/>
      <c r="H224" s="511"/>
      <c r="J224" s="424">
        <v>1</v>
      </c>
      <c r="K224" s="424">
        <v>1</v>
      </c>
      <c r="L224" s="424">
        <v>1</v>
      </c>
      <c r="M224" s="424">
        <v>1</v>
      </c>
      <c r="N224" s="424">
        <v>1</v>
      </c>
      <c r="O224" s="468"/>
      <c r="P224" s="444">
        <f t="shared" si="72"/>
        <v>1.025555626721322</v>
      </c>
      <c r="Q224" s="444">
        <f t="shared" si="72"/>
        <v>1.066927637579811</v>
      </c>
      <c r="R224" s="444">
        <f t="shared" si="72"/>
        <v>0.9927390814154436</v>
      </c>
      <c r="S224" s="444">
        <f t="shared" si="72"/>
        <v>0.9438298609740445</v>
      </c>
      <c r="T224" s="420"/>
      <c r="U224" s="468"/>
      <c r="V224" s="420">
        <f t="shared" si="66"/>
        <v>1.025555626721322</v>
      </c>
      <c r="W224" s="420">
        <f t="shared" si="67"/>
        <v>1.066927637579811</v>
      </c>
      <c r="X224" s="420">
        <f t="shared" si="68"/>
        <v>0.9927390814154436</v>
      </c>
      <c r="Y224" s="420">
        <f t="shared" si="69"/>
        <v>0.9438298609740445</v>
      </c>
      <c r="Z224" s="420">
        <f t="shared" si="70"/>
        <v>1</v>
      </c>
      <c r="AA224" s="468"/>
    </row>
    <row r="225" spans="1:27" ht="12.75">
      <c r="A225" s="431" t="s">
        <v>321</v>
      </c>
      <c r="B225" s="439" t="s">
        <v>303</v>
      </c>
      <c r="C225" s="418" t="s">
        <v>18</v>
      </c>
      <c r="D225" s="418" t="s">
        <v>320</v>
      </c>
      <c r="E225" s="443" t="s">
        <v>10</v>
      </c>
      <c r="G225" s="512"/>
      <c r="H225" s="512"/>
      <c r="J225" s="424">
        <v>1</v>
      </c>
      <c r="K225" s="424">
        <v>1</v>
      </c>
      <c r="L225" s="424">
        <v>1</v>
      </c>
      <c r="M225" s="424">
        <v>1</v>
      </c>
      <c r="N225" s="424">
        <v>1</v>
      </c>
      <c r="O225" s="468"/>
      <c r="P225" s="447">
        <f t="shared" si="72"/>
        <v>1.025555626721322</v>
      </c>
      <c r="Q225" s="447">
        <f t="shared" si="72"/>
        <v>1.066927637579811</v>
      </c>
      <c r="R225" s="447">
        <f t="shared" si="72"/>
        <v>0.9927390814154436</v>
      </c>
      <c r="S225" s="447">
        <f t="shared" si="72"/>
        <v>0.9438298609740445</v>
      </c>
      <c r="T225" s="423"/>
      <c r="U225" s="468"/>
      <c r="V225" s="423">
        <f t="shared" si="66"/>
        <v>1.025555626721322</v>
      </c>
      <c r="W225" s="423">
        <f t="shared" si="67"/>
        <v>1.066927637579811</v>
      </c>
      <c r="X225" s="423">
        <f t="shared" si="68"/>
        <v>0.9927390814154436</v>
      </c>
      <c r="Y225" s="423">
        <f t="shared" si="69"/>
        <v>0.9438298609740445</v>
      </c>
      <c r="Z225" s="423">
        <f t="shared" si="70"/>
        <v>1</v>
      </c>
      <c r="AA225" s="468"/>
    </row>
    <row r="226" spans="1:27" ht="12.75">
      <c r="A226" s="431" t="s">
        <v>322</v>
      </c>
      <c r="B226" s="439" t="s">
        <v>303</v>
      </c>
      <c r="C226" s="418" t="s">
        <v>18</v>
      </c>
      <c r="D226" s="418" t="s">
        <v>320</v>
      </c>
      <c r="E226" s="443" t="s">
        <v>11</v>
      </c>
      <c r="G226" s="512"/>
      <c r="H226" s="512"/>
      <c r="J226" s="424">
        <v>1</v>
      </c>
      <c r="K226" s="424">
        <v>1</v>
      </c>
      <c r="L226" s="424">
        <v>1</v>
      </c>
      <c r="M226" s="424">
        <v>1</v>
      </c>
      <c r="N226" s="424">
        <v>1</v>
      </c>
      <c r="O226" s="468"/>
      <c r="P226" s="447">
        <f t="shared" si="72"/>
        <v>1.025555626721322</v>
      </c>
      <c r="Q226" s="447">
        <f t="shared" si="72"/>
        <v>1.066927637579811</v>
      </c>
      <c r="R226" s="447">
        <f t="shared" si="72"/>
        <v>0.9927390814154436</v>
      </c>
      <c r="S226" s="447">
        <f t="shared" si="72"/>
        <v>0.9438298609740445</v>
      </c>
      <c r="T226" s="423"/>
      <c r="U226" s="468"/>
      <c r="V226" s="423">
        <f t="shared" si="66"/>
        <v>1.025555626721322</v>
      </c>
      <c r="W226" s="423">
        <f t="shared" si="67"/>
        <v>1.066927637579811</v>
      </c>
      <c r="X226" s="423">
        <f t="shared" si="68"/>
        <v>0.9927390814154436</v>
      </c>
      <c r="Y226" s="423">
        <f t="shared" si="69"/>
        <v>0.9438298609740445</v>
      </c>
      <c r="Z226" s="423">
        <f t="shared" si="70"/>
        <v>1</v>
      </c>
      <c r="AA226" s="468"/>
    </row>
    <row r="227" spans="1:27" ht="12.75">
      <c r="A227" s="431" t="s">
        <v>323</v>
      </c>
      <c r="B227" s="439" t="s">
        <v>303</v>
      </c>
      <c r="C227" s="418" t="s">
        <v>18</v>
      </c>
      <c r="D227" s="418" t="s">
        <v>320</v>
      </c>
      <c r="E227" s="443" t="s">
        <v>12</v>
      </c>
      <c r="G227" s="512"/>
      <c r="H227" s="512"/>
      <c r="J227" s="424">
        <v>1</v>
      </c>
      <c r="K227" s="424">
        <v>1</v>
      </c>
      <c r="L227" s="424">
        <v>1</v>
      </c>
      <c r="M227" s="424">
        <v>1</v>
      </c>
      <c r="N227" s="424">
        <v>1</v>
      </c>
      <c r="O227" s="468"/>
      <c r="P227" s="447">
        <f t="shared" si="72"/>
        <v>1.0224450049487561</v>
      </c>
      <c r="Q227" s="447">
        <f t="shared" si="72"/>
        <v>1.0380491051619578</v>
      </c>
      <c r="R227" s="447">
        <f t="shared" si="72"/>
        <v>0.9942885793386087</v>
      </c>
      <c r="S227" s="447">
        <f t="shared" si="72"/>
        <v>0.9621795796439531</v>
      </c>
      <c r="T227" s="423"/>
      <c r="U227" s="468"/>
      <c r="V227" s="423">
        <f t="shared" si="66"/>
        <v>1.0224450049487561</v>
      </c>
      <c r="W227" s="423">
        <f t="shared" si="67"/>
        <v>1.0380491051619578</v>
      </c>
      <c r="X227" s="423">
        <f t="shared" si="68"/>
        <v>0.9942885793386087</v>
      </c>
      <c r="Y227" s="423">
        <f t="shared" si="69"/>
        <v>0.9621795796439531</v>
      </c>
      <c r="Z227" s="423">
        <f t="shared" si="70"/>
        <v>1</v>
      </c>
      <c r="AA227" s="468"/>
    </row>
    <row r="228" spans="1:27" ht="12.75">
      <c r="A228" s="431" t="s">
        <v>324</v>
      </c>
      <c r="B228" s="439" t="s">
        <v>303</v>
      </c>
      <c r="C228" s="418" t="s">
        <v>18</v>
      </c>
      <c r="D228" s="418" t="s">
        <v>320</v>
      </c>
      <c r="E228" s="443" t="s">
        <v>13</v>
      </c>
      <c r="G228" s="512"/>
      <c r="H228" s="512"/>
      <c r="J228" s="424">
        <v>1</v>
      </c>
      <c r="K228" s="424">
        <v>1</v>
      </c>
      <c r="L228" s="424">
        <v>1</v>
      </c>
      <c r="M228" s="424">
        <v>1</v>
      </c>
      <c r="N228" s="424">
        <v>1</v>
      </c>
      <c r="O228" s="468"/>
      <c r="P228" s="447">
        <f t="shared" si="72"/>
        <v>1</v>
      </c>
      <c r="Q228" s="447">
        <f t="shared" si="72"/>
        <v>1</v>
      </c>
      <c r="R228" s="447">
        <f t="shared" si="72"/>
        <v>1</v>
      </c>
      <c r="S228" s="447">
        <f t="shared" si="72"/>
        <v>0.997328086164043</v>
      </c>
      <c r="T228" s="423"/>
      <c r="U228" s="468"/>
      <c r="V228" s="423">
        <f t="shared" si="66"/>
        <v>1</v>
      </c>
      <c r="W228" s="423">
        <f t="shared" si="67"/>
        <v>1</v>
      </c>
      <c r="X228" s="423">
        <f t="shared" si="68"/>
        <v>1</v>
      </c>
      <c r="Y228" s="423">
        <f t="shared" si="69"/>
        <v>0.997328086164043</v>
      </c>
      <c r="Z228" s="423">
        <f t="shared" si="70"/>
        <v>1</v>
      </c>
      <c r="AA228" s="468"/>
    </row>
    <row r="229" spans="1:27" ht="12.75">
      <c r="A229" s="431" t="s">
        <v>325</v>
      </c>
      <c r="B229" s="439" t="s">
        <v>303</v>
      </c>
      <c r="C229" s="418" t="s">
        <v>18</v>
      </c>
      <c r="D229" s="418" t="s">
        <v>320</v>
      </c>
      <c r="E229" s="443" t="s">
        <v>14</v>
      </c>
      <c r="G229" s="512"/>
      <c r="H229" s="512"/>
      <c r="J229" s="424">
        <v>1</v>
      </c>
      <c r="K229" s="424">
        <v>1</v>
      </c>
      <c r="L229" s="424">
        <v>1</v>
      </c>
      <c r="M229" s="424">
        <v>1</v>
      </c>
      <c r="N229" s="424">
        <v>1</v>
      </c>
      <c r="O229" s="468"/>
      <c r="P229" s="447">
        <f t="shared" si="72"/>
        <v>1</v>
      </c>
      <c r="Q229" s="447">
        <f t="shared" si="72"/>
        <v>1</v>
      </c>
      <c r="R229" s="447">
        <f t="shared" si="72"/>
        <v>1</v>
      </c>
      <c r="S229" s="447">
        <f t="shared" si="72"/>
        <v>1</v>
      </c>
      <c r="T229" s="423"/>
      <c r="U229" s="468"/>
      <c r="V229" s="423">
        <f t="shared" si="66"/>
        <v>1</v>
      </c>
      <c r="W229" s="423">
        <f t="shared" si="67"/>
        <v>1</v>
      </c>
      <c r="X229" s="423">
        <f t="shared" si="68"/>
        <v>1</v>
      </c>
      <c r="Y229" s="423">
        <f t="shared" si="69"/>
        <v>1</v>
      </c>
      <c r="Z229" s="423">
        <f t="shared" si="70"/>
        <v>1</v>
      </c>
      <c r="AA229" s="468"/>
    </row>
    <row r="230" spans="1:27" ht="12.75">
      <c r="A230" s="435" t="s">
        <v>326</v>
      </c>
      <c r="B230" s="440" t="s">
        <v>303</v>
      </c>
      <c r="C230" s="419" t="s">
        <v>18</v>
      </c>
      <c r="D230" s="419" t="s">
        <v>320</v>
      </c>
      <c r="E230" s="443" t="s">
        <v>15</v>
      </c>
      <c r="G230" s="513"/>
      <c r="H230" s="513"/>
      <c r="J230" s="426">
        <v>1</v>
      </c>
      <c r="K230" s="426">
        <v>1</v>
      </c>
      <c r="L230" s="426">
        <v>1</v>
      </c>
      <c r="M230" s="426">
        <v>1</v>
      </c>
      <c r="N230" s="426">
        <v>1</v>
      </c>
      <c r="O230" s="468"/>
      <c r="P230" s="449">
        <f t="shared" si="72"/>
        <v>1</v>
      </c>
      <c r="Q230" s="449">
        <f t="shared" si="72"/>
        <v>1</v>
      </c>
      <c r="R230" s="449">
        <f t="shared" si="72"/>
        <v>1</v>
      </c>
      <c r="S230" s="449">
        <f t="shared" si="72"/>
        <v>1</v>
      </c>
      <c r="T230" s="425"/>
      <c r="U230" s="468"/>
      <c r="V230" s="425">
        <f t="shared" si="66"/>
        <v>1</v>
      </c>
      <c r="W230" s="425">
        <f t="shared" si="67"/>
        <v>1</v>
      </c>
      <c r="X230" s="425">
        <f t="shared" si="68"/>
        <v>1</v>
      </c>
      <c r="Y230" s="425">
        <f t="shared" si="69"/>
        <v>1</v>
      </c>
      <c r="Z230" s="425">
        <f t="shared" si="70"/>
        <v>1</v>
      </c>
      <c r="AA230" s="468"/>
    </row>
    <row r="231" spans="1:27" ht="12.75">
      <c r="A231" s="431" t="s">
        <v>327</v>
      </c>
      <c r="B231" s="439" t="s">
        <v>328</v>
      </c>
      <c r="C231" s="418" t="s">
        <v>18</v>
      </c>
      <c r="D231" s="418" t="s">
        <v>312</v>
      </c>
      <c r="E231" s="440" t="s">
        <v>9</v>
      </c>
      <c r="G231" s="511"/>
      <c r="H231" s="511"/>
      <c r="J231" s="424">
        <v>1</v>
      </c>
      <c r="K231" s="424">
        <v>1</v>
      </c>
      <c r="L231" s="424">
        <v>1</v>
      </c>
      <c r="M231" s="424">
        <v>1</v>
      </c>
      <c r="N231" s="424">
        <v>1</v>
      </c>
      <c r="O231" s="468"/>
      <c r="P231" s="444">
        <f t="shared" si="72"/>
        <v>1.025555626721322</v>
      </c>
      <c r="Q231" s="444">
        <f t="shared" si="72"/>
        <v>1.066927637579811</v>
      </c>
      <c r="R231" s="444">
        <f t="shared" si="72"/>
        <v>0.9927390814154436</v>
      </c>
      <c r="S231" s="444">
        <f t="shared" si="72"/>
        <v>0.9438298609740445</v>
      </c>
      <c r="T231" s="420"/>
      <c r="U231" s="468"/>
      <c r="V231" s="420">
        <f t="shared" si="66"/>
        <v>1.025555626721322</v>
      </c>
      <c r="W231" s="420">
        <f t="shared" si="67"/>
        <v>1.066927637579811</v>
      </c>
      <c r="X231" s="420">
        <f t="shared" si="68"/>
        <v>0.9927390814154436</v>
      </c>
      <c r="Y231" s="420">
        <f t="shared" si="69"/>
        <v>0.9438298609740445</v>
      </c>
      <c r="Z231" s="420">
        <f t="shared" si="70"/>
        <v>1</v>
      </c>
      <c r="AA231" s="468"/>
    </row>
    <row r="232" spans="1:27" ht="12.75">
      <c r="A232" s="431" t="s">
        <v>329</v>
      </c>
      <c r="B232" s="439" t="s">
        <v>328</v>
      </c>
      <c r="C232" s="418" t="s">
        <v>18</v>
      </c>
      <c r="D232" s="418" t="s">
        <v>312</v>
      </c>
      <c r="E232" s="443" t="s">
        <v>10</v>
      </c>
      <c r="G232" s="512"/>
      <c r="H232" s="512"/>
      <c r="J232" s="424">
        <v>1</v>
      </c>
      <c r="K232" s="424">
        <v>1</v>
      </c>
      <c r="L232" s="424">
        <v>1</v>
      </c>
      <c r="M232" s="424">
        <v>1</v>
      </c>
      <c r="N232" s="424">
        <v>1</v>
      </c>
      <c r="O232" s="468"/>
      <c r="P232" s="447">
        <f aca="true" t="shared" si="73" ref="P232:S244">P225</f>
        <v>1.025555626721322</v>
      </c>
      <c r="Q232" s="447">
        <f t="shared" si="73"/>
        <v>1.066927637579811</v>
      </c>
      <c r="R232" s="447">
        <f t="shared" si="73"/>
        <v>0.9927390814154436</v>
      </c>
      <c r="S232" s="447">
        <f t="shared" si="73"/>
        <v>0.9438298609740445</v>
      </c>
      <c r="T232" s="423"/>
      <c r="U232" s="468"/>
      <c r="V232" s="423">
        <f t="shared" si="66"/>
        <v>1.025555626721322</v>
      </c>
      <c r="W232" s="423">
        <f t="shared" si="67"/>
        <v>1.066927637579811</v>
      </c>
      <c r="X232" s="423">
        <f t="shared" si="68"/>
        <v>0.9927390814154436</v>
      </c>
      <c r="Y232" s="423">
        <f t="shared" si="69"/>
        <v>0.9438298609740445</v>
      </c>
      <c r="Z232" s="423">
        <f t="shared" si="70"/>
        <v>1</v>
      </c>
      <c r="AA232" s="468"/>
    </row>
    <row r="233" spans="1:27" ht="12.75">
      <c r="A233" s="431" t="s">
        <v>330</v>
      </c>
      <c r="B233" s="439" t="s">
        <v>328</v>
      </c>
      <c r="C233" s="418" t="s">
        <v>18</v>
      </c>
      <c r="D233" s="418" t="s">
        <v>312</v>
      </c>
      <c r="E233" s="443" t="s">
        <v>11</v>
      </c>
      <c r="G233" s="512"/>
      <c r="H233" s="512"/>
      <c r="J233" s="424">
        <v>1</v>
      </c>
      <c r="K233" s="424">
        <v>1</v>
      </c>
      <c r="L233" s="424">
        <v>1</v>
      </c>
      <c r="M233" s="424">
        <v>1</v>
      </c>
      <c r="N233" s="424">
        <v>1</v>
      </c>
      <c r="O233" s="468"/>
      <c r="P233" s="447">
        <f t="shared" si="73"/>
        <v>1.025555626721322</v>
      </c>
      <c r="Q233" s="447">
        <f t="shared" si="73"/>
        <v>1.066927637579811</v>
      </c>
      <c r="R233" s="447">
        <f t="shared" si="73"/>
        <v>0.9927390814154436</v>
      </c>
      <c r="S233" s="447">
        <f t="shared" si="73"/>
        <v>0.9438298609740445</v>
      </c>
      <c r="T233" s="423"/>
      <c r="U233" s="468"/>
      <c r="V233" s="423">
        <f t="shared" si="66"/>
        <v>1.025555626721322</v>
      </c>
      <c r="W233" s="423">
        <f t="shared" si="67"/>
        <v>1.066927637579811</v>
      </c>
      <c r="X233" s="423">
        <f t="shared" si="68"/>
        <v>0.9927390814154436</v>
      </c>
      <c r="Y233" s="423">
        <f t="shared" si="69"/>
        <v>0.9438298609740445</v>
      </c>
      <c r="Z233" s="423">
        <f t="shared" si="70"/>
        <v>1</v>
      </c>
      <c r="AA233" s="468"/>
    </row>
    <row r="234" spans="1:27" ht="12.75">
      <c r="A234" s="431" t="s">
        <v>331</v>
      </c>
      <c r="B234" s="439" t="s">
        <v>328</v>
      </c>
      <c r="C234" s="418" t="s">
        <v>18</v>
      </c>
      <c r="D234" s="418" t="s">
        <v>312</v>
      </c>
      <c r="E234" s="443" t="s">
        <v>12</v>
      </c>
      <c r="G234" s="512"/>
      <c r="H234" s="512"/>
      <c r="J234" s="424">
        <v>1</v>
      </c>
      <c r="K234" s="424">
        <v>1</v>
      </c>
      <c r="L234" s="424">
        <v>1</v>
      </c>
      <c r="M234" s="424">
        <v>1</v>
      </c>
      <c r="N234" s="424">
        <v>1</v>
      </c>
      <c r="O234" s="468"/>
      <c r="P234" s="447">
        <f t="shared" si="73"/>
        <v>1.0224450049487561</v>
      </c>
      <c r="Q234" s="447">
        <f t="shared" si="73"/>
        <v>1.0380491051619578</v>
      </c>
      <c r="R234" s="447">
        <f t="shared" si="73"/>
        <v>0.9942885793386087</v>
      </c>
      <c r="S234" s="447">
        <f t="shared" si="73"/>
        <v>0.9621795796439531</v>
      </c>
      <c r="T234" s="423"/>
      <c r="U234" s="468"/>
      <c r="V234" s="423">
        <f t="shared" si="66"/>
        <v>1.0224450049487561</v>
      </c>
      <c r="W234" s="423">
        <f t="shared" si="67"/>
        <v>1.0380491051619578</v>
      </c>
      <c r="X234" s="423">
        <f t="shared" si="68"/>
        <v>0.9942885793386087</v>
      </c>
      <c r="Y234" s="423">
        <f t="shared" si="69"/>
        <v>0.9621795796439531</v>
      </c>
      <c r="Z234" s="423">
        <f t="shared" si="70"/>
        <v>1</v>
      </c>
      <c r="AA234" s="468"/>
    </row>
    <row r="235" spans="1:27" ht="12.75">
      <c r="A235" s="431" t="s">
        <v>332</v>
      </c>
      <c r="B235" s="439" t="s">
        <v>328</v>
      </c>
      <c r="C235" s="418" t="s">
        <v>18</v>
      </c>
      <c r="D235" s="418" t="s">
        <v>312</v>
      </c>
      <c r="E235" s="443" t="s">
        <v>13</v>
      </c>
      <c r="G235" s="512"/>
      <c r="H235" s="512"/>
      <c r="J235" s="424">
        <v>1</v>
      </c>
      <c r="K235" s="424">
        <v>1</v>
      </c>
      <c r="L235" s="424">
        <v>1</v>
      </c>
      <c r="M235" s="424">
        <v>1</v>
      </c>
      <c r="N235" s="424">
        <v>1</v>
      </c>
      <c r="O235" s="468"/>
      <c r="P235" s="447">
        <f t="shared" si="73"/>
        <v>1</v>
      </c>
      <c r="Q235" s="447">
        <f t="shared" si="73"/>
        <v>1</v>
      </c>
      <c r="R235" s="447">
        <f t="shared" si="73"/>
        <v>1</v>
      </c>
      <c r="S235" s="447">
        <f t="shared" si="73"/>
        <v>0.997328086164043</v>
      </c>
      <c r="T235" s="423"/>
      <c r="U235" s="468"/>
      <c r="V235" s="423">
        <f t="shared" si="66"/>
        <v>1</v>
      </c>
      <c r="W235" s="423">
        <f t="shared" si="67"/>
        <v>1</v>
      </c>
      <c r="X235" s="423">
        <f t="shared" si="68"/>
        <v>1</v>
      </c>
      <c r="Y235" s="423">
        <f t="shared" si="69"/>
        <v>0.997328086164043</v>
      </c>
      <c r="Z235" s="423">
        <f t="shared" si="70"/>
        <v>1</v>
      </c>
      <c r="AA235" s="468"/>
    </row>
    <row r="236" spans="1:27" ht="12.75">
      <c r="A236" s="431" t="s">
        <v>333</v>
      </c>
      <c r="B236" s="439" t="s">
        <v>328</v>
      </c>
      <c r="C236" s="418" t="s">
        <v>18</v>
      </c>
      <c r="D236" s="418" t="s">
        <v>312</v>
      </c>
      <c r="E236" s="443" t="s">
        <v>14</v>
      </c>
      <c r="G236" s="512"/>
      <c r="H236" s="512"/>
      <c r="J236" s="424">
        <v>1</v>
      </c>
      <c r="K236" s="424">
        <v>1</v>
      </c>
      <c r="L236" s="424">
        <v>1</v>
      </c>
      <c r="M236" s="424">
        <v>1</v>
      </c>
      <c r="N236" s="424">
        <v>1</v>
      </c>
      <c r="O236" s="468"/>
      <c r="P236" s="447">
        <f t="shared" si="73"/>
        <v>1</v>
      </c>
      <c r="Q236" s="447">
        <f t="shared" si="73"/>
        <v>1</v>
      </c>
      <c r="R236" s="447">
        <f t="shared" si="73"/>
        <v>1</v>
      </c>
      <c r="S236" s="447">
        <f t="shared" si="73"/>
        <v>1</v>
      </c>
      <c r="T236" s="423"/>
      <c r="U236" s="468"/>
      <c r="V236" s="423">
        <f t="shared" si="66"/>
        <v>1</v>
      </c>
      <c r="W236" s="423">
        <f t="shared" si="67"/>
        <v>1</v>
      </c>
      <c r="X236" s="423">
        <f t="shared" si="68"/>
        <v>1</v>
      </c>
      <c r="Y236" s="423">
        <f t="shared" si="69"/>
        <v>1</v>
      </c>
      <c r="Z236" s="423">
        <f t="shared" si="70"/>
        <v>1</v>
      </c>
      <c r="AA236" s="468"/>
    </row>
    <row r="237" spans="1:27" ht="12.75">
      <c r="A237" s="431" t="s">
        <v>334</v>
      </c>
      <c r="B237" s="439" t="s">
        <v>328</v>
      </c>
      <c r="C237" s="418" t="s">
        <v>18</v>
      </c>
      <c r="D237" s="419" t="s">
        <v>312</v>
      </c>
      <c r="E237" s="443" t="s">
        <v>15</v>
      </c>
      <c r="G237" s="513"/>
      <c r="H237" s="513"/>
      <c r="J237" s="426">
        <v>1</v>
      </c>
      <c r="K237" s="426">
        <v>1</v>
      </c>
      <c r="L237" s="426">
        <v>1</v>
      </c>
      <c r="M237" s="426">
        <v>1</v>
      </c>
      <c r="N237" s="426">
        <v>1</v>
      </c>
      <c r="O237" s="468"/>
      <c r="P237" s="449">
        <f t="shared" si="73"/>
        <v>1</v>
      </c>
      <c r="Q237" s="449">
        <f t="shared" si="73"/>
        <v>1</v>
      </c>
      <c r="R237" s="449">
        <f t="shared" si="73"/>
        <v>1</v>
      </c>
      <c r="S237" s="449">
        <f t="shared" si="73"/>
        <v>1</v>
      </c>
      <c r="T237" s="425"/>
      <c r="U237" s="468"/>
      <c r="V237" s="425">
        <f t="shared" si="66"/>
        <v>1</v>
      </c>
      <c r="W237" s="425">
        <f t="shared" si="67"/>
        <v>1</v>
      </c>
      <c r="X237" s="425">
        <f t="shared" si="68"/>
        <v>1</v>
      </c>
      <c r="Y237" s="425">
        <f t="shared" si="69"/>
        <v>1</v>
      </c>
      <c r="Z237" s="425">
        <f t="shared" si="70"/>
        <v>1</v>
      </c>
      <c r="AA237" s="468"/>
    </row>
    <row r="238" spans="1:27" ht="12.75">
      <c r="A238" s="431" t="s">
        <v>335</v>
      </c>
      <c r="B238" s="439" t="s">
        <v>328</v>
      </c>
      <c r="C238" s="418" t="s">
        <v>18</v>
      </c>
      <c r="D238" s="427" t="s">
        <v>320</v>
      </c>
      <c r="E238" s="443" t="s">
        <v>9</v>
      </c>
      <c r="G238" s="511"/>
      <c r="H238" s="511"/>
      <c r="J238" s="424">
        <v>1</v>
      </c>
      <c r="K238" s="424">
        <v>1</v>
      </c>
      <c r="L238" s="424">
        <v>1</v>
      </c>
      <c r="M238" s="424">
        <v>1</v>
      </c>
      <c r="N238" s="424">
        <v>1</v>
      </c>
      <c r="O238" s="468"/>
      <c r="P238" s="444">
        <f t="shared" si="73"/>
        <v>1.025555626721322</v>
      </c>
      <c r="Q238" s="444">
        <f t="shared" si="73"/>
        <v>1.066927637579811</v>
      </c>
      <c r="R238" s="444">
        <f t="shared" si="73"/>
        <v>0.9927390814154436</v>
      </c>
      <c r="S238" s="444">
        <f t="shared" si="73"/>
        <v>0.9438298609740445</v>
      </c>
      <c r="T238" s="420"/>
      <c r="U238" s="468"/>
      <c r="V238" s="420">
        <f t="shared" si="66"/>
        <v>1.025555626721322</v>
      </c>
      <c r="W238" s="420">
        <f t="shared" si="67"/>
        <v>1.066927637579811</v>
      </c>
      <c r="X238" s="420">
        <f t="shared" si="68"/>
        <v>0.9927390814154436</v>
      </c>
      <c r="Y238" s="420">
        <f t="shared" si="69"/>
        <v>0.9438298609740445</v>
      </c>
      <c r="Z238" s="420">
        <f t="shared" si="70"/>
        <v>1</v>
      </c>
      <c r="AA238" s="468"/>
    </row>
    <row r="239" spans="1:27" ht="12.75">
      <c r="A239" s="431" t="s">
        <v>336</v>
      </c>
      <c r="B239" s="439" t="s">
        <v>328</v>
      </c>
      <c r="C239" s="418" t="s">
        <v>18</v>
      </c>
      <c r="D239" s="418" t="s">
        <v>320</v>
      </c>
      <c r="E239" s="443" t="s">
        <v>10</v>
      </c>
      <c r="G239" s="512"/>
      <c r="H239" s="512"/>
      <c r="J239" s="424">
        <v>1</v>
      </c>
      <c r="K239" s="424">
        <v>1</v>
      </c>
      <c r="L239" s="424">
        <v>1</v>
      </c>
      <c r="M239" s="424">
        <v>1</v>
      </c>
      <c r="N239" s="424">
        <v>1</v>
      </c>
      <c r="O239" s="468"/>
      <c r="P239" s="447">
        <f t="shared" si="73"/>
        <v>1.025555626721322</v>
      </c>
      <c r="Q239" s="447">
        <f t="shared" si="73"/>
        <v>1.066927637579811</v>
      </c>
      <c r="R239" s="447">
        <f t="shared" si="73"/>
        <v>0.9927390814154436</v>
      </c>
      <c r="S239" s="447">
        <f t="shared" si="73"/>
        <v>0.9438298609740445</v>
      </c>
      <c r="T239" s="423"/>
      <c r="U239" s="468"/>
      <c r="V239" s="423">
        <f t="shared" si="66"/>
        <v>1.025555626721322</v>
      </c>
      <c r="W239" s="423">
        <f t="shared" si="67"/>
        <v>1.066927637579811</v>
      </c>
      <c r="X239" s="423">
        <f t="shared" si="68"/>
        <v>0.9927390814154436</v>
      </c>
      <c r="Y239" s="423">
        <f t="shared" si="69"/>
        <v>0.9438298609740445</v>
      </c>
      <c r="Z239" s="423">
        <f t="shared" si="70"/>
        <v>1</v>
      </c>
      <c r="AA239" s="468"/>
    </row>
    <row r="240" spans="1:27" ht="12.75">
      <c r="A240" s="431" t="s">
        <v>337</v>
      </c>
      <c r="B240" s="439" t="s">
        <v>328</v>
      </c>
      <c r="C240" s="418" t="s">
        <v>18</v>
      </c>
      <c r="D240" s="418" t="s">
        <v>320</v>
      </c>
      <c r="E240" s="443" t="s">
        <v>11</v>
      </c>
      <c r="G240" s="512"/>
      <c r="H240" s="512"/>
      <c r="J240" s="424">
        <v>1</v>
      </c>
      <c r="K240" s="424">
        <v>1</v>
      </c>
      <c r="L240" s="424">
        <v>1</v>
      </c>
      <c r="M240" s="424">
        <v>1</v>
      </c>
      <c r="N240" s="424">
        <v>1</v>
      </c>
      <c r="O240" s="468"/>
      <c r="P240" s="447">
        <f t="shared" si="73"/>
        <v>1.025555626721322</v>
      </c>
      <c r="Q240" s="447">
        <f t="shared" si="73"/>
        <v>1.066927637579811</v>
      </c>
      <c r="R240" s="447">
        <f t="shared" si="73"/>
        <v>0.9927390814154436</v>
      </c>
      <c r="S240" s="447">
        <f t="shared" si="73"/>
        <v>0.9438298609740445</v>
      </c>
      <c r="T240" s="423"/>
      <c r="U240" s="468"/>
      <c r="V240" s="423">
        <f t="shared" si="66"/>
        <v>1.025555626721322</v>
      </c>
      <c r="W240" s="423">
        <f t="shared" si="67"/>
        <v>1.066927637579811</v>
      </c>
      <c r="X240" s="423">
        <f t="shared" si="68"/>
        <v>0.9927390814154436</v>
      </c>
      <c r="Y240" s="423">
        <f t="shared" si="69"/>
        <v>0.9438298609740445</v>
      </c>
      <c r="Z240" s="423">
        <f t="shared" si="70"/>
        <v>1</v>
      </c>
      <c r="AA240" s="468"/>
    </row>
    <row r="241" spans="1:27" ht="12.75">
      <c r="A241" s="431" t="s">
        <v>338</v>
      </c>
      <c r="B241" s="439" t="s">
        <v>328</v>
      </c>
      <c r="C241" s="418" t="s">
        <v>18</v>
      </c>
      <c r="D241" s="418" t="s">
        <v>320</v>
      </c>
      <c r="E241" s="443" t="s">
        <v>12</v>
      </c>
      <c r="G241" s="512"/>
      <c r="H241" s="512"/>
      <c r="J241" s="424">
        <v>1</v>
      </c>
      <c r="K241" s="424">
        <v>1</v>
      </c>
      <c r="L241" s="424">
        <v>1</v>
      </c>
      <c r="M241" s="424">
        <v>1</v>
      </c>
      <c r="N241" s="424">
        <v>1</v>
      </c>
      <c r="O241" s="468"/>
      <c r="P241" s="447">
        <f t="shared" si="73"/>
        <v>1.0224450049487561</v>
      </c>
      <c r="Q241" s="447">
        <f t="shared" si="73"/>
        <v>1.0380491051619578</v>
      </c>
      <c r="R241" s="447">
        <f t="shared" si="73"/>
        <v>0.9942885793386087</v>
      </c>
      <c r="S241" s="447">
        <f t="shared" si="73"/>
        <v>0.9621795796439531</v>
      </c>
      <c r="T241" s="423"/>
      <c r="U241" s="468"/>
      <c r="V241" s="423">
        <f t="shared" si="66"/>
        <v>1.0224450049487561</v>
      </c>
      <c r="W241" s="423">
        <f t="shared" si="67"/>
        <v>1.0380491051619578</v>
      </c>
      <c r="X241" s="423">
        <f t="shared" si="68"/>
        <v>0.9942885793386087</v>
      </c>
      <c r="Y241" s="423">
        <f t="shared" si="69"/>
        <v>0.9621795796439531</v>
      </c>
      <c r="Z241" s="423">
        <f t="shared" si="70"/>
        <v>1</v>
      </c>
      <c r="AA241" s="468"/>
    </row>
    <row r="242" spans="1:27" ht="12.75">
      <c r="A242" s="431" t="s">
        <v>339</v>
      </c>
      <c r="B242" s="439" t="s">
        <v>328</v>
      </c>
      <c r="C242" s="418" t="s">
        <v>18</v>
      </c>
      <c r="D242" s="418" t="s">
        <v>320</v>
      </c>
      <c r="E242" s="443" t="s">
        <v>13</v>
      </c>
      <c r="G242" s="512"/>
      <c r="H242" s="512"/>
      <c r="J242" s="424">
        <v>1</v>
      </c>
      <c r="K242" s="424">
        <v>1</v>
      </c>
      <c r="L242" s="424">
        <v>1</v>
      </c>
      <c r="M242" s="424">
        <v>1</v>
      </c>
      <c r="N242" s="424">
        <v>1</v>
      </c>
      <c r="O242" s="468"/>
      <c r="P242" s="447">
        <f t="shared" si="73"/>
        <v>1</v>
      </c>
      <c r="Q242" s="447">
        <f t="shared" si="73"/>
        <v>1</v>
      </c>
      <c r="R242" s="447">
        <f t="shared" si="73"/>
        <v>1</v>
      </c>
      <c r="S242" s="447">
        <f t="shared" si="73"/>
        <v>0.997328086164043</v>
      </c>
      <c r="T242" s="423"/>
      <c r="U242" s="468"/>
      <c r="V242" s="423">
        <f t="shared" si="66"/>
        <v>1</v>
      </c>
      <c r="W242" s="423">
        <f t="shared" si="67"/>
        <v>1</v>
      </c>
      <c r="X242" s="423">
        <f t="shared" si="68"/>
        <v>1</v>
      </c>
      <c r="Y242" s="423">
        <f t="shared" si="69"/>
        <v>0.997328086164043</v>
      </c>
      <c r="Z242" s="423">
        <f t="shared" si="70"/>
        <v>1</v>
      </c>
      <c r="AA242" s="468"/>
    </row>
    <row r="243" spans="1:27" ht="12.75">
      <c r="A243" s="431" t="s">
        <v>340</v>
      </c>
      <c r="B243" s="439" t="s">
        <v>328</v>
      </c>
      <c r="C243" s="418" t="s">
        <v>18</v>
      </c>
      <c r="D243" s="418" t="s">
        <v>320</v>
      </c>
      <c r="E243" s="443" t="s">
        <v>14</v>
      </c>
      <c r="G243" s="512"/>
      <c r="H243" s="512"/>
      <c r="J243" s="424">
        <v>1</v>
      </c>
      <c r="K243" s="424">
        <v>1</v>
      </c>
      <c r="L243" s="424">
        <v>1</v>
      </c>
      <c r="M243" s="424">
        <v>1</v>
      </c>
      <c r="N243" s="424">
        <v>1</v>
      </c>
      <c r="O243" s="468"/>
      <c r="P243" s="447">
        <f t="shared" si="73"/>
        <v>1</v>
      </c>
      <c r="Q243" s="447">
        <f t="shared" si="73"/>
        <v>1</v>
      </c>
      <c r="R243" s="447">
        <f t="shared" si="73"/>
        <v>1</v>
      </c>
      <c r="S243" s="447">
        <f t="shared" si="73"/>
        <v>1</v>
      </c>
      <c r="T243" s="423"/>
      <c r="U243" s="468"/>
      <c r="V243" s="423">
        <f t="shared" si="66"/>
        <v>1</v>
      </c>
      <c r="W243" s="423">
        <f t="shared" si="67"/>
        <v>1</v>
      </c>
      <c r="X243" s="423">
        <f t="shared" si="68"/>
        <v>1</v>
      </c>
      <c r="Y243" s="423">
        <f t="shared" si="69"/>
        <v>1</v>
      </c>
      <c r="Z243" s="423">
        <f t="shared" si="70"/>
        <v>1</v>
      </c>
      <c r="AA243" s="468"/>
    </row>
    <row r="244" spans="1:27" ht="12.75">
      <c r="A244" s="435" t="s">
        <v>341</v>
      </c>
      <c r="B244" s="451" t="s">
        <v>328</v>
      </c>
      <c r="C244" s="452" t="s">
        <v>18</v>
      </c>
      <c r="D244" s="452" t="s">
        <v>320</v>
      </c>
      <c r="E244" s="453" t="s">
        <v>15</v>
      </c>
      <c r="G244" s="513"/>
      <c r="H244" s="513"/>
      <c r="J244" s="426">
        <v>1</v>
      </c>
      <c r="K244" s="426">
        <v>1</v>
      </c>
      <c r="L244" s="426">
        <v>1</v>
      </c>
      <c r="M244" s="426">
        <v>1</v>
      </c>
      <c r="N244" s="426">
        <v>1</v>
      </c>
      <c r="O244" s="468"/>
      <c r="P244" s="449">
        <f t="shared" si="73"/>
        <v>1</v>
      </c>
      <c r="Q244" s="449">
        <f t="shared" si="73"/>
        <v>1</v>
      </c>
      <c r="R244" s="449">
        <f t="shared" si="73"/>
        <v>1</v>
      </c>
      <c r="S244" s="449">
        <f t="shared" si="73"/>
        <v>1</v>
      </c>
      <c r="T244" s="425"/>
      <c r="U244" s="468"/>
      <c r="V244" s="425">
        <f t="shared" si="66"/>
        <v>1</v>
      </c>
      <c r="W244" s="425">
        <f t="shared" si="67"/>
        <v>1</v>
      </c>
      <c r="X244" s="425">
        <f t="shared" si="68"/>
        <v>1</v>
      </c>
      <c r="Y244" s="425">
        <f t="shared" si="69"/>
        <v>1</v>
      </c>
      <c r="Z244" s="425">
        <f t="shared" si="70"/>
        <v>1</v>
      </c>
      <c r="AA244" s="468"/>
    </row>
    <row r="245" spans="1:27" ht="12.75">
      <c r="A245" s="431" t="s">
        <v>342</v>
      </c>
      <c r="B245" s="454" t="s">
        <v>343</v>
      </c>
      <c r="C245" s="455" t="s">
        <v>7</v>
      </c>
      <c r="D245" s="455" t="s">
        <v>344</v>
      </c>
      <c r="E245" s="451" t="s">
        <v>9</v>
      </c>
      <c r="G245" s="514"/>
      <c r="H245" s="514"/>
      <c r="J245" s="424">
        <v>1</v>
      </c>
      <c r="K245" s="424">
        <v>1</v>
      </c>
      <c r="L245" s="424">
        <v>1</v>
      </c>
      <c r="M245" s="424">
        <v>1</v>
      </c>
      <c r="N245" s="424">
        <v>1</v>
      </c>
      <c r="O245" s="468"/>
      <c r="P245" s="469">
        <v>1</v>
      </c>
      <c r="Q245" s="469">
        <v>1</v>
      </c>
      <c r="R245" s="469">
        <v>1</v>
      </c>
      <c r="S245" s="469">
        <v>1</v>
      </c>
      <c r="T245" s="420"/>
      <c r="U245" s="468"/>
      <c r="V245" s="456">
        <f aca="true" t="shared" si="74" ref="V245:Z248">IF(P245=0,J245,J245*P245)</f>
        <v>1</v>
      </c>
      <c r="W245" s="456">
        <f t="shared" si="74"/>
        <v>1</v>
      </c>
      <c r="X245" s="456">
        <f t="shared" si="74"/>
        <v>1</v>
      </c>
      <c r="Y245" s="456">
        <f t="shared" si="74"/>
        <v>1</v>
      </c>
      <c r="Z245" s="456">
        <f t="shared" si="74"/>
        <v>1</v>
      </c>
      <c r="AA245" s="468"/>
    </row>
    <row r="246" spans="1:27" ht="12.75">
      <c r="A246" s="431" t="s">
        <v>345</v>
      </c>
      <c r="B246" s="454" t="s">
        <v>343</v>
      </c>
      <c r="C246" s="455" t="s">
        <v>7</v>
      </c>
      <c r="D246" s="455" t="s">
        <v>344</v>
      </c>
      <c r="E246" s="453" t="s">
        <v>10</v>
      </c>
      <c r="G246" s="514"/>
      <c r="H246" s="514"/>
      <c r="J246" s="424">
        <v>1</v>
      </c>
      <c r="K246" s="424">
        <v>1</v>
      </c>
      <c r="L246" s="424">
        <v>1</v>
      </c>
      <c r="M246" s="424">
        <v>1</v>
      </c>
      <c r="N246" s="424">
        <v>1</v>
      </c>
      <c r="O246" s="468"/>
      <c r="P246" s="469">
        <v>1</v>
      </c>
      <c r="Q246" s="469">
        <v>1</v>
      </c>
      <c r="R246" s="469">
        <v>1</v>
      </c>
      <c r="S246" s="469">
        <v>1</v>
      </c>
      <c r="T246" s="423"/>
      <c r="U246" s="468"/>
      <c r="V246" s="457">
        <f t="shared" si="74"/>
        <v>1</v>
      </c>
      <c r="W246" s="457">
        <f t="shared" si="74"/>
        <v>1</v>
      </c>
      <c r="X246" s="457">
        <f t="shared" si="74"/>
        <v>1</v>
      </c>
      <c r="Y246" s="457">
        <f t="shared" si="74"/>
        <v>1</v>
      </c>
      <c r="Z246" s="457">
        <f t="shared" si="74"/>
        <v>1</v>
      </c>
      <c r="AA246" s="468"/>
    </row>
    <row r="247" spans="1:27" ht="12.75">
      <c r="A247" s="431" t="s">
        <v>346</v>
      </c>
      <c r="B247" s="454" t="s">
        <v>343</v>
      </c>
      <c r="C247" s="455" t="s">
        <v>7</v>
      </c>
      <c r="D247" s="455" t="s">
        <v>344</v>
      </c>
      <c r="E247" s="453" t="s">
        <v>11</v>
      </c>
      <c r="G247" s="514"/>
      <c r="H247" s="514"/>
      <c r="J247" s="424">
        <v>1</v>
      </c>
      <c r="K247" s="424">
        <v>1</v>
      </c>
      <c r="L247" s="424">
        <v>1</v>
      </c>
      <c r="M247" s="424">
        <v>1</v>
      </c>
      <c r="N247" s="424">
        <v>1</v>
      </c>
      <c r="O247" s="468"/>
      <c r="P247" s="469">
        <v>1</v>
      </c>
      <c r="Q247" s="469">
        <v>1</v>
      </c>
      <c r="R247" s="469">
        <v>1</v>
      </c>
      <c r="S247" s="469">
        <v>1</v>
      </c>
      <c r="T247" s="423"/>
      <c r="U247" s="468"/>
      <c r="V247" s="457">
        <f t="shared" si="74"/>
        <v>1</v>
      </c>
      <c r="W247" s="457">
        <f t="shared" si="74"/>
        <v>1</v>
      </c>
      <c r="X247" s="457">
        <f t="shared" si="74"/>
        <v>1</v>
      </c>
      <c r="Y247" s="457">
        <f t="shared" si="74"/>
        <v>1</v>
      </c>
      <c r="Z247" s="457">
        <f t="shared" si="74"/>
        <v>1</v>
      </c>
      <c r="AA247" s="468"/>
    </row>
    <row r="248" spans="1:27" ht="12.75">
      <c r="A248" s="435" t="s">
        <v>347</v>
      </c>
      <c r="B248" s="458" t="s">
        <v>343</v>
      </c>
      <c r="C248" s="452" t="s">
        <v>7</v>
      </c>
      <c r="D248" s="452" t="s">
        <v>344</v>
      </c>
      <c r="E248" s="453" t="s">
        <v>12</v>
      </c>
      <c r="G248" s="515"/>
      <c r="H248" s="515"/>
      <c r="J248" s="426">
        <v>1</v>
      </c>
      <c r="K248" s="426">
        <v>1</v>
      </c>
      <c r="L248" s="426">
        <v>1</v>
      </c>
      <c r="M248" s="426">
        <v>1</v>
      </c>
      <c r="N248" s="426">
        <v>1</v>
      </c>
      <c r="O248" s="468"/>
      <c r="P248" s="470">
        <v>1</v>
      </c>
      <c r="Q248" s="470">
        <v>1</v>
      </c>
      <c r="R248" s="470">
        <v>1</v>
      </c>
      <c r="S248" s="470">
        <v>1</v>
      </c>
      <c r="T248" s="425"/>
      <c r="U248" s="468"/>
      <c r="V248" s="459">
        <f t="shared" si="74"/>
        <v>1</v>
      </c>
      <c r="W248" s="459">
        <f t="shared" si="74"/>
        <v>1</v>
      </c>
      <c r="X248" s="459">
        <f t="shared" si="74"/>
        <v>1</v>
      </c>
      <c r="Y248" s="459">
        <f t="shared" si="74"/>
        <v>1</v>
      </c>
      <c r="Z248" s="459">
        <f t="shared" si="74"/>
        <v>1</v>
      </c>
      <c r="AA248" s="468"/>
    </row>
    <row r="249" spans="1:27" ht="12.75">
      <c r="A249" s="431" t="s">
        <v>348</v>
      </c>
      <c r="B249" s="460" t="s">
        <v>349</v>
      </c>
      <c r="C249" s="461" t="s">
        <v>7</v>
      </c>
      <c r="D249" s="462" t="s">
        <v>350</v>
      </c>
      <c r="E249" s="458" t="s">
        <v>9</v>
      </c>
      <c r="G249" s="514"/>
      <c r="H249" s="514"/>
      <c r="J249" s="424">
        <v>1</v>
      </c>
      <c r="K249" s="424">
        <v>1</v>
      </c>
      <c r="L249" s="424">
        <v>1</v>
      </c>
      <c r="M249" s="424">
        <v>1</v>
      </c>
      <c r="N249" s="424">
        <v>1</v>
      </c>
      <c r="O249" s="468"/>
      <c r="P249" s="469">
        <v>1</v>
      </c>
      <c r="Q249" s="469">
        <v>1</v>
      </c>
      <c r="R249" s="469">
        <v>1</v>
      </c>
      <c r="S249" s="469">
        <v>1</v>
      </c>
      <c r="T249" s="420"/>
      <c r="U249" s="468"/>
      <c r="V249" s="456">
        <f aca="true" t="shared" si="75" ref="V249:V272">IF(P249=0,J249,J249*P249)</f>
        <v>1</v>
      </c>
      <c r="W249" s="456">
        <f aca="true" t="shared" si="76" ref="W249:W272">IF(Q249=0,K249,K249*Q249)</f>
        <v>1</v>
      </c>
      <c r="X249" s="456">
        <f aca="true" t="shared" si="77" ref="X249:X272">IF(R249=0,L249,L249*R249)</f>
        <v>1</v>
      </c>
      <c r="Y249" s="456">
        <f aca="true" t="shared" si="78" ref="Y249:Y272">IF(S249=0,M249,M249*S249)</f>
        <v>1</v>
      </c>
      <c r="Z249" s="456">
        <f aca="true" t="shared" si="79" ref="Z249:Z272">IF(T249=0,N249,N249*T249)</f>
        <v>1</v>
      </c>
      <c r="AA249" s="468"/>
    </row>
    <row r="250" spans="1:27" ht="12.75">
      <c r="A250" s="431" t="s">
        <v>351</v>
      </c>
      <c r="B250" s="460" t="s">
        <v>349</v>
      </c>
      <c r="C250" s="461" t="s">
        <v>7</v>
      </c>
      <c r="D250" s="462" t="s">
        <v>350</v>
      </c>
      <c r="E250" s="463" t="s">
        <v>10</v>
      </c>
      <c r="G250" s="514"/>
      <c r="H250" s="514"/>
      <c r="J250" s="424">
        <v>1</v>
      </c>
      <c r="K250" s="424">
        <v>1</v>
      </c>
      <c r="L250" s="424">
        <v>1</v>
      </c>
      <c r="M250" s="424">
        <v>1</v>
      </c>
      <c r="N250" s="424">
        <v>1</v>
      </c>
      <c r="O250" s="468"/>
      <c r="P250" s="469">
        <v>1</v>
      </c>
      <c r="Q250" s="469">
        <v>1</v>
      </c>
      <c r="R250" s="469">
        <v>1</v>
      </c>
      <c r="S250" s="469">
        <v>1</v>
      </c>
      <c r="T250" s="423"/>
      <c r="U250" s="468"/>
      <c r="V250" s="457">
        <f t="shared" si="75"/>
        <v>1</v>
      </c>
      <c r="W250" s="457">
        <f t="shared" si="76"/>
        <v>1</v>
      </c>
      <c r="X250" s="457">
        <f t="shared" si="77"/>
        <v>1</v>
      </c>
      <c r="Y250" s="457">
        <f t="shared" si="78"/>
        <v>1</v>
      </c>
      <c r="Z250" s="457">
        <f t="shared" si="79"/>
        <v>1</v>
      </c>
      <c r="AA250" s="468"/>
    </row>
    <row r="251" spans="1:27" ht="12.75">
      <c r="A251" s="431" t="s">
        <v>352</v>
      </c>
      <c r="B251" s="460" t="s">
        <v>349</v>
      </c>
      <c r="C251" s="461" t="s">
        <v>7</v>
      </c>
      <c r="D251" s="462" t="s">
        <v>350</v>
      </c>
      <c r="E251" s="463" t="s">
        <v>11</v>
      </c>
      <c r="G251" s="514"/>
      <c r="H251" s="514"/>
      <c r="J251" s="424">
        <v>1</v>
      </c>
      <c r="K251" s="424">
        <v>1</v>
      </c>
      <c r="L251" s="424">
        <v>1</v>
      </c>
      <c r="M251" s="424">
        <v>1</v>
      </c>
      <c r="N251" s="424">
        <v>1</v>
      </c>
      <c r="O251" s="468"/>
      <c r="P251" s="469">
        <v>1</v>
      </c>
      <c r="Q251" s="469">
        <v>1</v>
      </c>
      <c r="R251" s="469">
        <v>1</v>
      </c>
      <c r="S251" s="469">
        <v>1</v>
      </c>
      <c r="T251" s="423"/>
      <c r="U251" s="468"/>
      <c r="V251" s="457">
        <f t="shared" si="75"/>
        <v>1</v>
      </c>
      <c r="W251" s="457">
        <f t="shared" si="76"/>
        <v>1</v>
      </c>
      <c r="X251" s="457">
        <f t="shared" si="77"/>
        <v>1</v>
      </c>
      <c r="Y251" s="457">
        <f t="shared" si="78"/>
        <v>1</v>
      </c>
      <c r="Z251" s="457">
        <f t="shared" si="79"/>
        <v>1</v>
      </c>
      <c r="AA251" s="468"/>
    </row>
    <row r="252" spans="1:27" ht="12.75">
      <c r="A252" s="431" t="s">
        <v>353</v>
      </c>
      <c r="B252" s="460" t="s">
        <v>349</v>
      </c>
      <c r="C252" s="461" t="s">
        <v>7</v>
      </c>
      <c r="D252" s="462" t="s">
        <v>350</v>
      </c>
      <c r="E252" s="463" t="s">
        <v>12</v>
      </c>
      <c r="G252" s="515"/>
      <c r="H252" s="515"/>
      <c r="J252" s="426">
        <v>1</v>
      </c>
      <c r="K252" s="426">
        <v>1</v>
      </c>
      <c r="L252" s="426">
        <v>1</v>
      </c>
      <c r="M252" s="426">
        <v>1</v>
      </c>
      <c r="N252" s="426">
        <v>1</v>
      </c>
      <c r="O252" s="468"/>
      <c r="P252" s="470">
        <v>1</v>
      </c>
      <c r="Q252" s="470">
        <v>1</v>
      </c>
      <c r="R252" s="470">
        <v>1</v>
      </c>
      <c r="S252" s="470">
        <v>1</v>
      </c>
      <c r="T252" s="425"/>
      <c r="U252" s="468"/>
      <c r="V252" s="459">
        <f t="shared" si="75"/>
        <v>1</v>
      </c>
      <c r="W252" s="459">
        <f t="shared" si="76"/>
        <v>1</v>
      </c>
      <c r="X252" s="459">
        <f t="shared" si="77"/>
        <v>1</v>
      </c>
      <c r="Y252" s="459">
        <f t="shared" si="78"/>
        <v>1</v>
      </c>
      <c r="Z252" s="459">
        <f t="shared" si="79"/>
        <v>1</v>
      </c>
      <c r="AA252" s="468"/>
    </row>
    <row r="253" spans="1:27" ht="12.75">
      <c r="A253" s="431" t="s">
        <v>354</v>
      </c>
      <c r="B253" s="460" t="s">
        <v>349</v>
      </c>
      <c r="C253" s="461" t="s">
        <v>7</v>
      </c>
      <c r="D253" s="464" t="s">
        <v>355</v>
      </c>
      <c r="E253" s="463" t="s">
        <v>9</v>
      </c>
      <c r="G253" s="514"/>
      <c r="H253" s="514"/>
      <c r="J253" s="424">
        <v>1</v>
      </c>
      <c r="K253" s="424">
        <v>1</v>
      </c>
      <c r="L253" s="424">
        <v>1</v>
      </c>
      <c r="M253" s="424">
        <v>1</v>
      </c>
      <c r="N253" s="424">
        <v>1</v>
      </c>
      <c r="O253" s="468"/>
      <c r="P253" s="469">
        <v>1</v>
      </c>
      <c r="Q253" s="469">
        <v>1</v>
      </c>
      <c r="R253" s="469">
        <v>1</v>
      </c>
      <c r="S253" s="469">
        <v>1</v>
      </c>
      <c r="T253" s="420"/>
      <c r="U253" s="468"/>
      <c r="V253" s="456">
        <f t="shared" si="75"/>
        <v>1</v>
      </c>
      <c r="W253" s="456">
        <f t="shared" si="76"/>
        <v>1</v>
      </c>
      <c r="X253" s="456">
        <f t="shared" si="77"/>
        <v>1</v>
      </c>
      <c r="Y253" s="456">
        <f t="shared" si="78"/>
        <v>1</v>
      </c>
      <c r="Z253" s="456">
        <f t="shared" si="79"/>
        <v>1</v>
      </c>
      <c r="AA253" s="468"/>
    </row>
    <row r="254" spans="1:27" ht="12.75">
      <c r="A254" s="431" t="s">
        <v>356</v>
      </c>
      <c r="B254" s="460" t="s">
        <v>349</v>
      </c>
      <c r="C254" s="461" t="s">
        <v>7</v>
      </c>
      <c r="D254" s="462" t="s">
        <v>355</v>
      </c>
      <c r="E254" s="463" t="s">
        <v>10</v>
      </c>
      <c r="G254" s="514"/>
      <c r="H254" s="514"/>
      <c r="J254" s="424">
        <v>1</v>
      </c>
      <c r="K254" s="424">
        <v>1</v>
      </c>
      <c r="L254" s="424">
        <v>1</v>
      </c>
      <c r="M254" s="424">
        <v>1</v>
      </c>
      <c r="N254" s="424">
        <v>1</v>
      </c>
      <c r="O254" s="468"/>
      <c r="P254" s="469">
        <v>1</v>
      </c>
      <c r="Q254" s="469">
        <v>1</v>
      </c>
      <c r="R254" s="469">
        <v>1</v>
      </c>
      <c r="S254" s="469">
        <v>1</v>
      </c>
      <c r="T254" s="423"/>
      <c r="U254" s="468"/>
      <c r="V254" s="457">
        <f t="shared" si="75"/>
        <v>1</v>
      </c>
      <c r="W254" s="457">
        <f t="shared" si="76"/>
        <v>1</v>
      </c>
      <c r="X254" s="457">
        <f t="shared" si="77"/>
        <v>1</v>
      </c>
      <c r="Y254" s="457">
        <f t="shared" si="78"/>
        <v>1</v>
      </c>
      <c r="Z254" s="457">
        <f t="shared" si="79"/>
        <v>1</v>
      </c>
      <c r="AA254" s="468"/>
    </row>
    <row r="255" spans="1:27" ht="12.75">
      <c r="A255" s="431" t="s">
        <v>357</v>
      </c>
      <c r="B255" s="460" t="s">
        <v>349</v>
      </c>
      <c r="C255" s="461" t="s">
        <v>7</v>
      </c>
      <c r="D255" s="462" t="s">
        <v>355</v>
      </c>
      <c r="E255" s="463" t="s">
        <v>11</v>
      </c>
      <c r="G255" s="514"/>
      <c r="H255" s="514"/>
      <c r="J255" s="424">
        <v>1</v>
      </c>
      <c r="K255" s="424">
        <v>1</v>
      </c>
      <c r="L255" s="424">
        <v>1</v>
      </c>
      <c r="M255" s="424">
        <v>1</v>
      </c>
      <c r="N255" s="424">
        <v>1</v>
      </c>
      <c r="O255" s="468"/>
      <c r="P255" s="469">
        <v>1</v>
      </c>
      <c r="Q255" s="469">
        <v>1</v>
      </c>
      <c r="R255" s="469">
        <v>1</v>
      </c>
      <c r="S255" s="469">
        <v>1</v>
      </c>
      <c r="T255" s="423"/>
      <c r="U255" s="468"/>
      <c r="V255" s="457">
        <f t="shared" si="75"/>
        <v>1</v>
      </c>
      <c r="W255" s="457">
        <f t="shared" si="76"/>
        <v>1</v>
      </c>
      <c r="X255" s="457">
        <f t="shared" si="77"/>
        <v>1</v>
      </c>
      <c r="Y255" s="457">
        <f t="shared" si="78"/>
        <v>1</v>
      </c>
      <c r="Z255" s="457">
        <f t="shared" si="79"/>
        <v>1</v>
      </c>
      <c r="AA255" s="468"/>
    </row>
    <row r="256" spans="1:27" ht="12.75">
      <c r="A256" s="431" t="s">
        <v>358</v>
      </c>
      <c r="B256" s="465" t="s">
        <v>349</v>
      </c>
      <c r="C256" s="466" t="s">
        <v>7</v>
      </c>
      <c r="D256" s="467" t="s">
        <v>355</v>
      </c>
      <c r="E256" s="463" t="s">
        <v>12</v>
      </c>
      <c r="G256" s="515"/>
      <c r="H256" s="515"/>
      <c r="J256" s="426">
        <v>1</v>
      </c>
      <c r="K256" s="426">
        <v>1</v>
      </c>
      <c r="L256" s="426">
        <v>1</v>
      </c>
      <c r="M256" s="426">
        <v>1</v>
      </c>
      <c r="N256" s="426">
        <v>1</v>
      </c>
      <c r="O256" s="468"/>
      <c r="P256" s="470">
        <v>1</v>
      </c>
      <c r="Q256" s="470">
        <v>1</v>
      </c>
      <c r="R256" s="470">
        <v>1</v>
      </c>
      <c r="S256" s="470">
        <v>1</v>
      </c>
      <c r="T256" s="425"/>
      <c r="U256" s="468"/>
      <c r="V256" s="459">
        <f t="shared" si="75"/>
        <v>1</v>
      </c>
      <c r="W256" s="459">
        <f t="shared" si="76"/>
        <v>1</v>
      </c>
      <c r="X256" s="459">
        <f t="shared" si="77"/>
        <v>1</v>
      </c>
      <c r="Y256" s="459">
        <f t="shared" si="78"/>
        <v>1</v>
      </c>
      <c r="Z256" s="459">
        <f t="shared" si="79"/>
        <v>1</v>
      </c>
      <c r="AA256" s="468"/>
    </row>
    <row r="257" spans="1:27" ht="12.75">
      <c r="A257" s="431" t="s">
        <v>359</v>
      </c>
      <c r="B257" s="460" t="s">
        <v>360</v>
      </c>
      <c r="C257" s="461" t="s">
        <v>7</v>
      </c>
      <c r="D257" s="462" t="s">
        <v>350</v>
      </c>
      <c r="E257" s="463" t="s">
        <v>9</v>
      </c>
      <c r="G257" s="514"/>
      <c r="H257" s="514"/>
      <c r="J257" s="424">
        <v>1</v>
      </c>
      <c r="K257" s="424">
        <v>1</v>
      </c>
      <c r="L257" s="424">
        <v>1</v>
      </c>
      <c r="M257" s="424">
        <v>1</v>
      </c>
      <c r="N257" s="424">
        <v>1</v>
      </c>
      <c r="O257" s="468"/>
      <c r="P257" s="469">
        <v>1</v>
      </c>
      <c r="Q257" s="469">
        <v>1</v>
      </c>
      <c r="R257" s="469">
        <v>1</v>
      </c>
      <c r="S257" s="469">
        <v>1</v>
      </c>
      <c r="T257" s="420"/>
      <c r="U257" s="468"/>
      <c r="V257" s="456">
        <f t="shared" si="75"/>
        <v>1</v>
      </c>
      <c r="W257" s="456">
        <f t="shared" si="76"/>
        <v>1</v>
      </c>
      <c r="X257" s="456">
        <f t="shared" si="77"/>
        <v>1</v>
      </c>
      <c r="Y257" s="456">
        <f t="shared" si="78"/>
        <v>1</v>
      </c>
      <c r="Z257" s="456">
        <f t="shared" si="79"/>
        <v>1</v>
      </c>
      <c r="AA257" s="468"/>
    </row>
    <row r="258" spans="1:27" ht="12.75">
      <c r="A258" s="431" t="s">
        <v>361</v>
      </c>
      <c r="B258" s="460" t="s">
        <v>360</v>
      </c>
      <c r="C258" s="461" t="s">
        <v>7</v>
      </c>
      <c r="D258" s="462" t="s">
        <v>350</v>
      </c>
      <c r="E258" s="463" t="s">
        <v>10</v>
      </c>
      <c r="G258" s="514"/>
      <c r="H258" s="514"/>
      <c r="J258" s="424">
        <v>1</v>
      </c>
      <c r="K258" s="424">
        <v>1</v>
      </c>
      <c r="L258" s="424">
        <v>1</v>
      </c>
      <c r="M258" s="424">
        <v>1</v>
      </c>
      <c r="N258" s="424">
        <v>1</v>
      </c>
      <c r="O258" s="468"/>
      <c r="P258" s="469">
        <v>1</v>
      </c>
      <c r="Q258" s="469">
        <v>1</v>
      </c>
      <c r="R258" s="469">
        <v>1</v>
      </c>
      <c r="S258" s="469">
        <v>1</v>
      </c>
      <c r="T258" s="423"/>
      <c r="U258" s="468"/>
      <c r="V258" s="457">
        <f t="shared" si="75"/>
        <v>1</v>
      </c>
      <c r="W258" s="457">
        <f t="shared" si="76"/>
        <v>1</v>
      </c>
      <c r="X258" s="457">
        <f t="shared" si="77"/>
        <v>1</v>
      </c>
      <c r="Y258" s="457">
        <f t="shared" si="78"/>
        <v>1</v>
      </c>
      <c r="Z258" s="457">
        <f t="shared" si="79"/>
        <v>1</v>
      </c>
      <c r="AA258" s="468"/>
    </row>
    <row r="259" spans="1:27" ht="12.75">
      <c r="A259" s="431" t="s">
        <v>362</v>
      </c>
      <c r="B259" s="460" t="s">
        <v>360</v>
      </c>
      <c r="C259" s="461" t="s">
        <v>7</v>
      </c>
      <c r="D259" s="462" t="s">
        <v>350</v>
      </c>
      <c r="E259" s="463" t="s">
        <v>11</v>
      </c>
      <c r="G259" s="514"/>
      <c r="H259" s="514"/>
      <c r="J259" s="424">
        <v>1</v>
      </c>
      <c r="K259" s="424">
        <v>1</v>
      </c>
      <c r="L259" s="424">
        <v>1</v>
      </c>
      <c r="M259" s="424">
        <v>1</v>
      </c>
      <c r="N259" s="424">
        <v>1</v>
      </c>
      <c r="O259" s="468"/>
      <c r="P259" s="469">
        <v>1</v>
      </c>
      <c r="Q259" s="469">
        <v>1</v>
      </c>
      <c r="R259" s="469">
        <v>1</v>
      </c>
      <c r="S259" s="469">
        <v>1</v>
      </c>
      <c r="T259" s="423"/>
      <c r="U259" s="468"/>
      <c r="V259" s="457">
        <f t="shared" si="75"/>
        <v>1</v>
      </c>
      <c r="W259" s="457">
        <f t="shared" si="76"/>
        <v>1</v>
      </c>
      <c r="X259" s="457">
        <f t="shared" si="77"/>
        <v>1</v>
      </c>
      <c r="Y259" s="457">
        <f t="shared" si="78"/>
        <v>1</v>
      </c>
      <c r="Z259" s="457">
        <f t="shared" si="79"/>
        <v>1</v>
      </c>
      <c r="AA259" s="468"/>
    </row>
    <row r="260" spans="1:27" ht="12.75">
      <c r="A260" s="431" t="s">
        <v>363</v>
      </c>
      <c r="B260" s="460" t="s">
        <v>360</v>
      </c>
      <c r="C260" s="461" t="s">
        <v>7</v>
      </c>
      <c r="D260" s="462" t="s">
        <v>350</v>
      </c>
      <c r="E260" s="463" t="s">
        <v>12</v>
      </c>
      <c r="G260" s="515"/>
      <c r="H260" s="515"/>
      <c r="J260" s="426">
        <v>1</v>
      </c>
      <c r="K260" s="426">
        <v>1</v>
      </c>
      <c r="L260" s="426">
        <v>1</v>
      </c>
      <c r="M260" s="426">
        <v>1</v>
      </c>
      <c r="N260" s="426">
        <v>1</v>
      </c>
      <c r="O260" s="468"/>
      <c r="P260" s="470">
        <v>1</v>
      </c>
      <c r="Q260" s="470">
        <v>1</v>
      </c>
      <c r="R260" s="470">
        <v>1</v>
      </c>
      <c r="S260" s="470">
        <v>1</v>
      </c>
      <c r="T260" s="425"/>
      <c r="U260" s="468"/>
      <c r="V260" s="459">
        <f t="shared" si="75"/>
        <v>1</v>
      </c>
      <c r="W260" s="459">
        <f t="shared" si="76"/>
        <v>1</v>
      </c>
      <c r="X260" s="459">
        <f t="shared" si="77"/>
        <v>1</v>
      </c>
      <c r="Y260" s="459">
        <f t="shared" si="78"/>
        <v>1</v>
      </c>
      <c r="Z260" s="459">
        <f t="shared" si="79"/>
        <v>1</v>
      </c>
      <c r="AA260" s="468"/>
    </row>
    <row r="261" spans="1:27" ht="12.75">
      <c r="A261" s="431" t="s">
        <v>364</v>
      </c>
      <c r="B261" s="460" t="s">
        <v>360</v>
      </c>
      <c r="C261" s="461" t="s">
        <v>7</v>
      </c>
      <c r="D261" s="464" t="s">
        <v>355</v>
      </c>
      <c r="E261" s="463" t="s">
        <v>9</v>
      </c>
      <c r="G261" s="514"/>
      <c r="H261" s="514"/>
      <c r="J261" s="424">
        <v>1</v>
      </c>
      <c r="K261" s="424">
        <v>1</v>
      </c>
      <c r="L261" s="424">
        <v>1</v>
      </c>
      <c r="M261" s="424">
        <v>1</v>
      </c>
      <c r="N261" s="424">
        <v>1</v>
      </c>
      <c r="O261" s="468"/>
      <c r="P261" s="469">
        <v>1</v>
      </c>
      <c r="Q261" s="469">
        <v>1</v>
      </c>
      <c r="R261" s="469">
        <v>1</v>
      </c>
      <c r="S261" s="469">
        <v>1</v>
      </c>
      <c r="T261" s="420"/>
      <c r="U261" s="468"/>
      <c r="V261" s="456">
        <f t="shared" si="75"/>
        <v>1</v>
      </c>
      <c r="W261" s="456">
        <f t="shared" si="76"/>
        <v>1</v>
      </c>
      <c r="X261" s="456">
        <f t="shared" si="77"/>
        <v>1</v>
      </c>
      <c r="Y261" s="456">
        <f t="shared" si="78"/>
        <v>1</v>
      </c>
      <c r="Z261" s="456">
        <f t="shared" si="79"/>
        <v>1</v>
      </c>
      <c r="AA261" s="468"/>
    </row>
    <row r="262" spans="1:27" ht="12.75">
      <c r="A262" s="431" t="s">
        <v>365</v>
      </c>
      <c r="B262" s="460" t="s">
        <v>360</v>
      </c>
      <c r="C262" s="461" t="s">
        <v>7</v>
      </c>
      <c r="D262" s="462" t="s">
        <v>355</v>
      </c>
      <c r="E262" s="463" t="s">
        <v>10</v>
      </c>
      <c r="G262" s="514"/>
      <c r="H262" s="514"/>
      <c r="J262" s="424">
        <v>1</v>
      </c>
      <c r="K262" s="424">
        <v>1</v>
      </c>
      <c r="L262" s="424">
        <v>1</v>
      </c>
      <c r="M262" s="424">
        <v>1</v>
      </c>
      <c r="N262" s="424">
        <v>1</v>
      </c>
      <c r="O262" s="468"/>
      <c r="P262" s="469">
        <v>1</v>
      </c>
      <c r="Q262" s="469">
        <v>1</v>
      </c>
      <c r="R262" s="469">
        <v>1</v>
      </c>
      <c r="S262" s="469">
        <v>1</v>
      </c>
      <c r="T262" s="423"/>
      <c r="U262" s="468"/>
      <c r="V262" s="457">
        <f t="shared" si="75"/>
        <v>1</v>
      </c>
      <c r="W262" s="457">
        <f t="shared" si="76"/>
        <v>1</v>
      </c>
      <c r="X262" s="457">
        <f t="shared" si="77"/>
        <v>1</v>
      </c>
      <c r="Y262" s="457">
        <f t="shared" si="78"/>
        <v>1</v>
      </c>
      <c r="Z262" s="457">
        <f t="shared" si="79"/>
        <v>1</v>
      </c>
      <c r="AA262" s="468"/>
    </row>
    <row r="263" spans="1:27" ht="12.75">
      <c r="A263" s="431" t="s">
        <v>366</v>
      </c>
      <c r="B263" s="460" t="s">
        <v>360</v>
      </c>
      <c r="C263" s="461" t="s">
        <v>7</v>
      </c>
      <c r="D263" s="462" t="s">
        <v>355</v>
      </c>
      <c r="E263" s="463" t="s">
        <v>11</v>
      </c>
      <c r="G263" s="514"/>
      <c r="H263" s="514"/>
      <c r="J263" s="424">
        <v>1</v>
      </c>
      <c r="K263" s="424">
        <v>1</v>
      </c>
      <c r="L263" s="424">
        <v>1</v>
      </c>
      <c r="M263" s="424">
        <v>1</v>
      </c>
      <c r="N263" s="424">
        <v>1</v>
      </c>
      <c r="O263" s="468"/>
      <c r="P263" s="469">
        <v>1</v>
      </c>
      <c r="Q263" s="469">
        <v>1</v>
      </c>
      <c r="R263" s="469">
        <v>1</v>
      </c>
      <c r="S263" s="469">
        <v>1</v>
      </c>
      <c r="T263" s="423"/>
      <c r="U263" s="468"/>
      <c r="V263" s="457">
        <f t="shared" si="75"/>
        <v>1</v>
      </c>
      <c r="W263" s="457">
        <f t="shared" si="76"/>
        <v>1</v>
      </c>
      <c r="X263" s="457">
        <f t="shared" si="77"/>
        <v>1</v>
      </c>
      <c r="Y263" s="457">
        <f t="shared" si="78"/>
        <v>1</v>
      </c>
      <c r="Z263" s="457">
        <f t="shared" si="79"/>
        <v>1</v>
      </c>
      <c r="AA263" s="468"/>
    </row>
    <row r="264" spans="1:27" ht="12.75">
      <c r="A264" s="431" t="s">
        <v>367</v>
      </c>
      <c r="B264" s="460" t="s">
        <v>360</v>
      </c>
      <c r="C264" s="461" t="s">
        <v>7</v>
      </c>
      <c r="D264" s="467" t="s">
        <v>355</v>
      </c>
      <c r="E264" s="463" t="s">
        <v>12</v>
      </c>
      <c r="G264" s="515"/>
      <c r="H264" s="515"/>
      <c r="J264" s="426">
        <v>1</v>
      </c>
      <c r="K264" s="426">
        <v>1</v>
      </c>
      <c r="L264" s="426">
        <v>1</v>
      </c>
      <c r="M264" s="426">
        <v>1</v>
      </c>
      <c r="N264" s="426">
        <v>1</v>
      </c>
      <c r="O264" s="468"/>
      <c r="P264" s="470">
        <v>1</v>
      </c>
      <c r="Q264" s="470">
        <v>1</v>
      </c>
      <c r="R264" s="470">
        <v>1</v>
      </c>
      <c r="S264" s="470">
        <v>1</v>
      </c>
      <c r="T264" s="425"/>
      <c r="U264" s="468"/>
      <c r="V264" s="459">
        <f t="shared" si="75"/>
        <v>1</v>
      </c>
      <c r="W264" s="459">
        <f t="shared" si="76"/>
        <v>1</v>
      </c>
      <c r="X264" s="459">
        <f t="shared" si="77"/>
        <v>1</v>
      </c>
      <c r="Y264" s="459">
        <f t="shared" si="78"/>
        <v>1</v>
      </c>
      <c r="Z264" s="459">
        <f t="shared" si="79"/>
        <v>1</v>
      </c>
      <c r="AA264" s="468"/>
    </row>
    <row r="265" spans="1:27" ht="12.75">
      <c r="A265" s="431" t="s">
        <v>368</v>
      </c>
      <c r="B265" s="460" t="s">
        <v>360</v>
      </c>
      <c r="C265" s="461" t="s">
        <v>7</v>
      </c>
      <c r="D265" s="464" t="s">
        <v>369</v>
      </c>
      <c r="E265" s="463" t="s">
        <v>9</v>
      </c>
      <c r="G265" s="514"/>
      <c r="H265" s="514"/>
      <c r="J265" s="424">
        <v>1</v>
      </c>
      <c r="K265" s="424">
        <v>1</v>
      </c>
      <c r="L265" s="424">
        <v>1</v>
      </c>
      <c r="M265" s="424">
        <v>1</v>
      </c>
      <c r="N265" s="424">
        <v>1</v>
      </c>
      <c r="O265" s="468"/>
      <c r="P265" s="469">
        <v>1</v>
      </c>
      <c r="Q265" s="469">
        <v>1</v>
      </c>
      <c r="R265" s="469">
        <v>1</v>
      </c>
      <c r="S265" s="469">
        <v>1</v>
      </c>
      <c r="T265" s="420"/>
      <c r="U265" s="468"/>
      <c r="V265" s="456">
        <f t="shared" si="75"/>
        <v>1</v>
      </c>
      <c r="W265" s="456">
        <f t="shared" si="76"/>
        <v>1</v>
      </c>
      <c r="X265" s="456">
        <f t="shared" si="77"/>
        <v>1</v>
      </c>
      <c r="Y265" s="456">
        <f t="shared" si="78"/>
        <v>1</v>
      </c>
      <c r="Z265" s="456">
        <f t="shared" si="79"/>
        <v>1</v>
      </c>
      <c r="AA265" s="468"/>
    </row>
    <row r="266" spans="1:27" ht="12.75">
      <c r="A266" s="431" t="s">
        <v>370</v>
      </c>
      <c r="B266" s="460" t="s">
        <v>360</v>
      </c>
      <c r="C266" s="461" t="s">
        <v>7</v>
      </c>
      <c r="D266" s="462" t="s">
        <v>369</v>
      </c>
      <c r="E266" s="463" t="s">
        <v>10</v>
      </c>
      <c r="G266" s="514"/>
      <c r="H266" s="514"/>
      <c r="J266" s="424">
        <v>1</v>
      </c>
      <c r="K266" s="424">
        <v>1</v>
      </c>
      <c r="L266" s="424">
        <v>1</v>
      </c>
      <c r="M266" s="424">
        <v>1</v>
      </c>
      <c r="N266" s="424">
        <v>1</v>
      </c>
      <c r="O266" s="468"/>
      <c r="P266" s="469">
        <v>1</v>
      </c>
      <c r="Q266" s="469">
        <v>1</v>
      </c>
      <c r="R266" s="469">
        <v>1</v>
      </c>
      <c r="S266" s="469">
        <v>1</v>
      </c>
      <c r="T266" s="423"/>
      <c r="U266" s="468"/>
      <c r="V266" s="457">
        <f t="shared" si="75"/>
        <v>1</v>
      </c>
      <c r="W266" s="457">
        <f t="shared" si="76"/>
        <v>1</v>
      </c>
      <c r="X266" s="457">
        <f t="shared" si="77"/>
        <v>1</v>
      </c>
      <c r="Y266" s="457">
        <f t="shared" si="78"/>
        <v>1</v>
      </c>
      <c r="Z266" s="457">
        <f t="shared" si="79"/>
        <v>1</v>
      </c>
      <c r="AA266" s="468"/>
    </row>
    <row r="267" spans="1:27" ht="12.75">
      <c r="A267" s="431" t="s">
        <v>371</v>
      </c>
      <c r="B267" s="460" t="s">
        <v>360</v>
      </c>
      <c r="C267" s="461" t="s">
        <v>7</v>
      </c>
      <c r="D267" s="462" t="s">
        <v>369</v>
      </c>
      <c r="E267" s="463" t="s">
        <v>11</v>
      </c>
      <c r="G267" s="514"/>
      <c r="H267" s="514"/>
      <c r="J267" s="424">
        <v>1</v>
      </c>
      <c r="K267" s="424">
        <v>1</v>
      </c>
      <c r="L267" s="424">
        <v>1</v>
      </c>
      <c r="M267" s="424">
        <v>1</v>
      </c>
      <c r="N267" s="424">
        <v>1</v>
      </c>
      <c r="O267" s="468"/>
      <c r="P267" s="469">
        <v>1</v>
      </c>
      <c r="Q267" s="469">
        <v>1</v>
      </c>
      <c r="R267" s="469">
        <v>1</v>
      </c>
      <c r="S267" s="469">
        <v>1</v>
      </c>
      <c r="T267" s="423"/>
      <c r="U267" s="468"/>
      <c r="V267" s="457">
        <f t="shared" si="75"/>
        <v>1</v>
      </c>
      <c r="W267" s="457">
        <f t="shared" si="76"/>
        <v>1</v>
      </c>
      <c r="X267" s="457">
        <f t="shared" si="77"/>
        <v>1</v>
      </c>
      <c r="Y267" s="457">
        <f t="shared" si="78"/>
        <v>1</v>
      </c>
      <c r="Z267" s="457">
        <f t="shared" si="79"/>
        <v>1</v>
      </c>
      <c r="AA267" s="468"/>
    </row>
    <row r="268" spans="1:27" ht="12.75">
      <c r="A268" s="431" t="s">
        <v>372</v>
      </c>
      <c r="B268" s="460" t="s">
        <v>360</v>
      </c>
      <c r="C268" s="461" t="s">
        <v>7</v>
      </c>
      <c r="D268" s="467" t="s">
        <v>369</v>
      </c>
      <c r="E268" s="463" t="s">
        <v>12</v>
      </c>
      <c r="G268" s="515"/>
      <c r="H268" s="515"/>
      <c r="J268" s="426">
        <v>1</v>
      </c>
      <c r="K268" s="426">
        <v>1</v>
      </c>
      <c r="L268" s="426">
        <v>1</v>
      </c>
      <c r="M268" s="426">
        <v>1</v>
      </c>
      <c r="N268" s="426">
        <v>1</v>
      </c>
      <c r="O268" s="468"/>
      <c r="P268" s="470">
        <v>1</v>
      </c>
      <c r="Q268" s="470">
        <v>1</v>
      </c>
      <c r="R268" s="470">
        <v>1</v>
      </c>
      <c r="S268" s="470">
        <v>1</v>
      </c>
      <c r="T268" s="425"/>
      <c r="U268" s="468"/>
      <c r="V268" s="459">
        <f t="shared" si="75"/>
        <v>1</v>
      </c>
      <c r="W268" s="459">
        <f t="shared" si="76"/>
        <v>1</v>
      </c>
      <c r="X268" s="459">
        <f t="shared" si="77"/>
        <v>1</v>
      </c>
      <c r="Y268" s="459">
        <f t="shared" si="78"/>
        <v>1</v>
      </c>
      <c r="Z268" s="459">
        <f t="shared" si="79"/>
        <v>1</v>
      </c>
      <c r="AA268" s="468"/>
    </row>
    <row r="269" spans="1:27" ht="12.75">
      <c r="A269" s="431" t="s">
        <v>373</v>
      </c>
      <c r="B269" s="460" t="s">
        <v>360</v>
      </c>
      <c r="C269" s="461" t="s">
        <v>7</v>
      </c>
      <c r="D269" s="462" t="s">
        <v>374</v>
      </c>
      <c r="E269" s="463" t="s">
        <v>9</v>
      </c>
      <c r="G269" s="514"/>
      <c r="H269" s="514"/>
      <c r="J269" s="424">
        <v>1</v>
      </c>
      <c r="K269" s="424">
        <v>1</v>
      </c>
      <c r="L269" s="424">
        <v>1</v>
      </c>
      <c r="M269" s="424">
        <v>1</v>
      </c>
      <c r="N269" s="424">
        <v>1</v>
      </c>
      <c r="O269" s="468"/>
      <c r="P269" s="469">
        <v>1</v>
      </c>
      <c r="Q269" s="469">
        <v>1</v>
      </c>
      <c r="R269" s="469">
        <v>1</v>
      </c>
      <c r="S269" s="469">
        <v>1</v>
      </c>
      <c r="T269" s="420"/>
      <c r="U269" s="468"/>
      <c r="V269" s="456">
        <f t="shared" si="75"/>
        <v>1</v>
      </c>
      <c r="W269" s="456">
        <f t="shared" si="76"/>
        <v>1</v>
      </c>
      <c r="X269" s="456">
        <f t="shared" si="77"/>
        <v>1</v>
      </c>
      <c r="Y269" s="456">
        <f t="shared" si="78"/>
        <v>1</v>
      </c>
      <c r="Z269" s="456">
        <f t="shared" si="79"/>
        <v>1</v>
      </c>
      <c r="AA269" s="468"/>
    </row>
    <row r="270" spans="1:27" ht="12.75">
      <c r="A270" s="431" t="s">
        <v>375</v>
      </c>
      <c r="B270" s="460" t="s">
        <v>360</v>
      </c>
      <c r="C270" s="461" t="s">
        <v>7</v>
      </c>
      <c r="D270" s="462" t="s">
        <v>374</v>
      </c>
      <c r="E270" s="463" t="s">
        <v>10</v>
      </c>
      <c r="G270" s="514"/>
      <c r="H270" s="514"/>
      <c r="J270" s="424">
        <v>1</v>
      </c>
      <c r="K270" s="424">
        <v>1</v>
      </c>
      <c r="L270" s="424">
        <v>1</v>
      </c>
      <c r="M270" s="424">
        <v>1</v>
      </c>
      <c r="N270" s="424">
        <v>1</v>
      </c>
      <c r="O270" s="468"/>
      <c r="P270" s="469">
        <v>1</v>
      </c>
      <c r="Q270" s="469">
        <v>1</v>
      </c>
      <c r="R270" s="469">
        <v>1</v>
      </c>
      <c r="S270" s="469">
        <v>1</v>
      </c>
      <c r="T270" s="423"/>
      <c r="U270" s="468"/>
      <c r="V270" s="457">
        <f t="shared" si="75"/>
        <v>1</v>
      </c>
      <c r="W270" s="457">
        <f t="shared" si="76"/>
        <v>1</v>
      </c>
      <c r="X270" s="457">
        <f t="shared" si="77"/>
        <v>1</v>
      </c>
      <c r="Y270" s="457">
        <f t="shared" si="78"/>
        <v>1</v>
      </c>
      <c r="Z270" s="457">
        <f t="shared" si="79"/>
        <v>1</v>
      </c>
      <c r="AA270" s="468"/>
    </row>
    <row r="271" spans="1:27" ht="12.75">
      <c r="A271" s="431" t="s">
        <v>376</v>
      </c>
      <c r="B271" s="460" t="s">
        <v>360</v>
      </c>
      <c r="C271" s="461" t="s">
        <v>7</v>
      </c>
      <c r="D271" s="462" t="s">
        <v>374</v>
      </c>
      <c r="E271" s="463" t="s">
        <v>11</v>
      </c>
      <c r="G271" s="514"/>
      <c r="H271" s="514"/>
      <c r="J271" s="424">
        <v>1</v>
      </c>
      <c r="K271" s="424">
        <v>1</v>
      </c>
      <c r="L271" s="424">
        <v>1</v>
      </c>
      <c r="M271" s="424">
        <v>1</v>
      </c>
      <c r="N271" s="424">
        <v>1</v>
      </c>
      <c r="O271" s="468"/>
      <c r="P271" s="469">
        <v>1</v>
      </c>
      <c r="Q271" s="469">
        <v>1</v>
      </c>
      <c r="R271" s="469">
        <v>1</v>
      </c>
      <c r="S271" s="469">
        <v>1</v>
      </c>
      <c r="T271" s="423"/>
      <c r="U271" s="468"/>
      <c r="V271" s="457">
        <f t="shared" si="75"/>
        <v>1</v>
      </c>
      <c r="W271" s="457">
        <f t="shared" si="76"/>
        <v>1</v>
      </c>
      <c r="X271" s="457">
        <f t="shared" si="77"/>
        <v>1</v>
      </c>
      <c r="Y271" s="457">
        <f t="shared" si="78"/>
        <v>1</v>
      </c>
      <c r="Z271" s="457">
        <f t="shared" si="79"/>
        <v>1</v>
      </c>
      <c r="AA271" s="468"/>
    </row>
    <row r="272" spans="1:27" ht="12.75">
      <c r="A272" s="435" t="s">
        <v>377</v>
      </c>
      <c r="B272" s="465" t="s">
        <v>360</v>
      </c>
      <c r="C272" s="466" t="s">
        <v>7</v>
      </c>
      <c r="D272" s="467" t="s">
        <v>374</v>
      </c>
      <c r="E272" s="463" t="s">
        <v>12</v>
      </c>
      <c r="G272" s="515"/>
      <c r="H272" s="515"/>
      <c r="J272" s="426">
        <v>1</v>
      </c>
      <c r="K272" s="426">
        <v>1</v>
      </c>
      <c r="L272" s="426">
        <v>1</v>
      </c>
      <c r="M272" s="426">
        <v>1</v>
      </c>
      <c r="N272" s="426">
        <v>1</v>
      </c>
      <c r="O272" s="468"/>
      <c r="P272" s="470">
        <v>1</v>
      </c>
      <c r="Q272" s="470">
        <v>1</v>
      </c>
      <c r="R272" s="470">
        <v>1</v>
      </c>
      <c r="S272" s="470">
        <v>1</v>
      </c>
      <c r="T272" s="425"/>
      <c r="U272" s="468"/>
      <c r="V272" s="459">
        <f t="shared" si="75"/>
        <v>1</v>
      </c>
      <c r="W272" s="459">
        <f t="shared" si="76"/>
        <v>1</v>
      </c>
      <c r="X272" s="459">
        <f t="shared" si="77"/>
        <v>1</v>
      </c>
      <c r="Y272" s="459">
        <f t="shared" si="78"/>
        <v>1</v>
      </c>
      <c r="Z272" s="459">
        <f t="shared" si="79"/>
        <v>1</v>
      </c>
      <c r="AA272" s="468"/>
    </row>
  </sheetData>
  <sheetProtection/>
  <mergeCells count="6">
    <mergeCell ref="A1:Z1"/>
    <mergeCell ref="J6:N6"/>
    <mergeCell ref="A6:E6"/>
    <mergeCell ref="P6:T6"/>
    <mergeCell ref="V6:Z6"/>
    <mergeCell ref="G6:H6"/>
  </mergeCells>
  <conditionalFormatting sqref="J8:N118 V8:Z272">
    <cfRule type="cellIs" priority="2" dxfId="1" operator="equal" stopIfTrue="1">
      <formula>0</formula>
    </cfRule>
  </conditionalFormatting>
  <conditionalFormatting sqref="P8:T244 T245:T272">
    <cfRule type="cellIs" priority="3" dxfId="0" operator="equal" stopIfTrue="1">
      <formula>0</formula>
    </cfRule>
  </conditionalFormatting>
  <dataValidations count="1">
    <dataValidation type="list" allowBlank="1" showInputMessage="1" showErrorMessage="1" sqref="D3">
      <formula1>"1995,1996,1997,1998,1999,2000,2001,2002,2003,2004,2005,2006,2007,2008,2009,2010,2011,2012,2013,2014,2015,2016,2017,2018,2019,2020,2021,2022,2023,2024,2025,2026,2027,2028,2029,2030"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F11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4.8515625" style="0" customWidth="1"/>
    <col min="6" max="6" width="1.7109375" style="0" customWidth="1"/>
    <col min="16" max="16" width="1.7109375" style="0" customWidth="1"/>
    <col min="21" max="21" width="1.7109375" style="480" customWidth="1"/>
    <col min="25" max="25" width="1.7109375" style="480" customWidth="1"/>
    <col min="29" max="29" width="1.7109375" style="480" customWidth="1"/>
    <col min="33" max="33" width="1.7109375" style="0" customWidth="1"/>
  </cols>
  <sheetData>
    <row r="4" spans="1:32" ht="12.75">
      <c r="A4" s="538" t="s">
        <v>0</v>
      </c>
      <c r="B4" s="538"/>
      <c r="C4" s="538"/>
      <c r="D4" s="538"/>
      <c r="E4" s="538"/>
      <c r="G4" s="538" t="s">
        <v>392</v>
      </c>
      <c r="H4" s="538"/>
      <c r="I4" s="538"/>
      <c r="J4" s="538"/>
      <c r="K4" s="538"/>
      <c r="L4" s="538"/>
      <c r="M4" s="538"/>
      <c r="N4" s="538"/>
      <c r="O4" s="538"/>
      <c r="Q4" s="538" t="s">
        <v>393</v>
      </c>
      <c r="R4" s="538"/>
      <c r="S4" s="538"/>
      <c r="T4" s="538"/>
      <c r="V4" s="538" t="s">
        <v>394</v>
      </c>
      <c r="W4" s="538"/>
      <c r="X4" s="538"/>
      <c r="Y4" s="538"/>
      <c r="Z4" s="538"/>
      <c r="AA4" s="538"/>
      <c r="AB4" s="538"/>
      <c r="AD4" s="538" t="s">
        <v>385</v>
      </c>
      <c r="AE4" s="538"/>
      <c r="AF4" s="538"/>
    </row>
    <row r="5" spans="7:15" ht="12.75">
      <c r="G5" s="536" t="s">
        <v>387</v>
      </c>
      <c r="H5" s="536"/>
      <c r="I5" s="536"/>
      <c r="J5" s="536"/>
      <c r="K5" s="536"/>
      <c r="L5" s="536"/>
      <c r="M5" s="536"/>
      <c r="N5" s="536"/>
      <c r="O5" s="536"/>
    </row>
    <row r="6" spans="7:32" ht="14.25">
      <c r="G6" s="537" t="s">
        <v>30</v>
      </c>
      <c r="H6" s="537"/>
      <c r="I6" s="537"/>
      <c r="J6" s="537" t="s">
        <v>36</v>
      </c>
      <c r="K6" s="537"/>
      <c r="L6" s="537"/>
      <c r="M6" s="539" t="s">
        <v>382</v>
      </c>
      <c r="N6" s="539"/>
      <c r="O6" s="539"/>
      <c r="R6" s="536" t="s">
        <v>389</v>
      </c>
      <c r="S6" s="536"/>
      <c r="T6" s="536"/>
      <c r="V6" s="536" t="s">
        <v>383</v>
      </c>
      <c r="W6" s="536"/>
      <c r="X6" s="536"/>
      <c r="Z6" s="536" t="s">
        <v>384</v>
      </c>
      <c r="AA6" s="536"/>
      <c r="AB6" s="536"/>
      <c r="AD6" s="536" t="s">
        <v>160</v>
      </c>
      <c r="AE6" s="536"/>
      <c r="AF6" s="536"/>
    </row>
    <row r="7" spans="1:32" ht="25.5">
      <c r="A7" s="526" t="s">
        <v>1</v>
      </c>
      <c r="B7" s="526" t="s">
        <v>2</v>
      </c>
      <c r="C7" s="526" t="s">
        <v>3</v>
      </c>
      <c r="D7" s="526" t="s">
        <v>388</v>
      </c>
      <c r="E7" s="526" t="s">
        <v>5</v>
      </c>
      <c r="G7" s="481" t="s">
        <v>28</v>
      </c>
      <c r="H7" s="472" t="s">
        <v>29</v>
      </c>
      <c r="I7" s="482" t="s">
        <v>390</v>
      </c>
      <c r="J7" s="472" t="s">
        <v>28</v>
      </c>
      <c r="K7" s="472" t="s">
        <v>29</v>
      </c>
      <c r="L7" s="482" t="s">
        <v>390</v>
      </c>
      <c r="M7" s="481" t="s">
        <v>28</v>
      </c>
      <c r="N7" s="472" t="s">
        <v>29</v>
      </c>
      <c r="O7" s="482" t="s">
        <v>390</v>
      </c>
      <c r="P7" s="473"/>
      <c r="Q7" s="493" t="s">
        <v>381</v>
      </c>
      <c r="R7" s="481" t="s">
        <v>30</v>
      </c>
      <c r="S7" s="472" t="s">
        <v>36</v>
      </c>
      <c r="T7" s="496" t="s">
        <v>382</v>
      </c>
      <c r="U7" s="524"/>
      <c r="V7" s="481" t="s">
        <v>30</v>
      </c>
      <c r="W7" s="472" t="s">
        <v>36</v>
      </c>
      <c r="X7" s="496" t="s">
        <v>382</v>
      </c>
      <c r="Y7" s="524"/>
      <c r="Z7" s="481" t="s">
        <v>30</v>
      </c>
      <c r="AA7" s="472" t="s">
        <v>36</v>
      </c>
      <c r="AB7" s="496" t="s">
        <v>382</v>
      </c>
      <c r="AC7" s="524"/>
      <c r="AD7" s="481" t="s">
        <v>30</v>
      </c>
      <c r="AE7" s="472" t="s">
        <v>36</v>
      </c>
      <c r="AF7" s="496" t="s">
        <v>382</v>
      </c>
    </row>
    <row r="8" spans="1:32" ht="12.75">
      <c r="A8" s="431" t="s">
        <v>107</v>
      </c>
      <c r="B8" s="418" t="s">
        <v>6</v>
      </c>
      <c r="C8" s="418" t="s">
        <v>7</v>
      </c>
      <c r="D8" s="418" t="s">
        <v>8</v>
      </c>
      <c r="E8" s="419" t="s">
        <v>9</v>
      </c>
      <c r="G8" s="483">
        <f>'Car_LGV deterioration'!J3</f>
        <v>3.9744044516846695E-05</v>
      </c>
      <c r="H8" s="480">
        <f>'Car_LGV deterioration'!K3</f>
        <v>8.661056055511747</v>
      </c>
      <c r="I8" s="484"/>
      <c r="J8">
        <f>'Car_LGV deterioration'!J14</f>
        <v>4.45892347004897E-06</v>
      </c>
      <c r="K8">
        <f>'Car_LGV deterioration'!K14</f>
        <v>1.1922366373044508</v>
      </c>
      <c r="M8" s="483">
        <f>'Car_LGV deterioration'!J25</f>
        <v>1.2498277124985228E-06</v>
      </c>
      <c r="N8" s="480">
        <f>'Car_LGV deterioration'!K25</f>
        <v>1.9848970951331817</v>
      </c>
      <c r="O8" s="484"/>
      <c r="Q8" s="494">
        <f>IF(main!H8=0,main!G8,main!H8)</f>
        <v>126339.26187426946</v>
      </c>
      <c r="R8" s="497">
        <f>IF(I8=0,$Q8,MIN($Q8,I8))</f>
        <v>126339.26187426946</v>
      </c>
      <c r="S8" s="478">
        <f>IF(L8=0,$Q8,MIN($Q8,L8))</f>
        <v>126339.26187426946</v>
      </c>
      <c r="T8" s="498">
        <f>IF(8=0,$Q8,MIN($Q8,O8))</f>
        <v>126339.26187426946</v>
      </c>
      <c r="V8" s="483">
        <f aca="true" t="shared" si="0" ref="V8:V71">G8*R8+H8</f>
        <v>13.682289303668265</v>
      </c>
      <c r="W8" s="480">
        <f aca="true" t="shared" si="1" ref="W8:W32">J8*S8+K8</f>
        <v>1.755573737264294</v>
      </c>
      <c r="X8" s="484">
        <f aca="true" t="shared" si="2" ref="X8:X14">M8*T8+N8</f>
        <v>2.1427994058002517</v>
      </c>
      <c r="Z8" s="483">
        <f>G8*50000+H8</f>
        <v>10.648258281354082</v>
      </c>
      <c r="AA8" s="480">
        <f>J8*50000+K8</f>
        <v>1.4151828108068993</v>
      </c>
      <c r="AB8" s="484">
        <f>M8*50000+N8</f>
        <v>2.0473884807581078</v>
      </c>
      <c r="AD8" s="501">
        <f>IF($Q8=0,0,V8/Z8)</f>
        <v>1.2849321402756546</v>
      </c>
      <c r="AE8" s="502">
        <f aca="true" t="shared" si="3" ref="AE8:AE71">IF($Q8=0,0,W8/AA8)</f>
        <v>1.2405278836472815</v>
      </c>
      <c r="AF8" s="503">
        <f aca="true" t="shared" si="4" ref="AF8:AF71">IF($Q8=0,0,X8/AB8)</f>
        <v>1.0466012805771063</v>
      </c>
    </row>
    <row r="9" spans="1:32" ht="12.75">
      <c r="A9" s="431" t="s">
        <v>108</v>
      </c>
      <c r="B9" s="418" t="s">
        <v>6</v>
      </c>
      <c r="C9" s="418" t="s">
        <v>7</v>
      </c>
      <c r="D9" s="418" t="s">
        <v>8</v>
      </c>
      <c r="E9" s="422" t="s">
        <v>10</v>
      </c>
      <c r="G9" s="483">
        <f>'Car_LGV deterioration'!J4</f>
        <v>4.303385997121579E-05</v>
      </c>
      <c r="H9" s="480">
        <f>'Car_LGV deterioration'!K4</f>
        <v>0.38216580436651615</v>
      </c>
      <c r="I9" s="484"/>
      <c r="J9">
        <f>'Car_LGV deterioration'!J15</f>
        <v>3.475051069571641E-06</v>
      </c>
      <c r="K9">
        <f>'Car_LGV deterioration'!K15</f>
        <v>0.04225114824034687</v>
      </c>
      <c r="M9" s="483">
        <f>'Car_LGV deterioration'!J26</f>
        <v>3.760954787230012E-06</v>
      </c>
      <c r="N9" s="480">
        <f>'Car_LGV deterioration'!K26</f>
        <v>0.16457819180857056</v>
      </c>
      <c r="O9" s="484"/>
      <c r="Q9" s="494">
        <f>IF(main!H9=0,main!G9,main!H9)</f>
        <v>125307.38750554115</v>
      </c>
      <c r="R9" s="497">
        <f>IF(I9=0,$Q9,MIN($Q9,I9))</f>
        <v>125307.38750554115</v>
      </c>
      <c r="S9" s="478">
        <f>IF(L9=0,$Q9,MIN($Q9,L9))</f>
        <v>125307.38750554115</v>
      </c>
      <c r="T9" s="498">
        <f>IF(8=0,$Q9,MIN($Q9,O9))</f>
        <v>125307.38750554115</v>
      </c>
      <c r="V9" s="483">
        <f t="shared" si="0"/>
        <v>5.774626371638849</v>
      </c>
      <c r="W9" s="480">
        <f t="shared" si="1"/>
        <v>0.47770071921670576</v>
      </c>
      <c r="X9" s="484">
        <f t="shared" si="2"/>
        <v>0.6358536107228218</v>
      </c>
      <c r="Z9" s="483">
        <f aca="true" t="shared" si="5" ref="Z9:Z72">G9*50000+H9</f>
        <v>2.533858802927306</v>
      </c>
      <c r="AA9" s="480">
        <f aca="true" t="shared" si="6" ref="AA9:AA72">J9*50000+K9</f>
        <v>0.21600370171892894</v>
      </c>
      <c r="AB9" s="484">
        <f aca="true" t="shared" si="7" ref="AB9:AB72">M9*50000+N9</f>
        <v>0.3526259311700711</v>
      </c>
      <c r="AD9" s="501">
        <f>IF($Q9=0,0,V9/Z9)</f>
        <v>2.278985066163735</v>
      </c>
      <c r="AE9" s="502">
        <f t="shared" si="3"/>
        <v>2.211539503329001</v>
      </c>
      <c r="AF9" s="503">
        <f t="shared" si="4"/>
        <v>1.8031958359186868</v>
      </c>
    </row>
    <row r="10" spans="1:32" ht="12.75">
      <c r="A10" s="431" t="s">
        <v>109</v>
      </c>
      <c r="B10" s="418" t="s">
        <v>6</v>
      </c>
      <c r="C10" s="418" t="s">
        <v>7</v>
      </c>
      <c r="D10" s="418" t="s">
        <v>8</v>
      </c>
      <c r="E10" s="422" t="s">
        <v>11</v>
      </c>
      <c r="G10" s="483">
        <f>'Car_LGV deterioration'!J5</f>
        <v>8.418241678000683E-06</v>
      </c>
      <c r="H10" s="480">
        <f>'Car_LGV deterioration'!K5</f>
        <v>0.7844694230593257</v>
      </c>
      <c r="I10" s="484"/>
      <c r="J10">
        <f>'Car_LGV deterioration'!J16</f>
        <v>6.376374201523444E-07</v>
      </c>
      <c r="K10">
        <f>'Car_LGV deterioration'!K16</f>
        <v>0.07018727349828974</v>
      </c>
      <c r="M10" s="483">
        <f>'Car_LGV deterioration'!J27</f>
        <v>-9.81139925769333E-07</v>
      </c>
      <c r="N10" s="480">
        <f>'Car_LGV deterioration'!K27</f>
        <v>0.23992939052108928</v>
      </c>
      <c r="O10" s="489">
        <v>100000</v>
      </c>
      <c r="Q10" s="494">
        <f>IF(main!H10=0,main!G10,main!H10)</f>
        <v>109572.22121104898</v>
      </c>
      <c r="R10" s="497">
        <f>IF(I10=0,$Q10,MIN($Q10,I10))</f>
        <v>109572.22121104898</v>
      </c>
      <c r="S10" s="478">
        <f>IF(L10=0,$Q10,MIN($Q10,L10))</f>
        <v>109572.22121104898</v>
      </c>
      <c r="T10" s="498">
        <f>IF(8=0,$Q10,MIN($Q10,O10))</f>
        <v>100000</v>
      </c>
      <c r="V10" s="483">
        <f t="shared" si="0"/>
        <v>1.7068748624092884</v>
      </c>
      <c r="W10" s="480">
        <f t="shared" si="1"/>
        <v>0.14005462195166501</v>
      </c>
      <c r="X10" s="484">
        <f t="shared" si="2"/>
        <v>0.14181539794415599</v>
      </c>
      <c r="Z10" s="483">
        <f t="shared" si="5"/>
        <v>1.2053815069593599</v>
      </c>
      <c r="AA10" s="480">
        <f t="shared" si="6"/>
        <v>0.10206914450590696</v>
      </c>
      <c r="AB10" s="484">
        <f t="shared" si="7"/>
        <v>0.19087239423262262</v>
      </c>
      <c r="AD10" s="501">
        <f>IF($Q10=0,0,V10/Z10)</f>
        <v>1.4160453371438995</v>
      </c>
      <c r="AE10" s="502">
        <f t="shared" si="3"/>
        <v>1.3721543629040582</v>
      </c>
      <c r="AF10" s="503">
        <f t="shared" si="4"/>
        <v>0.742985377819072</v>
      </c>
    </row>
    <row r="11" spans="1:32" ht="12.75">
      <c r="A11" s="431" t="s">
        <v>110</v>
      </c>
      <c r="B11" s="418" t="s">
        <v>6</v>
      </c>
      <c r="C11" s="418" t="s">
        <v>7</v>
      </c>
      <c r="D11" s="418" t="s">
        <v>8</v>
      </c>
      <c r="E11" s="422" t="s">
        <v>12</v>
      </c>
      <c r="G11" s="483">
        <f>'Car_LGV deterioration'!J6</f>
        <v>1.668813899084635E-06</v>
      </c>
      <c r="H11" s="480">
        <f>'Car_LGV deterioration'!K6</f>
        <v>0.9534663700348965</v>
      </c>
      <c r="I11" s="484"/>
      <c r="J11">
        <f>'Car_LGV deterioration'!J17</f>
        <v>1.2556513344445243E-07</v>
      </c>
      <c r="K11">
        <f>'Car_LGV deterioration'!K17</f>
        <v>0.04178367001571073</v>
      </c>
      <c r="M11" s="483">
        <f>'Car_LGV deterioration'!J28</f>
        <v>-6.759095091431067E-07</v>
      </c>
      <c r="N11" s="480">
        <f>'Car_LGV deterioration'!K28</f>
        <v>0.11344839111430435</v>
      </c>
      <c r="O11" s="489">
        <v>100000</v>
      </c>
      <c r="Q11" s="494">
        <f>IF(main!H11=0,main!G11,main!H11)</f>
        <v>74500.75528253728</v>
      </c>
      <c r="R11" s="497">
        <f>IF(I11=0,$Q11,MIN($Q11,I11))</f>
        <v>74500.75528253728</v>
      </c>
      <c r="S11" s="478">
        <f>IF(L11=0,$Q11,MIN($Q11,L11))</f>
        <v>74500.75528253728</v>
      </c>
      <c r="T11" s="498">
        <f>IF(8=0,$Q11,MIN($Q11,O11))</f>
        <v>74500.75528253728</v>
      </c>
      <c r="V11" s="483">
        <f t="shared" si="0"/>
        <v>1.0777942659426978</v>
      </c>
      <c r="W11" s="480">
        <f t="shared" si="1"/>
        <v>0.05113836729447502</v>
      </c>
      <c r="X11" s="484">
        <f t="shared" si="2"/>
        <v>0.06309262218049386</v>
      </c>
      <c r="Z11" s="483">
        <f t="shared" si="5"/>
        <v>1.0369070649891283</v>
      </c>
      <c r="AA11" s="480">
        <f t="shared" si="6"/>
        <v>0.048061926687933354</v>
      </c>
      <c r="AB11" s="484">
        <f t="shared" si="7"/>
        <v>0.07965291565714902</v>
      </c>
      <c r="AD11" s="501">
        <f>IF($Q11=0,0,V11/Z11)</f>
        <v>1.0394318857823561</v>
      </c>
      <c r="AE11" s="502">
        <f t="shared" si="3"/>
        <v>1.0640099309067867</v>
      </c>
      <c r="AF11" s="503">
        <f t="shared" si="4"/>
        <v>0.7920943214692124</v>
      </c>
    </row>
    <row r="12" spans="1:32" ht="12.75">
      <c r="A12" s="431" t="s">
        <v>111</v>
      </c>
      <c r="B12" s="418" t="s">
        <v>6</v>
      </c>
      <c r="C12" s="418" t="s">
        <v>7</v>
      </c>
      <c r="D12" s="418" t="s">
        <v>8</v>
      </c>
      <c r="E12" s="422" t="s">
        <v>13</v>
      </c>
      <c r="G12" s="483">
        <f>'Car_LGV deterioration'!J7</f>
        <v>1.0208931545492465E-05</v>
      </c>
      <c r="H12" s="480">
        <f>'Car_LGV deterioration'!K7</f>
        <v>0.35826307220548864</v>
      </c>
      <c r="I12" s="484"/>
      <c r="J12">
        <f>'Car_LGV deterioration'!J18</f>
        <v>3.232844288229817E-07</v>
      </c>
      <c r="K12">
        <f>'Car_LGV deterioration'!K18</f>
        <v>0.021878051603844997</v>
      </c>
      <c r="M12" s="483">
        <f>'Car_LGV deterioration'!J29</f>
        <v>4.315224101424393E-07</v>
      </c>
      <c r="N12" s="480">
        <f>'Car_LGV deterioration'!K29</f>
        <v>0.04617207393304244</v>
      </c>
      <c r="O12" s="484"/>
      <c r="Q12" s="494">
        <f>IF(main!H12=0,main!G12,main!H12)</f>
        <v>29599.948849811335</v>
      </c>
      <c r="R12" s="497">
        <f aca="true" t="shared" si="8" ref="R12:R75">IF(I12=0,$Q12,MIN($Q12,I12))</f>
        <v>29599.948849811335</v>
      </c>
      <c r="S12" s="478">
        <f aca="true" t="shared" si="9" ref="S12:S75">IF(L12=0,$Q12,MIN($Q12,L12))</f>
        <v>29599.948849811335</v>
      </c>
      <c r="T12" s="498">
        <f aca="true" t="shared" si="10" ref="T12:T75">IF(8=0,$Q12,MIN($Q12,O12))</f>
        <v>29599.948849811335</v>
      </c>
      <c r="V12" s="483">
        <f t="shared" si="0"/>
        <v>0.6604469237632911</v>
      </c>
      <c r="W12" s="480">
        <f t="shared" si="1"/>
        <v>0.03144725416094573</v>
      </c>
      <c r="X12" s="484">
        <f t="shared" si="2"/>
        <v>0.058945115200805955</v>
      </c>
      <c r="Z12" s="483">
        <f t="shared" si="5"/>
        <v>0.8687096494801119</v>
      </c>
      <c r="AA12" s="480">
        <f t="shared" si="6"/>
        <v>0.03804227304499408</v>
      </c>
      <c r="AB12" s="484">
        <f t="shared" si="7"/>
        <v>0.0677481944401644</v>
      </c>
      <c r="AD12" s="501">
        <f>IF($Q12=0,0,V12/Z12)</f>
        <v>0.7602619864514482</v>
      </c>
      <c r="AE12" s="502">
        <f t="shared" si="3"/>
        <v>0.8266397258584375</v>
      </c>
      <c r="AF12" s="503">
        <f t="shared" si="4"/>
        <v>0.8700617881833976</v>
      </c>
    </row>
    <row r="13" spans="1:32" ht="12.75">
      <c r="A13" s="431" t="s">
        <v>112</v>
      </c>
      <c r="B13" s="418" t="s">
        <v>6</v>
      </c>
      <c r="C13" s="418" t="s">
        <v>7</v>
      </c>
      <c r="D13" s="418" t="s">
        <v>8</v>
      </c>
      <c r="E13" s="422" t="s">
        <v>14</v>
      </c>
      <c r="G13" s="485">
        <f>G12</f>
        <v>1.0208931545492465E-05</v>
      </c>
      <c r="H13" s="479">
        <f aca="true" t="shared" si="11" ref="H13:N14">H12</f>
        <v>0.35826307220548864</v>
      </c>
      <c r="I13" s="486"/>
      <c r="J13" s="474">
        <f t="shared" si="11"/>
        <v>3.232844288229817E-07</v>
      </c>
      <c r="K13" s="474">
        <f t="shared" si="11"/>
        <v>0.021878051603844997</v>
      </c>
      <c r="L13" s="474"/>
      <c r="M13" s="485">
        <f t="shared" si="11"/>
        <v>4.315224101424393E-07</v>
      </c>
      <c r="N13" s="479">
        <f t="shared" si="11"/>
        <v>0.04617207393304244</v>
      </c>
      <c r="O13" s="486"/>
      <c r="Q13" s="494">
        <f>IF(main!H13=0,main!G13,main!H13)</f>
        <v>0</v>
      </c>
      <c r="R13" s="497">
        <f t="shared" si="8"/>
        <v>0</v>
      </c>
      <c r="S13" s="478">
        <f t="shared" si="9"/>
        <v>0</v>
      </c>
      <c r="T13" s="498">
        <f t="shared" si="10"/>
        <v>0</v>
      </c>
      <c r="V13" s="483">
        <f t="shared" si="0"/>
        <v>0.35826307220548864</v>
      </c>
      <c r="W13" s="480">
        <f t="shared" si="1"/>
        <v>0.021878051603844997</v>
      </c>
      <c r="X13" s="484">
        <f t="shared" si="2"/>
        <v>0.04617207393304244</v>
      </c>
      <c r="Z13" s="483">
        <f t="shared" si="5"/>
        <v>0.8687096494801119</v>
      </c>
      <c r="AA13" s="480">
        <f t="shared" si="6"/>
        <v>0.03804227304499408</v>
      </c>
      <c r="AB13" s="484">
        <f t="shared" si="7"/>
        <v>0.0677481944401644</v>
      </c>
      <c r="AD13" s="501">
        <f aca="true" t="shared" si="12" ref="AD13:AD76">IF($Q13=0,0,V13/Z13)</f>
        <v>0</v>
      </c>
      <c r="AE13" s="502">
        <f t="shared" si="3"/>
        <v>0</v>
      </c>
      <c r="AF13" s="503">
        <f t="shared" si="4"/>
        <v>0</v>
      </c>
    </row>
    <row r="14" spans="1:32" ht="12.75">
      <c r="A14" s="431" t="s">
        <v>113</v>
      </c>
      <c r="B14" s="418" t="s">
        <v>6</v>
      </c>
      <c r="C14" s="418" t="s">
        <v>7</v>
      </c>
      <c r="D14" s="419" t="s">
        <v>8</v>
      </c>
      <c r="E14" s="422" t="s">
        <v>15</v>
      </c>
      <c r="G14" s="487">
        <f>G13</f>
        <v>1.0208931545492465E-05</v>
      </c>
      <c r="H14" s="475">
        <f t="shared" si="11"/>
        <v>0.35826307220548864</v>
      </c>
      <c r="I14" s="488"/>
      <c r="J14" s="475">
        <f t="shared" si="11"/>
        <v>3.232844288229817E-07</v>
      </c>
      <c r="K14" s="475">
        <f t="shared" si="11"/>
        <v>0.021878051603844997</v>
      </c>
      <c r="L14" s="475"/>
      <c r="M14" s="487">
        <f t="shared" si="11"/>
        <v>4.315224101424393E-07</v>
      </c>
      <c r="N14" s="475">
        <f t="shared" si="11"/>
        <v>0.04617207393304244</v>
      </c>
      <c r="O14" s="488"/>
      <c r="Q14" s="495">
        <f>IF(main!H14=0,main!G14,main!H14)</f>
        <v>0</v>
      </c>
      <c r="R14" s="499">
        <f t="shared" si="8"/>
        <v>0</v>
      </c>
      <c r="S14" s="477">
        <f t="shared" si="9"/>
        <v>0</v>
      </c>
      <c r="T14" s="500">
        <f t="shared" si="10"/>
        <v>0</v>
      </c>
      <c r="V14" s="490">
        <f t="shared" si="0"/>
        <v>0.35826307220548864</v>
      </c>
      <c r="W14" s="476">
        <f t="shared" si="1"/>
        <v>0.021878051603844997</v>
      </c>
      <c r="X14" s="491">
        <f t="shared" si="2"/>
        <v>0.04617207393304244</v>
      </c>
      <c r="Z14" s="490">
        <f t="shared" si="5"/>
        <v>0.8687096494801119</v>
      </c>
      <c r="AA14" s="476">
        <f t="shared" si="6"/>
        <v>0.03804227304499408</v>
      </c>
      <c r="AB14" s="491">
        <f t="shared" si="7"/>
        <v>0.0677481944401644</v>
      </c>
      <c r="AD14" s="504">
        <f t="shared" si="12"/>
        <v>0</v>
      </c>
      <c r="AE14" s="505">
        <f t="shared" si="3"/>
        <v>0</v>
      </c>
      <c r="AF14" s="506">
        <f t="shared" si="4"/>
        <v>0</v>
      </c>
    </row>
    <row r="15" spans="1:32" ht="12.75">
      <c r="A15" s="431" t="s">
        <v>114</v>
      </c>
      <c r="B15" s="418" t="s">
        <v>6</v>
      </c>
      <c r="C15" s="418" t="s">
        <v>7</v>
      </c>
      <c r="D15" s="427" t="s">
        <v>16</v>
      </c>
      <c r="E15" s="422" t="s">
        <v>9</v>
      </c>
      <c r="G15" s="483">
        <f>G8</f>
        <v>3.9744044516846695E-05</v>
      </c>
      <c r="H15" s="480">
        <f aca="true" t="shared" si="13" ref="H15:N15">H8</f>
        <v>8.661056055511747</v>
      </c>
      <c r="I15" s="484"/>
      <c r="J15">
        <f t="shared" si="13"/>
        <v>4.45892347004897E-06</v>
      </c>
      <c r="K15">
        <f t="shared" si="13"/>
        <v>1.1922366373044508</v>
      </c>
      <c r="M15" s="483">
        <f t="shared" si="13"/>
        <v>1.2498277124985228E-06</v>
      </c>
      <c r="N15" s="480">
        <f t="shared" si="13"/>
        <v>1.9848970951331817</v>
      </c>
      <c r="O15" s="484"/>
      <c r="Q15" s="494">
        <f>IF(main!H15=0,main!G15,main!H15)</f>
        <v>160967.49621811442</v>
      </c>
      <c r="R15" s="497">
        <f t="shared" si="8"/>
        <v>160967.49621811442</v>
      </c>
      <c r="S15" s="478">
        <f t="shared" si="9"/>
        <v>160967.49621811442</v>
      </c>
      <c r="T15" s="498">
        <f t="shared" si="10"/>
        <v>160967.49621811442</v>
      </c>
      <c r="V15" s="483">
        <f t="shared" si="0"/>
        <v>15.058555390969838</v>
      </c>
      <c r="W15" s="480">
        <f t="shared" si="1"/>
        <v>1.9099783841064202</v>
      </c>
      <c r="X15" s="484">
        <f aca="true" t="shared" si="14" ref="X15:X78">M15*T15+N15</f>
        <v>2.1860787327180824</v>
      </c>
      <c r="Z15" s="483">
        <f t="shared" si="5"/>
        <v>10.648258281354082</v>
      </c>
      <c r="AA15" s="480">
        <f t="shared" si="6"/>
        <v>1.4151828108068993</v>
      </c>
      <c r="AB15" s="484">
        <f t="shared" si="7"/>
        <v>2.0473884807581078</v>
      </c>
      <c r="AD15" s="501">
        <f t="shared" si="12"/>
        <v>1.4141801403651644</v>
      </c>
      <c r="AE15" s="502">
        <f t="shared" si="3"/>
        <v>1.3496336794943133</v>
      </c>
      <c r="AF15" s="503">
        <f t="shared" si="4"/>
        <v>1.0677400763281721</v>
      </c>
    </row>
    <row r="16" spans="1:32" ht="12.75">
      <c r="A16" s="431" t="s">
        <v>115</v>
      </c>
      <c r="B16" s="418" t="s">
        <v>6</v>
      </c>
      <c r="C16" s="418" t="s">
        <v>7</v>
      </c>
      <c r="D16" s="418" t="s">
        <v>16</v>
      </c>
      <c r="E16" s="422" t="s">
        <v>10</v>
      </c>
      <c r="G16" s="483">
        <f aca="true" t="shared" si="15" ref="G16:N16">G9</f>
        <v>4.303385997121579E-05</v>
      </c>
      <c r="H16" s="480">
        <f t="shared" si="15"/>
        <v>0.38216580436651615</v>
      </c>
      <c r="I16" s="484"/>
      <c r="J16">
        <f t="shared" si="15"/>
        <v>3.475051069571641E-06</v>
      </c>
      <c r="K16">
        <f t="shared" si="15"/>
        <v>0.04225114824034687</v>
      </c>
      <c r="M16" s="483">
        <f t="shared" si="15"/>
        <v>3.760954787230012E-06</v>
      </c>
      <c r="N16" s="480">
        <f t="shared" si="15"/>
        <v>0.16457819180857056</v>
      </c>
      <c r="O16" s="484"/>
      <c r="Q16" s="494">
        <f>IF(main!H16=0,main!G16,main!H16)</f>
        <v>161906.84880111512</v>
      </c>
      <c r="R16" s="497">
        <f t="shared" si="8"/>
        <v>161906.84880111512</v>
      </c>
      <c r="S16" s="478">
        <f t="shared" si="9"/>
        <v>161906.84880111512</v>
      </c>
      <c r="T16" s="498">
        <f t="shared" si="10"/>
        <v>161906.84880111512</v>
      </c>
      <c r="V16" s="483">
        <f t="shared" si="0"/>
        <v>7.3496424640545115</v>
      </c>
      <c r="W16" s="480">
        <f t="shared" si="1"/>
        <v>0.604885716337636</v>
      </c>
      <c r="X16" s="484">
        <f t="shared" si="14"/>
        <v>0.7735025298924502</v>
      </c>
      <c r="Z16" s="483">
        <f t="shared" si="5"/>
        <v>2.533858802927306</v>
      </c>
      <c r="AA16" s="480">
        <f t="shared" si="6"/>
        <v>0.21600370171892894</v>
      </c>
      <c r="AB16" s="484">
        <f t="shared" si="7"/>
        <v>0.3526259311700711</v>
      </c>
      <c r="AD16" s="501">
        <f t="shared" si="12"/>
        <v>2.9005730136042494</v>
      </c>
      <c r="AE16" s="502">
        <f t="shared" si="3"/>
        <v>2.8003488436727486</v>
      </c>
      <c r="AF16" s="503">
        <f t="shared" si="4"/>
        <v>2.1935497690877153</v>
      </c>
    </row>
    <row r="17" spans="1:32" ht="12.75">
      <c r="A17" s="431" t="s">
        <v>116</v>
      </c>
      <c r="B17" s="418" t="s">
        <v>6</v>
      </c>
      <c r="C17" s="418" t="s">
        <v>7</v>
      </c>
      <c r="D17" s="418" t="s">
        <v>16</v>
      </c>
      <c r="E17" s="422" t="s">
        <v>11</v>
      </c>
      <c r="G17" s="483">
        <f aca="true" t="shared" si="16" ref="G17:N17">G10</f>
        <v>8.418241678000683E-06</v>
      </c>
      <c r="H17" s="480">
        <f t="shared" si="16"/>
        <v>0.7844694230593257</v>
      </c>
      <c r="I17" s="484"/>
      <c r="J17">
        <f t="shared" si="16"/>
        <v>6.376374201523444E-07</v>
      </c>
      <c r="K17">
        <f t="shared" si="16"/>
        <v>0.07018727349828974</v>
      </c>
      <c r="M17" s="483">
        <f t="shared" si="16"/>
        <v>-9.81139925769333E-07</v>
      </c>
      <c r="N17" s="480">
        <f t="shared" si="16"/>
        <v>0.23992939052108928</v>
      </c>
      <c r="O17" s="489">
        <v>100000</v>
      </c>
      <c r="Q17" s="494">
        <f>IF(main!H17=0,main!G17,main!H17)</f>
        <v>141775.7149492975</v>
      </c>
      <c r="R17" s="497">
        <f t="shared" si="8"/>
        <v>141775.7149492975</v>
      </c>
      <c r="S17" s="478">
        <f t="shared" si="9"/>
        <v>141775.7149492975</v>
      </c>
      <c r="T17" s="498">
        <f t="shared" si="10"/>
        <v>100000</v>
      </c>
      <c r="V17" s="483">
        <f t="shared" si="0"/>
        <v>1.9779716555738462</v>
      </c>
      <c r="W17" s="480">
        <f t="shared" si="1"/>
        <v>0.16058877461881396</v>
      </c>
      <c r="X17" s="484">
        <f t="shared" si="14"/>
        <v>0.14181539794415599</v>
      </c>
      <c r="Z17" s="483">
        <f t="shared" si="5"/>
        <v>1.2053815069593599</v>
      </c>
      <c r="AA17" s="480">
        <f t="shared" si="6"/>
        <v>0.10206914450590696</v>
      </c>
      <c r="AB17" s="484">
        <f t="shared" si="7"/>
        <v>0.19087239423262262</v>
      </c>
      <c r="AD17" s="501">
        <f t="shared" si="12"/>
        <v>1.6409507231974936</v>
      </c>
      <c r="AE17" s="502">
        <f t="shared" si="3"/>
        <v>1.573333208543943</v>
      </c>
      <c r="AF17" s="503">
        <f t="shared" si="4"/>
        <v>0.742985377819072</v>
      </c>
    </row>
    <row r="18" spans="1:32" ht="12.75">
      <c r="A18" s="431" t="s">
        <v>117</v>
      </c>
      <c r="B18" s="418" t="s">
        <v>6</v>
      </c>
      <c r="C18" s="418" t="s">
        <v>7</v>
      </c>
      <c r="D18" s="418" t="s">
        <v>16</v>
      </c>
      <c r="E18" s="422" t="s">
        <v>12</v>
      </c>
      <c r="G18" s="483">
        <f aca="true" t="shared" si="17" ref="G18:N18">G11</f>
        <v>1.668813899084635E-06</v>
      </c>
      <c r="H18" s="480">
        <f t="shared" si="17"/>
        <v>0.9534663700348965</v>
      </c>
      <c r="I18" s="484"/>
      <c r="J18">
        <f t="shared" si="17"/>
        <v>1.2556513344445243E-07</v>
      </c>
      <c r="K18">
        <f t="shared" si="17"/>
        <v>0.04178367001571073</v>
      </c>
      <c r="M18" s="483">
        <f t="shared" si="17"/>
        <v>-6.759095091431067E-07</v>
      </c>
      <c r="N18" s="480">
        <f t="shared" si="17"/>
        <v>0.11344839111430435</v>
      </c>
      <c r="O18" s="489">
        <v>100000</v>
      </c>
      <c r="Q18" s="494">
        <f>IF(main!H18=0,main!G18,main!H18)</f>
        <v>99076.48532678458</v>
      </c>
      <c r="R18" s="497">
        <f t="shared" si="8"/>
        <v>99076.48532678458</v>
      </c>
      <c r="S18" s="478">
        <f t="shared" si="9"/>
        <v>99076.48532678458</v>
      </c>
      <c r="T18" s="498">
        <f t="shared" si="10"/>
        <v>99076.48532678458</v>
      </c>
      <c r="V18" s="483">
        <f t="shared" si="0"/>
        <v>1.1188065858206895</v>
      </c>
      <c r="W18" s="480">
        <f t="shared" si="1"/>
        <v>0.05422422211697577</v>
      </c>
      <c r="X18" s="484">
        <f t="shared" si="14"/>
        <v>0.046481652549453176</v>
      </c>
      <c r="Z18" s="483">
        <f t="shared" si="5"/>
        <v>1.0369070649891283</v>
      </c>
      <c r="AA18" s="480">
        <f t="shared" si="6"/>
        <v>0.048061926687933354</v>
      </c>
      <c r="AB18" s="484">
        <f t="shared" si="7"/>
        <v>0.07965291565714902</v>
      </c>
      <c r="AD18" s="501">
        <f t="shared" si="12"/>
        <v>1.0789844370791513</v>
      </c>
      <c r="AE18" s="502">
        <f t="shared" si="3"/>
        <v>1.1282157386043692</v>
      </c>
      <c r="AF18" s="503">
        <f t="shared" si="4"/>
        <v>0.5835524307675654</v>
      </c>
    </row>
    <row r="19" spans="1:32" ht="12.75">
      <c r="A19" s="431" t="s">
        <v>118</v>
      </c>
      <c r="B19" s="418" t="s">
        <v>6</v>
      </c>
      <c r="C19" s="418" t="s">
        <v>7</v>
      </c>
      <c r="D19" s="418" t="s">
        <v>16</v>
      </c>
      <c r="E19" s="422" t="s">
        <v>13</v>
      </c>
      <c r="G19" s="483">
        <f aca="true" t="shared" si="18" ref="G19:N19">G12</f>
        <v>1.0208931545492465E-05</v>
      </c>
      <c r="H19" s="480">
        <f t="shared" si="18"/>
        <v>0.35826307220548864</v>
      </c>
      <c r="I19" s="484"/>
      <c r="J19">
        <f t="shared" si="18"/>
        <v>3.232844288229817E-07</v>
      </c>
      <c r="K19">
        <f t="shared" si="18"/>
        <v>0.021878051603844997</v>
      </c>
      <c r="M19" s="483">
        <f t="shared" si="18"/>
        <v>4.315224101424393E-07</v>
      </c>
      <c r="N19" s="480">
        <f t="shared" si="18"/>
        <v>0.04617207393304244</v>
      </c>
      <c r="O19" s="484"/>
      <c r="Q19" s="494">
        <f>IF(main!H19=0,main!G19,main!H19)</f>
        <v>39247.449432345034</v>
      </c>
      <c r="R19" s="497">
        <f t="shared" si="8"/>
        <v>39247.449432345034</v>
      </c>
      <c r="S19" s="478">
        <f t="shared" si="9"/>
        <v>39247.449432345034</v>
      </c>
      <c r="T19" s="498">
        <f t="shared" si="10"/>
        <v>39247.449432345034</v>
      </c>
      <c r="V19" s="483">
        <f t="shared" si="0"/>
        <v>0.7589375967954762</v>
      </c>
      <c r="W19" s="480">
        <f t="shared" si="1"/>
        <v>0.03456614087633952</v>
      </c>
      <c r="X19" s="484">
        <f t="shared" si="14"/>
        <v>0.06310822790403148</v>
      </c>
      <c r="Z19" s="483">
        <f t="shared" si="5"/>
        <v>0.8687096494801119</v>
      </c>
      <c r="AA19" s="480">
        <f t="shared" si="6"/>
        <v>0.03804227304499408</v>
      </c>
      <c r="AB19" s="484">
        <f t="shared" si="7"/>
        <v>0.0677481944401644</v>
      </c>
      <c r="AD19" s="501">
        <f t="shared" si="12"/>
        <v>0.8736378112637175</v>
      </c>
      <c r="AE19" s="502">
        <f t="shared" si="3"/>
        <v>0.9086244882227935</v>
      </c>
      <c r="AF19" s="503">
        <f t="shared" si="4"/>
        <v>0.9315115838218985</v>
      </c>
    </row>
    <row r="20" spans="1:32" ht="12.75">
      <c r="A20" s="431" t="s">
        <v>119</v>
      </c>
      <c r="B20" s="418" t="s">
        <v>6</v>
      </c>
      <c r="C20" s="418" t="s">
        <v>7</v>
      </c>
      <c r="D20" s="418" t="s">
        <v>16</v>
      </c>
      <c r="E20" s="422" t="s">
        <v>14</v>
      </c>
      <c r="G20" s="485">
        <f aca="true" t="shared" si="19" ref="G20:N20">G13</f>
        <v>1.0208931545492465E-05</v>
      </c>
      <c r="H20" s="479">
        <f t="shared" si="19"/>
        <v>0.35826307220548864</v>
      </c>
      <c r="I20" s="486"/>
      <c r="J20" s="474">
        <f t="shared" si="19"/>
        <v>3.232844288229817E-07</v>
      </c>
      <c r="K20" s="474">
        <f t="shared" si="19"/>
        <v>0.021878051603844997</v>
      </c>
      <c r="L20" s="474"/>
      <c r="M20" s="485">
        <f t="shared" si="19"/>
        <v>4.315224101424393E-07</v>
      </c>
      <c r="N20" s="479">
        <f t="shared" si="19"/>
        <v>0.04617207393304244</v>
      </c>
      <c r="O20" s="486"/>
      <c r="Q20" s="494">
        <f>IF(main!H20=0,main!G20,main!H20)</f>
        <v>0</v>
      </c>
      <c r="R20" s="497">
        <f t="shared" si="8"/>
        <v>0</v>
      </c>
      <c r="S20" s="478">
        <f t="shared" si="9"/>
        <v>0</v>
      </c>
      <c r="T20" s="498">
        <f t="shared" si="10"/>
        <v>0</v>
      </c>
      <c r="V20" s="483">
        <f t="shared" si="0"/>
        <v>0.35826307220548864</v>
      </c>
      <c r="W20" s="480">
        <f t="shared" si="1"/>
        <v>0.021878051603844997</v>
      </c>
      <c r="X20" s="484">
        <f t="shared" si="14"/>
        <v>0.04617207393304244</v>
      </c>
      <c r="Z20" s="483">
        <f t="shared" si="5"/>
        <v>0.8687096494801119</v>
      </c>
      <c r="AA20" s="480">
        <f t="shared" si="6"/>
        <v>0.03804227304499408</v>
      </c>
      <c r="AB20" s="484">
        <f t="shared" si="7"/>
        <v>0.0677481944401644</v>
      </c>
      <c r="AD20" s="501">
        <f t="shared" si="12"/>
        <v>0</v>
      </c>
      <c r="AE20" s="502">
        <f t="shared" si="3"/>
        <v>0</v>
      </c>
      <c r="AF20" s="503">
        <f t="shared" si="4"/>
        <v>0</v>
      </c>
    </row>
    <row r="21" spans="1:32" ht="12.75">
      <c r="A21" s="431" t="s">
        <v>120</v>
      </c>
      <c r="B21" s="418" t="s">
        <v>6</v>
      </c>
      <c r="C21" s="418" t="s">
        <v>7</v>
      </c>
      <c r="D21" s="419" t="s">
        <v>16</v>
      </c>
      <c r="E21" s="422" t="s">
        <v>15</v>
      </c>
      <c r="G21" s="487">
        <f aca="true" t="shared" si="20" ref="G21:N21">G14</f>
        <v>1.0208931545492465E-05</v>
      </c>
      <c r="H21" s="475">
        <f t="shared" si="20"/>
        <v>0.35826307220548864</v>
      </c>
      <c r="I21" s="488"/>
      <c r="J21" s="475">
        <f t="shared" si="20"/>
        <v>3.232844288229817E-07</v>
      </c>
      <c r="K21" s="475">
        <f t="shared" si="20"/>
        <v>0.021878051603844997</v>
      </c>
      <c r="L21" s="475"/>
      <c r="M21" s="487">
        <f t="shared" si="20"/>
        <v>4.315224101424393E-07</v>
      </c>
      <c r="N21" s="475">
        <f t="shared" si="20"/>
        <v>0.04617207393304244</v>
      </c>
      <c r="O21" s="488"/>
      <c r="Q21" s="495">
        <f>IF(main!H21=0,main!G21,main!H21)</f>
        <v>0</v>
      </c>
      <c r="R21" s="499">
        <f t="shared" si="8"/>
        <v>0</v>
      </c>
      <c r="S21" s="477">
        <f t="shared" si="9"/>
        <v>0</v>
      </c>
      <c r="T21" s="500">
        <f t="shared" si="10"/>
        <v>0</v>
      </c>
      <c r="V21" s="490">
        <f t="shared" si="0"/>
        <v>0.35826307220548864</v>
      </c>
      <c r="W21" s="476">
        <f t="shared" si="1"/>
        <v>0.021878051603844997</v>
      </c>
      <c r="X21" s="491">
        <f t="shared" si="14"/>
        <v>0.04617207393304244</v>
      </c>
      <c r="Z21" s="490">
        <f t="shared" si="5"/>
        <v>0.8687096494801119</v>
      </c>
      <c r="AA21" s="476">
        <f t="shared" si="6"/>
        <v>0.03804227304499408</v>
      </c>
      <c r="AB21" s="491">
        <f t="shared" si="7"/>
        <v>0.0677481944401644</v>
      </c>
      <c r="AD21" s="504">
        <f t="shared" si="12"/>
        <v>0</v>
      </c>
      <c r="AE21" s="505">
        <f t="shared" si="3"/>
        <v>0</v>
      </c>
      <c r="AF21" s="506">
        <f t="shared" si="4"/>
        <v>0</v>
      </c>
    </row>
    <row r="22" spans="1:32" ht="12.75">
      <c r="A22" s="431" t="s">
        <v>121</v>
      </c>
      <c r="B22" s="418" t="s">
        <v>6</v>
      </c>
      <c r="C22" s="418" t="s">
        <v>7</v>
      </c>
      <c r="D22" s="427" t="s">
        <v>17</v>
      </c>
      <c r="E22" s="422" t="s">
        <v>9</v>
      </c>
      <c r="G22" s="483">
        <f>G8</f>
        <v>3.9744044516846695E-05</v>
      </c>
      <c r="H22" s="480">
        <f aca="true" t="shared" si="21" ref="H22:N22">H8</f>
        <v>8.661056055511747</v>
      </c>
      <c r="I22" s="484"/>
      <c r="J22">
        <f t="shared" si="21"/>
        <v>4.45892347004897E-06</v>
      </c>
      <c r="K22">
        <f t="shared" si="21"/>
        <v>1.1922366373044508</v>
      </c>
      <c r="M22" s="483">
        <f t="shared" si="21"/>
        <v>1.2498277124985228E-06</v>
      </c>
      <c r="N22" s="480">
        <f t="shared" si="21"/>
        <v>1.9848970951331817</v>
      </c>
      <c r="O22" s="484"/>
      <c r="Q22" s="494">
        <f>IF(main!H22=0,main!G22,main!H22)</f>
        <v>178362.93724357017</v>
      </c>
      <c r="R22" s="497">
        <f t="shared" si="8"/>
        <v>178362.93724357017</v>
      </c>
      <c r="S22" s="478">
        <f t="shared" si="9"/>
        <v>178362.93724357017</v>
      </c>
      <c r="T22" s="498">
        <f t="shared" si="10"/>
        <v>178362.93724357017</v>
      </c>
      <c r="V22" s="483">
        <f t="shared" si="0"/>
        <v>15.749920573475734</v>
      </c>
      <c r="W22" s="480">
        <f t="shared" si="1"/>
        <v>1.9875433243666774</v>
      </c>
      <c r="X22" s="484">
        <f t="shared" si="14"/>
        <v>2.2078200369828305</v>
      </c>
      <c r="Z22" s="483">
        <f t="shared" si="5"/>
        <v>10.648258281354082</v>
      </c>
      <c r="AA22" s="480">
        <f t="shared" si="6"/>
        <v>1.4151828108068993</v>
      </c>
      <c r="AB22" s="484">
        <f t="shared" si="7"/>
        <v>2.0473884807581078</v>
      </c>
      <c r="AD22" s="501">
        <f t="shared" si="12"/>
        <v>1.4791076772672818</v>
      </c>
      <c r="AE22" s="502">
        <f t="shared" si="3"/>
        <v>1.4044428106312523</v>
      </c>
      <c r="AF22" s="503">
        <f t="shared" si="4"/>
        <v>1.0783591183268346</v>
      </c>
    </row>
    <row r="23" spans="1:32" ht="12.75">
      <c r="A23" s="431" t="s">
        <v>122</v>
      </c>
      <c r="B23" s="418" t="s">
        <v>6</v>
      </c>
      <c r="C23" s="418" t="s">
        <v>7</v>
      </c>
      <c r="D23" s="418" t="s">
        <v>17</v>
      </c>
      <c r="E23" s="422" t="s">
        <v>10</v>
      </c>
      <c r="G23" s="483">
        <f aca="true" t="shared" si="22" ref="G23:N23">G9</f>
        <v>4.303385997121579E-05</v>
      </c>
      <c r="H23" s="480">
        <f t="shared" si="22"/>
        <v>0.38216580436651615</v>
      </c>
      <c r="I23" s="484"/>
      <c r="J23">
        <f t="shared" si="22"/>
        <v>3.475051069571641E-06</v>
      </c>
      <c r="K23">
        <f t="shared" si="22"/>
        <v>0.04225114824034687</v>
      </c>
      <c r="M23" s="483">
        <f t="shared" si="22"/>
        <v>3.760954787230012E-06</v>
      </c>
      <c r="N23" s="480">
        <f t="shared" si="22"/>
        <v>0.16457819180857056</v>
      </c>
      <c r="O23" s="484"/>
      <c r="Q23" s="494">
        <f>IF(main!H23=0,main!G23,main!H23)</f>
        <v>181362.71585425187</v>
      </c>
      <c r="R23" s="497">
        <f t="shared" si="8"/>
        <v>181362.71585425187</v>
      </c>
      <c r="S23" s="478">
        <f t="shared" si="9"/>
        <v>181362.71585425187</v>
      </c>
      <c r="T23" s="498">
        <f t="shared" si="10"/>
        <v>181362.71585425187</v>
      </c>
      <c r="V23" s="483">
        <f t="shared" si="0"/>
        <v>8.18690352243779</v>
      </c>
      <c r="W23" s="480">
        <f t="shared" si="1"/>
        <v>0.6724958479500824</v>
      </c>
      <c r="X23" s="484">
        <f t="shared" si="14"/>
        <v>0.8466751662256555</v>
      </c>
      <c r="Z23" s="483">
        <f t="shared" si="5"/>
        <v>2.533858802927306</v>
      </c>
      <c r="AA23" s="480">
        <f t="shared" si="6"/>
        <v>0.21600370171892894</v>
      </c>
      <c r="AB23" s="484">
        <f t="shared" si="7"/>
        <v>0.3526259311700711</v>
      </c>
      <c r="AD23" s="501">
        <f t="shared" si="12"/>
        <v>3.231002261443952</v>
      </c>
      <c r="AE23" s="502">
        <f t="shared" si="3"/>
        <v>3.1133533481067652</v>
      </c>
      <c r="AF23" s="503">
        <f t="shared" si="4"/>
        <v>2.4010575836446497</v>
      </c>
    </row>
    <row r="24" spans="1:32" ht="12.75">
      <c r="A24" s="431" t="s">
        <v>123</v>
      </c>
      <c r="B24" s="418" t="s">
        <v>6</v>
      </c>
      <c r="C24" s="418" t="s">
        <v>7</v>
      </c>
      <c r="D24" s="418" t="s">
        <v>17</v>
      </c>
      <c r="E24" s="422" t="s">
        <v>11</v>
      </c>
      <c r="G24" s="483">
        <f aca="true" t="shared" si="23" ref="G24:N24">G10</f>
        <v>8.418241678000683E-06</v>
      </c>
      <c r="H24" s="480">
        <f t="shared" si="23"/>
        <v>0.7844694230593257</v>
      </c>
      <c r="I24" s="484"/>
      <c r="J24">
        <f t="shared" si="23"/>
        <v>6.376374201523444E-07</v>
      </c>
      <c r="K24">
        <f t="shared" si="23"/>
        <v>0.07018727349828974</v>
      </c>
      <c r="M24" s="483">
        <f t="shared" si="23"/>
        <v>-9.81139925769333E-07</v>
      </c>
      <c r="N24" s="480">
        <f t="shared" si="23"/>
        <v>0.23992939052108928</v>
      </c>
      <c r="O24" s="489">
        <v>100000</v>
      </c>
      <c r="Q24" s="494">
        <f>IF(main!H24=0,main!G24,main!H24)</f>
        <v>158156.021690351</v>
      </c>
      <c r="R24" s="497">
        <f t="shared" si="8"/>
        <v>158156.021690351</v>
      </c>
      <c r="S24" s="478">
        <f t="shared" si="9"/>
        <v>158156.021690351</v>
      </c>
      <c r="T24" s="498">
        <f t="shared" si="10"/>
        <v>100000</v>
      </c>
      <c r="V24" s="483">
        <f t="shared" si="0"/>
        <v>2.1158650364798186</v>
      </c>
      <c r="W24" s="480">
        <f t="shared" si="1"/>
        <v>0.17103347115048337</v>
      </c>
      <c r="X24" s="484">
        <f t="shared" si="14"/>
        <v>0.14181539794415599</v>
      </c>
      <c r="Z24" s="483">
        <f t="shared" si="5"/>
        <v>1.2053815069593599</v>
      </c>
      <c r="AA24" s="480">
        <f t="shared" si="6"/>
        <v>0.10206914450590696</v>
      </c>
      <c r="AB24" s="484">
        <f t="shared" si="7"/>
        <v>0.19087239423262262</v>
      </c>
      <c r="AD24" s="501">
        <f t="shared" si="12"/>
        <v>1.755348845376932</v>
      </c>
      <c r="AE24" s="502">
        <f t="shared" si="3"/>
        <v>1.6756628261990116</v>
      </c>
      <c r="AF24" s="503">
        <f t="shared" si="4"/>
        <v>0.742985377819072</v>
      </c>
    </row>
    <row r="25" spans="1:32" ht="12.75">
      <c r="A25" s="431" t="s">
        <v>124</v>
      </c>
      <c r="B25" s="418" t="s">
        <v>6</v>
      </c>
      <c r="C25" s="418" t="s">
        <v>7</v>
      </c>
      <c r="D25" s="418" t="s">
        <v>17</v>
      </c>
      <c r="E25" s="422" t="s">
        <v>12</v>
      </c>
      <c r="G25" s="483">
        <f aca="true" t="shared" si="24" ref="G25:N25">G11</f>
        <v>1.668813899084635E-06</v>
      </c>
      <c r="H25" s="480">
        <f t="shared" si="24"/>
        <v>0.9534663700348965</v>
      </c>
      <c r="I25" s="484"/>
      <c r="J25">
        <f t="shared" si="24"/>
        <v>1.2556513344445243E-07</v>
      </c>
      <c r="K25">
        <f t="shared" si="24"/>
        <v>0.04178367001571073</v>
      </c>
      <c r="M25" s="483">
        <f t="shared" si="24"/>
        <v>-6.759095091431067E-07</v>
      </c>
      <c r="N25" s="480">
        <f t="shared" si="24"/>
        <v>0.11344839111430435</v>
      </c>
      <c r="O25" s="489">
        <v>100000</v>
      </c>
      <c r="Q25" s="494">
        <f>IF(main!H25=0,main!G25,main!H25)</f>
        <v>109263.66999663951</v>
      </c>
      <c r="R25" s="497">
        <f t="shared" si="8"/>
        <v>109263.66999663951</v>
      </c>
      <c r="S25" s="478">
        <f t="shared" si="9"/>
        <v>109263.66999663951</v>
      </c>
      <c r="T25" s="498">
        <f t="shared" si="10"/>
        <v>100000</v>
      </c>
      <c r="V25" s="483">
        <f t="shared" si="0"/>
        <v>1.1358071011902853</v>
      </c>
      <c r="W25" s="480">
        <f t="shared" si="1"/>
        <v>0.05550337731946939</v>
      </c>
      <c r="X25" s="484">
        <f t="shared" si="14"/>
        <v>0.04585744019999369</v>
      </c>
      <c r="Z25" s="483">
        <f t="shared" si="5"/>
        <v>1.0369070649891283</v>
      </c>
      <c r="AA25" s="480">
        <f t="shared" si="6"/>
        <v>0.048061926687933354</v>
      </c>
      <c r="AB25" s="484">
        <f t="shared" si="7"/>
        <v>0.07965291565714902</v>
      </c>
      <c r="AD25" s="501">
        <f t="shared" si="12"/>
        <v>1.09537984602525</v>
      </c>
      <c r="AE25" s="502">
        <f t="shared" si="3"/>
        <v>1.1548304686129929</v>
      </c>
      <c r="AF25" s="503">
        <f t="shared" si="4"/>
        <v>0.5757157766500149</v>
      </c>
    </row>
    <row r="26" spans="1:32" ht="12.75">
      <c r="A26" s="431" t="s">
        <v>125</v>
      </c>
      <c r="B26" s="418" t="s">
        <v>6</v>
      </c>
      <c r="C26" s="418" t="s">
        <v>7</v>
      </c>
      <c r="D26" s="418" t="s">
        <v>17</v>
      </c>
      <c r="E26" s="422" t="s">
        <v>13</v>
      </c>
      <c r="G26" s="483">
        <f aca="true" t="shared" si="25" ref="G26:N26">G12</f>
        <v>1.0208931545492465E-05</v>
      </c>
      <c r="H26" s="480">
        <f t="shared" si="25"/>
        <v>0.35826307220548864</v>
      </c>
      <c r="I26" s="484"/>
      <c r="J26">
        <f t="shared" si="25"/>
        <v>3.232844288229817E-07</v>
      </c>
      <c r="K26">
        <f t="shared" si="25"/>
        <v>0.021878051603844997</v>
      </c>
      <c r="M26" s="483">
        <f t="shared" si="25"/>
        <v>4.315224101424393E-07</v>
      </c>
      <c r="N26" s="480">
        <f t="shared" si="25"/>
        <v>0.04617207393304244</v>
      </c>
      <c r="O26" s="484"/>
      <c r="Q26" s="494">
        <f>IF(main!H26=0,main!G26,main!H26)</f>
        <v>43906.500322314125</v>
      </c>
      <c r="R26" s="497">
        <f t="shared" si="8"/>
        <v>43906.500322314125</v>
      </c>
      <c r="S26" s="478">
        <f t="shared" si="9"/>
        <v>43906.500322314125</v>
      </c>
      <c r="T26" s="498">
        <f t="shared" si="10"/>
        <v>43906.500322314125</v>
      </c>
      <c r="V26" s="483">
        <f t="shared" si="0"/>
        <v>0.8065015283981364</v>
      </c>
      <c r="W26" s="480">
        <f t="shared" si="1"/>
        <v>0.03607233948216038</v>
      </c>
      <c r="X26" s="484">
        <f t="shared" si="14"/>
        <v>0.06511871277304722</v>
      </c>
      <c r="Z26" s="483">
        <f t="shared" si="5"/>
        <v>0.8687096494801119</v>
      </c>
      <c r="AA26" s="480">
        <f t="shared" si="6"/>
        <v>0.03804227304499408</v>
      </c>
      <c r="AB26" s="484">
        <f t="shared" si="7"/>
        <v>0.0677481944401644</v>
      </c>
      <c r="AD26" s="501">
        <f t="shared" si="12"/>
        <v>0.9283902036552667</v>
      </c>
      <c r="AE26" s="502">
        <f t="shared" si="3"/>
        <v>0.9482172487300173</v>
      </c>
      <c r="AF26" s="503">
        <f t="shared" si="4"/>
        <v>0.9611874281101387</v>
      </c>
    </row>
    <row r="27" spans="1:32" ht="12.75">
      <c r="A27" s="431" t="s">
        <v>126</v>
      </c>
      <c r="B27" s="418" t="s">
        <v>6</v>
      </c>
      <c r="C27" s="418" t="s">
        <v>7</v>
      </c>
      <c r="D27" s="418" t="s">
        <v>17</v>
      </c>
      <c r="E27" s="422" t="s">
        <v>14</v>
      </c>
      <c r="G27" s="485">
        <f aca="true" t="shared" si="26" ref="G27:N27">G13</f>
        <v>1.0208931545492465E-05</v>
      </c>
      <c r="H27" s="479">
        <f t="shared" si="26"/>
        <v>0.35826307220548864</v>
      </c>
      <c r="I27" s="486"/>
      <c r="J27" s="474">
        <f t="shared" si="26"/>
        <v>3.232844288229817E-07</v>
      </c>
      <c r="K27" s="474">
        <f t="shared" si="26"/>
        <v>0.021878051603844997</v>
      </c>
      <c r="L27" s="474"/>
      <c r="M27" s="485">
        <f t="shared" si="26"/>
        <v>4.315224101424393E-07</v>
      </c>
      <c r="N27" s="479">
        <f t="shared" si="26"/>
        <v>0.04617207393304244</v>
      </c>
      <c r="O27" s="486"/>
      <c r="Q27" s="494">
        <f>IF(main!H27=0,main!G27,main!H27)</f>
        <v>0</v>
      </c>
      <c r="R27" s="497">
        <f t="shared" si="8"/>
        <v>0</v>
      </c>
      <c r="S27" s="478">
        <f t="shared" si="9"/>
        <v>0</v>
      </c>
      <c r="T27" s="498">
        <f t="shared" si="10"/>
        <v>0</v>
      </c>
      <c r="V27" s="483">
        <f t="shared" si="0"/>
        <v>0.35826307220548864</v>
      </c>
      <c r="W27" s="480">
        <f t="shared" si="1"/>
        <v>0.021878051603844997</v>
      </c>
      <c r="X27" s="484">
        <f t="shared" si="14"/>
        <v>0.04617207393304244</v>
      </c>
      <c r="Z27" s="483">
        <f t="shared" si="5"/>
        <v>0.8687096494801119</v>
      </c>
      <c r="AA27" s="480">
        <f t="shared" si="6"/>
        <v>0.03804227304499408</v>
      </c>
      <c r="AB27" s="484">
        <f t="shared" si="7"/>
        <v>0.0677481944401644</v>
      </c>
      <c r="AD27" s="501">
        <f t="shared" si="12"/>
        <v>0</v>
      </c>
      <c r="AE27" s="502">
        <f t="shared" si="3"/>
        <v>0</v>
      </c>
      <c r="AF27" s="503">
        <f t="shared" si="4"/>
        <v>0</v>
      </c>
    </row>
    <row r="28" spans="1:32" ht="12.75">
      <c r="A28" s="431" t="s">
        <v>127</v>
      </c>
      <c r="B28" s="418" t="s">
        <v>6</v>
      </c>
      <c r="C28" s="419" t="s">
        <v>7</v>
      </c>
      <c r="D28" s="419" t="s">
        <v>17</v>
      </c>
      <c r="E28" s="422" t="s">
        <v>15</v>
      </c>
      <c r="G28" s="487">
        <f aca="true" t="shared" si="27" ref="G28:N28">G14</f>
        <v>1.0208931545492465E-05</v>
      </c>
      <c r="H28" s="475">
        <f t="shared" si="27"/>
        <v>0.35826307220548864</v>
      </c>
      <c r="I28" s="488"/>
      <c r="J28" s="475">
        <f t="shared" si="27"/>
        <v>3.232844288229817E-07</v>
      </c>
      <c r="K28" s="475">
        <f t="shared" si="27"/>
        <v>0.021878051603844997</v>
      </c>
      <c r="L28" s="475"/>
      <c r="M28" s="487">
        <f t="shared" si="27"/>
        <v>4.315224101424393E-07</v>
      </c>
      <c r="N28" s="475">
        <f t="shared" si="27"/>
        <v>0.04617207393304244</v>
      </c>
      <c r="O28" s="488"/>
      <c r="Q28" s="495">
        <f>IF(main!H28=0,main!G28,main!H28)</f>
        <v>0</v>
      </c>
      <c r="R28" s="499">
        <f t="shared" si="8"/>
        <v>0</v>
      </c>
      <c r="S28" s="477">
        <f t="shared" si="9"/>
        <v>0</v>
      </c>
      <c r="T28" s="500">
        <f t="shared" si="10"/>
        <v>0</v>
      </c>
      <c r="V28" s="490">
        <f t="shared" si="0"/>
        <v>0.35826307220548864</v>
      </c>
      <c r="W28" s="476">
        <f t="shared" si="1"/>
        <v>0.021878051603844997</v>
      </c>
      <c r="X28" s="491">
        <f t="shared" si="14"/>
        <v>0.04617207393304244</v>
      </c>
      <c r="Z28" s="490">
        <f t="shared" si="5"/>
        <v>0.8687096494801119</v>
      </c>
      <c r="AA28" s="476">
        <f t="shared" si="6"/>
        <v>0.03804227304499408</v>
      </c>
      <c r="AB28" s="491">
        <f t="shared" si="7"/>
        <v>0.0677481944401644</v>
      </c>
      <c r="AD28" s="504">
        <f t="shared" si="12"/>
        <v>0</v>
      </c>
      <c r="AE28" s="505">
        <f t="shared" si="3"/>
        <v>0</v>
      </c>
      <c r="AF28" s="506">
        <f t="shared" si="4"/>
        <v>0</v>
      </c>
    </row>
    <row r="29" spans="1:32" ht="12.75">
      <c r="A29" s="431" t="s">
        <v>128</v>
      </c>
      <c r="B29" s="418" t="s">
        <v>6</v>
      </c>
      <c r="C29" s="427" t="s">
        <v>18</v>
      </c>
      <c r="D29" s="427" t="s">
        <v>8</v>
      </c>
      <c r="E29" s="422" t="s">
        <v>9</v>
      </c>
      <c r="G29" s="483">
        <f>'Car_LGV deterioration'!J8</f>
        <v>1.0539513192306885E-06</v>
      </c>
      <c r="H29" s="480">
        <f>'Car_LGV deterioration'!K8</f>
        <v>0.6663798283067491</v>
      </c>
      <c r="I29" s="484"/>
      <c r="J29">
        <f>'Car_LGV deterioration'!J19</f>
        <v>4.2938467550810416E-07</v>
      </c>
      <c r="K29">
        <f>'Car_LGV deterioration'!K19</f>
        <v>0.11987407065216708</v>
      </c>
      <c r="M29" s="483">
        <f>'Car_LGV deterioration'!J30</f>
        <v>3.576642253558505E-07</v>
      </c>
      <c r="N29" s="480">
        <f>'Car_LGV deterioration'!K30</f>
        <v>0.7144175284868628</v>
      </c>
      <c r="O29" s="484"/>
      <c r="Q29" s="494">
        <f>IF(main!H29=0,main!G29,main!H29)</f>
        <v>183069.97493133778</v>
      </c>
      <c r="R29" s="497">
        <f t="shared" si="8"/>
        <v>183069.97493133778</v>
      </c>
      <c r="S29" s="478">
        <f t="shared" si="9"/>
        <v>183069.97493133778</v>
      </c>
      <c r="T29" s="498">
        <f t="shared" si="10"/>
        <v>183069.97493133778</v>
      </c>
      <c r="V29" s="483">
        <f t="shared" si="0"/>
        <v>0.8593266698971617</v>
      </c>
      <c r="W29" s="480">
        <f t="shared" si="1"/>
        <v>0.19848151243333634</v>
      </c>
      <c r="X29" s="484">
        <f t="shared" si="14"/>
        <v>0.7798951092565947</v>
      </c>
      <c r="Z29" s="483">
        <f t="shared" si="5"/>
        <v>0.7190773942682835</v>
      </c>
      <c r="AA29" s="480">
        <f t="shared" si="6"/>
        <v>0.14134330442757229</v>
      </c>
      <c r="AB29" s="484">
        <f t="shared" si="7"/>
        <v>0.7323007397546554</v>
      </c>
      <c r="AD29" s="501">
        <f t="shared" si="12"/>
        <v>1.1950405849868115</v>
      </c>
      <c r="AE29" s="502">
        <f t="shared" si="3"/>
        <v>1.404251253620882</v>
      </c>
      <c r="AF29" s="503">
        <f t="shared" si="4"/>
        <v>1.0649929283396395</v>
      </c>
    </row>
    <row r="30" spans="1:32" ht="12.75">
      <c r="A30" s="431" t="s">
        <v>129</v>
      </c>
      <c r="B30" s="418" t="s">
        <v>6</v>
      </c>
      <c r="C30" s="418" t="s">
        <v>18</v>
      </c>
      <c r="D30" s="418" t="s">
        <v>8</v>
      </c>
      <c r="E30" s="422" t="s">
        <v>10</v>
      </c>
      <c r="G30" s="483">
        <f>'Car_LGV deterioration'!J9</f>
        <v>-4.836219681725929E-07</v>
      </c>
      <c r="H30" s="480">
        <f>'Car_LGV deterioration'!K9</f>
        <v>0.5043697312527496</v>
      </c>
      <c r="I30" s="489">
        <v>100000</v>
      </c>
      <c r="J30">
        <f>'Car_LGV deterioration'!J20</f>
        <v>-7.471040780203848E-08</v>
      </c>
      <c r="K30">
        <f>'Car_LGV deterioration'!K20</f>
        <v>0.08190885157235049</v>
      </c>
      <c r="L30" s="471">
        <v>100000</v>
      </c>
      <c r="M30" s="483">
        <f>'Car_LGV deterioration'!J31</f>
        <v>1.7644206682491935E-06</v>
      </c>
      <c r="N30" s="480">
        <f>'Car_LGV deterioration'!K31</f>
        <v>0.6176483532756329</v>
      </c>
      <c r="O30" s="484"/>
      <c r="Q30" s="494">
        <f>IF(main!H30=0,main!G30,main!H30)</f>
        <v>160034.0457241211</v>
      </c>
      <c r="R30" s="497">
        <f t="shared" si="8"/>
        <v>100000</v>
      </c>
      <c r="S30" s="478">
        <f t="shared" si="9"/>
        <v>100000</v>
      </c>
      <c r="T30" s="498">
        <f t="shared" si="10"/>
        <v>160034.0457241211</v>
      </c>
      <c r="V30" s="483">
        <f t="shared" si="0"/>
        <v>0.45600753443549036</v>
      </c>
      <c r="W30" s="480">
        <f t="shared" si="1"/>
        <v>0.07443781079214665</v>
      </c>
      <c r="X30" s="484">
        <f t="shared" si="14"/>
        <v>0.9000157311748087</v>
      </c>
      <c r="Z30" s="483">
        <f t="shared" si="5"/>
        <v>0.48018863284412</v>
      </c>
      <c r="AA30" s="480">
        <f t="shared" si="6"/>
        <v>0.07817333118224856</v>
      </c>
      <c r="AB30" s="484">
        <f t="shared" si="7"/>
        <v>0.7058693866880926</v>
      </c>
      <c r="AD30" s="501">
        <f t="shared" si="12"/>
        <v>0.9496425013949062</v>
      </c>
      <c r="AE30" s="502">
        <f t="shared" si="3"/>
        <v>0.9522149007390621</v>
      </c>
      <c r="AF30" s="503">
        <f t="shared" si="4"/>
        <v>1.2750457069651964</v>
      </c>
    </row>
    <row r="31" spans="1:32" ht="12.75">
      <c r="A31" s="431" t="s">
        <v>130</v>
      </c>
      <c r="B31" s="418" t="s">
        <v>6</v>
      </c>
      <c r="C31" s="418" t="s">
        <v>18</v>
      </c>
      <c r="D31" s="418" t="s">
        <v>8</v>
      </c>
      <c r="E31" s="422" t="s">
        <v>11</v>
      </c>
      <c r="G31" s="483">
        <f>'Car_LGV deterioration'!J10</f>
        <v>3.749336267001068E-06</v>
      </c>
      <c r="H31" s="480">
        <f>'Car_LGV deterioration'!K10</f>
        <v>0.16347060259283225</v>
      </c>
      <c r="I31" s="484"/>
      <c r="J31">
        <f>'Car_LGV deterioration'!J21</f>
        <v>5.253229144382258E-07</v>
      </c>
      <c r="K31">
        <f>'Car_LGV deterioration'!K21</f>
        <v>0.03526220691174144</v>
      </c>
      <c r="M31" s="483">
        <f>'Car_LGV deterioration'!J32</f>
        <v>1.6113505769045384E-07</v>
      </c>
      <c r="N31" s="480">
        <f>'Car_LGV deterioration'!K32</f>
        <v>0.9595995201967049</v>
      </c>
      <c r="O31" s="484"/>
      <c r="Q31" s="494">
        <f>IF(main!H31=0,main!G31,main!H31)</f>
        <v>142300.76461163614</v>
      </c>
      <c r="R31" s="497">
        <f t="shared" si="8"/>
        <v>142300.76461163614</v>
      </c>
      <c r="S31" s="478">
        <f t="shared" si="9"/>
        <v>142300.76461163614</v>
      </c>
      <c r="T31" s="498">
        <f t="shared" si="10"/>
        <v>142300.76461163614</v>
      </c>
      <c r="V31" s="483">
        <f t="shared" si="0"/>
        <v>0.6970040201732217</v>
      </c>
      <c r="W31" s="480">
        <f t="shared" si="1"/>
        <v>0.11001605930431409</v>
      </c>
      <c r="X31" s="484">
        <f t="shared" si="14"/>
        <v>0.9825291621117966</v>
      </c>
      <c r="Z31" s="483">
        <f t="shared" si="5"/>
        <v>0.35093741594288563</v>
      </c>
      <c r="AA31" s="480">
        <f t="shared" si="6"/>
        <v>0.06152835263365273</v>
      </c>
      <c r="AB31" s="484">
        <f t="shared" si="7"/>
        <v>0.9676562730812276</v>
      </c>
      <c r="AD31" s="501">
        <f t="shared" si="12"/>
        <v>1.9861205688214725</v>
      </c>
      <c r="AE31" s="502">
        <f t="shared" si="3"/>
        <v>1.788054686907726</v>
      </c>
      <c r="AF31" s="503">
        <f t="shared" si="4"/>
        <v>1.0153700125181957</v>
      </c>
    </row>
    <row r="32" spans="1:32" ht="12.75">
      <c r="A32" s="431" t="s">
        <v>131</v>
      </c>
      <c r="B32" s="418" t="s">
        <v>6</v>
      </c>
      <c r="C32" s="418" t="s">
        <v>18</v>
      </c>
      <c r="D32" s="418" t="s">
        <v>8</v>
      </c>
      <c r="E32" s="422" t="s">
        <v>12</v>
      </c>
      <c r="G32" s="483">
        <f>'Car_LGV deterioration'!J11</f>
        <v>8.146351609280705E-07</v>
      </c>
      <c r="H32" s="480">
        <f>'Car_LGV deterioration'!K11</f>
        <v>0.09719499342990323</v>
      </c>
      <c r="I32" s="484"/>
      <c r="J32">
        <f>'Car_LGV deterioration'!J22</f>
        <v>2.944438271759638E-07</v>
      </c>
      <c r="K32">
        <f>'Car_LGV deterioration'!K22</f>
        <v>0.020846387572671835</v>
      </c>
      <c r="M32" s="483">
        <f>'Car_LGV deterioration'!J33</f>
        <v>-4.849406430354093E-06</v>
      </c>
      <c r="N32" s="480">
        <f>'Car_LGV deterioration'!K33</f>
        <v>1.00970110322202</v>
      </c>
      <c r="O32" s="489">
        <v>100000</v>
      </c>
      <c r="Q32" s="494">
        <f>IF(main!H32=0,main!G32,main!H32)</f>
        <v>70108.83860699282</v>
      </c>
      <c r="R32" s="497">
        <f t="shared" si="8"/>
        <v>70108.83860699282</v>
      </c>
      <c r="S32" s="478">
        <f t="shared" si="9"/>
        <v>70108.83860699282</v>
      </c>
      <c r="T32" s="498">
        <f t="shared" si="10"/>
        <v>70108.83860699282</v>
      </c>
      <c r="V32" s="483">
        <f t="shared" si="0"/>
        <v>0.15430811845099096</v>
      </c>
      <c r="W32" s="480">
        <f t="shared" si="1"/>
        <v>0.04148950233097677</v>
      </c>
      <c r="X32" s="484">
        <f t="shared" si="14"/>
        <v>0.6697148504566117</v>
      </c>
      <c r="Z32" s="483">
        <f t="shared" si="5"/>
        <v>0.13792675147630676</v>
      </c>
      <c r="AA32" s="480">
        <f t="shared" si="6"/>
        <v>0.03556857893147002</v>
      </c>
      <c r="AB32" s="484">
        <f t="shared" si="7"/>
        <v>0.7672307817043154</v>
      </c>
      <c r="AD32" s="501">
        <f t="shared" si="12"/>
        <v>1.118768598544846</v>
      </c>
      <c r="AE32" s="502">
        <f t="shared" si="3"/>
        <v>1.1664649974044392</v>
      </c>
      <c r="AF32" s="503">
        <f t="shared" si="4"/>
        <v>0.8728988283928296</v>
      </c>
    </row>
    <row r="33" spans="1:32" ht="12.75">
      <c r="A33" s="431" t="s">
        <v>132</v>
      </c>
      <c r="B33" s="418" t="s">
        <v>6</v>
      </c>
      <c r="C33" s="418" t="s">
        <v>18</v>
      </c>
      <c r="D33" s="418" t="s">
        <v>8</v>
      </c>
      <c r="E33" s="422" t="s">
        <v>13</v>
      </c>
      <c r="G33" s="483">
        <f>'Car_LGV deterioration'!J12</f>
        <v>1.024E-06</v>
      </c>
      <c r="H33" s="480">
        <f>'Car_LGV deterioration'!K12</f>
        <v>0.01</v>
      </c>
      <c r="I33" s="484"/>
      <c r="J33">
        <f>'Car_LGV deterioration'!J23</f>
        <v>1.418682910617711E-06</v>
      </c>
      <c r="K33">
        <f>'Car_LGV deterioration'!K23</f>
        <v>-0.016773378561057768</v>
      </c>
      <c r="M33" s="483">
        <f>'Car_LGV deterioration'!J34</f>
        <v>-1.3119552403048702E-06</v>
      </c>
      <c r="N33" s="480">
        <f>'Car_LGV deterioration'!K34</f>
        <v>0.6595744728514075</v>
      </c>
      <c r="O33" s="489">
        <v>100000</v>
      </c>
      <c r="Q33" s="494">
        <f>IF(main!H33=0,main!G33,main!H33)</f>
        <v>32532.935111232837</v>
      </c>
      <c r="R33" s="497">
        <f t="shared" si="8"/>
        <v>32532.935111232837</v>
      </c>
      <c r="S33" s="478">
        <f t="shared" si="9"/>
        <v>32532.935111232837</v>
      </c>
      <c r="T33" s="498">
        <f t="shared" si="10"/>
        <v>32532.935111232837</v>
      </c>
      <c r="V33" s="483">
        <f t="shared" si="0"/>
        <v>0.04331372555390243</v>
      </c>
      <c r="W33" s="480">
        <f aca="true" t="shared" si="28" ref="W33:W96">J33*S33+K33</f>
        <v>0.029380540513483155</v>
      </c>
      <c r="X33" s="484">
        <f t="shared" si="14"/>
        <v>0.6168927181497272</v>
      </c>
      <c r="Z33" s="483">
        <f t="shared" si="5"/>
        <v>0.061200000000000004</v>
      </c>
      <c r="AA33" s="480">
        <f t="shared" si="6"/>
        <v>0.05416076696982778</v>
      </c>
      <c r="AB33" s="484">
        <f t="shared" si="7"/>
        <v>0.593976710836164</v>
      </c>
      <c r="AD33" s="501">
        <f t="shared" si="12"/>
        <v>0.7077406136258566</v>
      </c>
      <c r="AE33" s="502">
        <f t="shared" si="3"/>
        <v>0.5424690630738418</v>
      </c>
      <c r="AF33" s="503">
        <f t="shared" si="4"/>
        <v>1.0385806495364163</v>
      </c>
    </row>
    <row r="34" spans="1:32" ht="12.75">
      <c r="A34" s="431" t="s">
        <v>133</v>
      </c>
      <c r="B34" s="418" t="s">
        <v>6</v>
      </c>
      <c r="C34" s="418" t="s">
        <v>18</v>
      </c>
      <c r="D34" s="418" t="s">
        <v>8</v>
      </c>
      <c r="E34" s="422" t="s">
        <v>14</v>
      </c>
      <c r="G34" s="483">
        <f>G33</f>
        <v>1.024E-06</v>
      </c>
      <c r="H34" s="480">
        <f>H33</f>
        <v>0.01</v>
      </c>
      <c r="I34" s="484"/>
      <c r="J34">
        <f>J33</f>
        <v>1.418682910617711E-06</v>
      </c>
      <c r="K34">
        <f>K33</f>
        <v>-0.016773378561057768</v>
      </c>
      <c r="M34" s="483">
        <f>M33</f>
        <v>-1.3119552403048702E-06</v>
      </c>
      <c r="N34" s="480">
        <f>N33</f>
        <v>0.6595744728514075</v>
      </c>
      <c r="O34" s="489">
        <v>100000</v>
      </c>
      <c r="Q34" s="494">
        <f>IF(main!H34=0,main!G34,main!H34)</f>
        <v>0</v>
      </c>
      <c r="R34" s="497">
        <f t="shared" si="8"/>
        <v>0</v>
      </c>
      <c r="S34" s="478">
        <f t="shared" si="9"/>
        <v>0</v>
      </c>
      <c r="T34" s="498">
        <f t="shared" si="10"/>
        <v>0</v>
      </c>
      <c r="V34" s="483">
        <f t="shared" si="0"/>
        <v>0.01</v>
      </c>
      <c r="W34" s="480">
        <f t="shared" si="28"/>
        <v>-0.016773378561057768</v>
      </c>
      <c r="X34" s="484">
        <f t="shared" si="14"/>
        <v>0.6595744728514075</v>
      </c>
      <c r="Z34" s="483">
        <f t="shared" si="5"/>
        <v>0.061200000000000004</v>
      </c>
      <c r="AA34" s="480">
        <f t="shared" si="6"/>
        <v>0.05416076696982778</v>
      </c>
      <c r="AB34" s="484">
        <f t="shared" si="7"/>
        <v>0.593976710836164</v>
      </c>
      <c r="AD34" s="501">
        <f t="shared" si="12"/>
        <v>0</v>
      </c>
      <c r="AE34" s="502">
        <f t="shared" si="3"/>
        <v>0</v>
      </c>
      <c r="AF34" s="503">
        <f t="shared" si="4"/>
        <v>0</v>
      </c>
    </row>
    <row r="35" spans="1:32" ht="12.75">
      <c r="A35" s="431" t="s">
        <v>134</v>
      </c>
      <c r="B35" s="418" t="s">
        <v>6</v>
      </c>
      <c r="C35" s="418" t="s">
        <v>18</v>
      </c>
      <c r="D35" s="419" t="s">
        <v>8</v>
      </c>
      <c r="E35" s="422" t="s">
        <v>15</v>
      </c>
      <c r="G35" s="490">
        <f>G34</f>
        <v>1.024E-06</v>
      </c>
      <c r="H35" s="476">
        <f>H34</f>
        <v>0.01</v>
      </c>
      <c r="I35" s="491"/>
      <c r="J35" s="476">
        <f>J34</f>
        <v>1.418682910617711E-06</v>
      </c>
      <c r="K35" s="476">
        <f>K34</f>
        <v>-0.016773378561057768</v>
      </c>
      <c r="L35" s="476"/>
      <c r="M35" s="490">
        <f>M34</f>
        <v>-1.3119552403048702E-06</v>
      </c>
      <c r="N35" s="476">
        <f>N34</f>
        <v>0.6595744728514075</v>
      </c>
      <c r="O35" s="492">
        <v>100000</v>
      </c>
      <c r="Q35" s="495">
        <f>IF(main!H35=0,main!G35,main!H35)</f>
        <v>0</v>
      </c>
      <c r="R35" s="499">
        <f t="shared" si="8"/>
        <v>0</v>
      </c>
      <c r="S35" s="477">
        <f t="shared" si="9"/>
        <v>0</v>
      </c>
      <c r="T35" s="500">
        <f t="shared" si="10"/>
        <v>0</v>
      </c>
      <c r="V35" s="490">
        <f t="shared" si="0"/>
        <v>0.01</v>
      </c>
      <c r="W35" s="476">
        <f t="shared" si="28"/>
        <v>-0.016773378561057768</v>
      </c>
      <c r="X35" s="491">
        <f t="shared" si="14"/>
        <v>0.6595744728514075</v>
      </c>
      <c r="Z35" s="490">
        <f t="shared" si="5"/>
        <v>0.061200000000000004</v>
      </c>
      <c r="AA35" s="476">
        <f t="shared" si="6"/>
        <v>0.05416076696982778</v>
      </c>
      <c r="AB35" s="491">
        <f t="shared" si="7"/>
        <v>0.593976710836164</v>
      </c>
      <c r="AD35" s="504">
        <f t="shared" si="12"/>
        <v>0</v>
      </c>
      <c r="AE35" s="505">
        <f t="shared" si="3"/>
        <v>0</v>
      </c>
      <c r="AF35" s="506">
        <f t="shared" si="4"/>
        <v>0</v>
      </c>
    </row>
    <row r="36" spans="1:32" ht="12.75">
      <c r="A36" s="431" t="s">
        <v>135</v>
      </c>
      <c r="B36" s="418" t="s">
        <v>6</v>
      </c>
      <c r="C36" s="418" t="s">
        <v>18</v>
      </c>
      <c r="D36" s="427" t="s">
        <v>16</v>
      </c>
      <c r="E36" s="422" t="s">
        <v>9</v>
      </c>
      <c r="G36" s="483">
        <f>G29</f>
        <v>1.0539513192306885E-06</v>
      </c>
      <c r="H36" s="480">
        <f aca="true" t="shared" si="29" ref="H36:N36">H29</f>
        <v>0.6663798283067491</v>
      </c>
      <c r="I36" s="484"/>
      <c r="J36">
        <f t="shared" si="29"/>
        <v>4.2938467550810416E-07</v>
      </c>
      <c r="K36">
        <f t="shared" si="29"/>
        <v>0.11987407065216708</v>
      </c>
      <c r="M36" s="483">
        <f t="shared" si="29"/>
        <v>3.576642253558505E-07</v>
      </c>
      <c r="N36" s="480">
        <f t="shared" si="29"/>
        <v>0.7144175284868628</v>
      </c>
      <c r="O36" s="484"/>
      <c r="Q36" s="494">
        <f>IF(main!H36=0,main!G36,main!H36)</f>
        <v>196047.51076815266</v>
      </c>
      <c r="R36" s="497">
        <f t="shared" si="8"/>
        <v>196047.51076815266</v>
      </c>
      <c r="S36" s="478">
        <f t="shared" si="9"/>
        <v>196047.51076815266</v>
      </c>
      <c r="T36" s="498">
        <f t="shared" si="10"/>
        <v>196047.51076815266</v>
      </c>
      <c r="V36" s="483">
        <f t="shared" si="0"/>
        <v>0.8730043609127363</v>
      </c>
      <c r="W36" s="480">
        <f t="shared" si="28"/>
        <v>0.20405386744752185</v>
      </c>
      <c r="X36" s="484">
        <f t="shared" si="14"/>
        <v>0.7845367095586969</v>
      </c>
      <c r="Z36" s="483">
        <f t="shared" si="5"/>
        <v>0.7190773942682835</v>
      </c>
      <c r="AA36" s="480">
        <f t="shared" si="6"/>
        <v>0.14134330442757229</v>
      </c>
      <c r="AB36" s="484">
        <f t="shared" si="7"/>
        <v>0.7323007397546554</v>
      </c>
      <c r="AD36" s="501">
        <f t="shared" si="12"/>
        <v>1.2140617517271353</v>
      </c>
      <c r="AE36" s="502">
        <f t="shared" si="3"/>
        <v>1.4436755124264409</v>
      </c>
      <c r="AF36" s="503">
        <f t="shared" si="4"/>
        <v>1.0713313082566902</v>
      </c>
    </row>
    <row r="37" spans="1:32" ht="12.75">
      <c r="A37" s="431" t="s">
        <v>136</v>
      </c>
      <c r="B37" s="418" t="s">
        <v>6</v>
      </c>
      <c r="C37" s="418" t="s">
        <v>18</v>
      </c>
      <c r="D37" s="418" t="s">
        <v>16</v>
      </c>
      <c r="E37" s="422" t="s">
        <v>10</v>
      </c>
      <c r="G37" s="483">
        <f aca="true" t="shared" si="30" ref="G37:N37">G30</f>
        <v>-4.836219681725929E-07</v>
      </c>
      <c r="H37" s="480">
        <f t="shared" si="30"/>
        <v>0.5043697312527496</v>
      </c>
      <c r="I37" s="489">
        <v>100000</v>
      </c>
      <c r="J37">
        <f t="shared" si="30"/>
        <v>-7.471040780203848E-08</v>
      </c>
      <c r="K37">
        <f t="shared" si="30"/>
        <v>0.08190885157235049</v>
      </c>
      <c r="L37" s="471">
        <v>100000</v>
      </c>
      <c r="M37" s="483">
        <f t="shared" si="30"/>
        <v>1.7644206682491935E-06</v>
      </c>
      <c r="N37" s="480">
        <f t="shared" si="30"/>
        <v>0.6176483532756329</v>
      </c>
      <c r="O37" s="484"/>
      <c r="Q37" s="494">
        <f>IF(main!H37=0,main!G37,main!H37)</f>
        <v>194538.5702618504</v>
      </c>
      <c r="R37" s="497">
        <f t="shared" si="8"/>
        <v>100000</v>
      </c>
      <c r="S37" s="478">
        <f t="shared" si="9"/>
        <v>100000</v>
      </c>
      <c r="T37" s="498">
        <f t="shared" si="10"/>
        <v>194538.5702618504</v>
      </c>
      <c r="V37" s="483">
        <f t="shared" si="0"/>
        <v>0.45600753443549036</v>
      </c>
      <c r="W37" s="480">
        <f t="shared" si="28"/>
        <v>0.07443781079214665</v>
      </c>
      <c r="X37" s="484">
        <f t="shared" si="14"/>
        <v>0.9608962274172896</v>
      </c>
      <c r="Z37" s="483">
        <f t="shared" si="5"/>
        <v>0.48018863284412</v>
      </c>
      <c r="AA37" s="480">
        <f t="shared" si="6"/>
        <v>0.07817333118224856</v>
      </c>
      <c r="AB37" s="484">
        <f t="shared" si="7"/>
        <v>0.7058693866880926</v>
      </c>
      <c r="AD37" s="501">
        <f t="shared" si="12"/>
        <v>0.9496425013949062</v>
      </c>
      <c r="AE37" s="502">
        <f t="shared" si="3"/>
        <v>0.9522149007390621</v>
      </c>
      <c r="AF37" s="503">
        <f t="shared" si="4"/>
        <v>1.3612946609368788</v>
      </c>
    </row>
    <row r="38" spans="1:32" ht="12.75">
      <c r="A38" s="431" t="s">
        <v>137</v>
      </c>
      <c r="B38" s="418" t="s">
        <v>6</v>
      </c>
      <c r="C38" s="418" t="s">
        <v>18</v>
      </c>
      <c r="D38" s="418" t="s">
        <v>16</v>
      </c>
      <c r="E38" s="422" t="s">
        <v>11</v>
      </c>
      <c r="G38" s="483">
        <f aca="true" t="shared" si="31" ref="G38:N38">G31</f>
        <v>3.749336267001068E-06</v>
      </c>
      <c r="H38" s="480">
        <f t="shared" si="31"/>
        <v>0.16347060259283225</v>
      </c>
      <c r="I38" s="484"/>
      <c r="J38">
        <f t="shared" si="31"/>
        <v>5.253229144382258E-07</v>
      </c>
      <c r="K38">
        <f t="shared" si="31"/>
        <v>0.03526220691174144</v>
      </c>
      <c r="M38" s="483">
        <f t="shared" si="31"/>
        <v>1.6113505769045384E-07</v>
      </c>
      <c r="N38" s="480">
        <f t="shared" si="31"/>
        <v>0.9595995201967049</v>
      </c>
      <c r="O38" s="484"/>
      <c r="Q38" s="494">
        <f>IF(main!H38=0,main!G38,main!H38)</f>
        <v>173609.3960157351</v>
      </c>
      <c r="R38" s="497">
        <f t="shared" si="8"/>
        <v>173609.3960157351</v>
      </c>
      <c r="S38" s="478">
        <f t="shared" si="9"/>
        <v>173609.3960157351</v>
      </c>
      <c r="T38" s="498">
        <f t="shared" si="10"/>
        <v>173609.3960157351</v>
      </c>
      <c r="V38" s="483">
        <f t="shared" si="0"/>
        <v>0.8143906073667786</v>
      </c>
      <c r="W38" s="480">
        <f t="shared" si="28"/>
        <v>0.1264632008005875</v>
      </c>
      <c r="X38" s="484">
        <f t="shared" si="14"/>
        <v>0.9875740802393053</v>
      </c>
      <c r="Z38" s="483">
        <f t="shared" si="5"/>
        <v>0.35093741594288563</v>
      </c>
      <c r="AA38" s="480">
        <f t="shared" si="6"/>
        <v>0.06152835263365273</v>
      </c>
      <c r="AB38" s="484">
        <f t="shared" si="7"/>
        <v>0.9676562730812276</v>
      </c>
      <c r="AD38" s="501">
        <f t="shared" si="12"/>
        <v>2.3206149312369675</v>
      </c>
      <c r="AE38" s="502">
        <f t="shared" si="3"/>
        <v>2.055364647149985</v>
      </c>
      <c r="AF38" s="503">
        <f t="shared" si="4"/>
        <v>1.0205835560747776</v>
      </c>
    </row>
    <row r="39" spans="1:32" ht="12.75">
      <c r="A39" s="431" t="s">
        <v>138</v>
      </c>
      <c r="B39" s="418" t="s">
        <v>6</v>
      </c>
      <c r="C39" s="418" t="s">
        <v>18</v>
      </c>
      <c r="D39" s="418" t="s">
        <v>16</v>
      </c>
      <c r="E39" s="422" t="s">
        <v>12</v>
      </c>
      <c r="G39" s="483">
        <f aca="true" t="shared" si="32" ref="G39:N39">G32</f>
        <v>8.146351609280705E-07</v>
      </c>
      <c r="H39" s="480">
        <f t="shared" si="32"/>
        <v>0.09719499342990323</v>
      </c>
      <c r="I39" s="484"/>
      <c r="J39">
        <f t="shared" si="32"/>
        <v>2.944438271759638E-07</v>
      </c>
      <c r="K39">
        <f t="shared" si="32"/>
        <v>0.020846387572671835</v>
      </c>
      <c r="M39" s="483">
        <f t="shared" si="32"/>
        <v>-4.849406430354093E-06</v>
      </c>
      <c r="N39" s="480">
        <f t="shared" si="32"/>
        <v>1.00970110322202</v>
      </c>
      <c r="O39" s="489">
        <v>100000</v>
      </c>
      <c r="Q39" s="494">
        <f>IF(main!H39=0,main!G39,main!H39)</f>
        <v>113764.1166439913</v>
      </c>
      <c r="R39" s="497">
        <f t="shared" si="8"/>
        <v>113764.1166439913</v>
      </c>
      <c r="S39" s="478">
        <f t="shared" si="9"/>
        <v>113764.1166439913</v>
      </c>
      <c r="T39" s="498">
        <f t="shared" si="10"/>
        <v>100000</v>
      </c>
      <c r="V39" s="483">
        <f t="shared" si="0"/>
        <v>0.1898712429000209</v>
      </c>
      <c r="W39" s="480">
        <f t="shared" si="28"/>
        <v>0.054343529472621395</v>
      </c>
      <c r="X39" s="484">
        <f t="shared" si="14"/>
        <v>0.5247604601866107</v>
      </c>
      <c r="Z39" s="483">
        <f t="shared" si="5"/>
        <v>0.13792675147630676</v>
      </c>
      <c r="AA39" s="480">
        <f t="shared" si="6"/>
        <v>0.03556857893147002</v>
      </c>
      <c r="AB39" s="484">
        <f t="shared" si="7"/>
        <v>0.7672307817043154</v>
      </c>
      <c r="AD39" s="501">
        <f t="shared" si="12"/>
        <v>1.3766092572160464</v>
      </c>
      <c r="AE39" s="502">
        <f t="shared" si="3"/>
        <v>1.5278521409957104</v>
      </c>
      <c r="AF39" s="503">
        <f t="shared" si="4"/>
        <v>0.6839669010944991</v>
      </c>
    </row>
    <row r="40" spans="1:32" ht="12.75">
      <c r="A40" s="431" t="s">
        <v>139</v>
      </c>
      <c r="B40" s="418" t="s">
        <v>6</v>
      </c>
      <c r="C40" s="418" t="s">
        <v>18</v>
      </c>
      <c r="D40" s="418" t="s">
        <v>16</v>
      </c>
      <c r="E40" s="422" t="s">
        <v>13</v>
      </c>
      <c r="G40" s="483">
        <f aca="true" t="shared" si="33" ref="G40:N40">G33</f>
        <v>1.024E-06</v>
      </c>
      <c r="H40" s="480">
        <f t="shared" si="33"/>
        <v>0.01</v>
      </c>
      <c r="I40" s="484"/>
      <c r="J40">
        <f t="shared" si="33"/>
        <v>1.418682910617711E-06</v>
      </c>
      <c r="K40">
        <f t="shared" si="33"/>
        <v>-0.016773378561057768</v>
      </c>
      <c r="M40" s="483">
        <f t="shared" si="33"/>
        <v>-1.3119552403048702E-06</v>
      </c>
      <c r="N40" s="480">
        <f t="shared" si="33"/>
        <v>0.6595744728514075</v>
      </c>
      <c r="O40" s="489">
        <v>100000</v>
      </c>
      <c r="Q40" s="494">
        <f>IF(main!H40=0,main!G40,main!H40)</f>
        <v>46169.51330202517</v>
      </c>
      <c r="R40" s="497">
        <f t="shared" si="8"/>
        <v>46169.51330202517</v>
      </c>
      <c r="S40" s="478">
        <f t="shared" si="9"/>
        <v>46169.51330202517</v>
      </c>
      <c r="T40" s="498">
        <f t="shared" si="10"/>
        <v>46169.51330202517</v>
      </c>
      <c r="V40" s="483">
        <f t="shared" si="0"/>
        <v>0.057277581621273777</v>
      </c>
      <c r="W40" s="480">
        <f t="shared" si="28"/>
        <v>0.04872652095206242</v>
      </c>
      <c r="X40" s="484">
        <f t="shared" si="14"/>
        <v>0.5990021379324901</v>
      </c>
      <c r="Z40" s="483">
        <f t="shared" si="5"/>
        <v>0.061200000000000004</v>
      </c>
      <c r="AA40" s="480">
        <f t="shared" si="6"/>
        <v>0.05416076696982778</v>
      </c>
      <c r="AB40" s="484">
        <f t="shared" si="7"/>
        <v>0.593976710836164</v>
      </c>
      <c r="AD40" s="501">
        <f t="shared" si="12"/>
        <v>0.9359081964260421</v>
      </c>
      <c r="AE40" s="502">
        <f t="shared" si="3"/>
        <v>0.8996645298469885</v>
      </c>
      <c r="AF40" s="503">
        <f t="shared" si="4"/>
        <v>1.008460646696487</v>
      </c>
    </row>
    <row r="41" spans="1:32" ht="12.75">
      <c r="A41" s="431" t="s">
        <v>140</v>
      </c>
      <c r="B41" s="418" t="s">
        <v>6</v>
      </c>
      <c r="C41" s="418" t="s">
        <v>18</v>
      </c>
      <c r="D41" s="418" t="s">
        <v>16</v>
      </c>
      <c r="E41" s="422" t="s">
        <v>14</v>
      </c>
      <c r="G41" s="483">
        <f aca="true" t="shared" si="34" ref="G41:N41">G34</f>
        <v>1.024E-06</v>
      </c>
      <c r="H41" s="480">
        <f t="shared" si="34"/>
        <v>0.01</v>
      </c>
      <c r="I41" s="484"/>
      <c r="J41">
        <f t="shared" si="34"/>
        <v>1.418682910617711E-06</v>
      </c>
      <c r="K41">
        <f t="shared" si="34"/>
        <v>-0.016773378561057768</v>
      </c>
      <c r="M41" s="483">
        <f t="shared" si="34"/>
        <v>-1.3119552403048702E-06</v>
      </c>
      <c r="N41" s="480">
        <f t="shared" si="34"/>
        <v>0.6595744728514075</v>
      </c>
      <c r="O41" s="489">
        <v>100000</v>
      </c>
      <c r="Q41" s="494">
        <f>IF(main!H41=0,main!G41,main!H41)</f>
        <v>0</v>
      </c>
      <c r="R41" s="497">
        <f t="shared" si="8"/>
        <v>0</v>
      </c>
      <c r="S41" s="478">
        <f t="shared" si="9"/>
        <v>0</v>
      </c>
      <c r="T41" s="498">
        <f t="shared" si="10"/>
        <v>0</v>
      </c>
      <c r="V41" s="483">
        <f t="shared" si="0"/>
        <v>0.01</v>
      </c>
      <c r="W41" s="480">
        <f t="shared" si="28"/>
        <v>-0.016773378561057768</v>
      </c>
      <c r="X41" s="484">
        <f t="shared" si="14"/>
        <v>0.6595744728514075</v>
      </c>
      <c r="Z41" s="483">
        <f t="shared" si="5"/>
        <v>0.061200000000000004</v>
      </c>
      <c r="AA41" s="480">
        <f t="shared" si="6"/>
        <v>0.05416076696982778</v>
      </c>
      <c r="AB41" s="484">
        <f t="shared" si="7"/>
        <v>0.593976710836164</v>
      </c>
      <c r="AD41" s="501">
        <f t="shared" si="12"/>
        <v>0</v>
      </c>
      <c r="AE41" s="502">
        <f t="shared" si="3"/>
        <v>0</v>
      </c>
      <c r="AF41" s="503">
        <f t="shared" si="4"/>
        <v>0</v>
      </c>
    </row>
    <row r="42" spans="1:32" ht="12.75">
      <c r="A42" s="431" t="s">
        <v>141</v>
      </c>
      <c r="B42" s="418" t="s">
        <v>6</v>
      </c>
      <c r="C42" s="418" t="s">
        <v>18</v>
      </c>
      <c r="D42" s="419" t="s">
        <v>16</v>
      </c>
      <c r="E42" s="422" t="s">
        <v>15</v>
      </c>
      <c r="G42" s="490">
        <f aca="true" t="shared" si="35" ref="G42:N42">G35</f>
        <v>1.024E-06</v>
      </c>
      <c r="H42" s="476">
        <f t="shared" si="35"/>
        <v>0.01</v>
      </c>
      <c r="I42" s="491"/>
      <c r="J42" s="476">
        <f t="shared" si="35"/>
        <v>1.418682910617711E-06</v>
      </c>
      <c r="K42" s="476">
        <f t="shared" si="35"/>
        <v>-0.016773378561057768</v>
      </c>
      <c r="L42" s="476"/>
      <c r="M42" s="490">
        <f t="shared" si="35"/>
        <v>-1.3119552403048702E-06</v>
      </c>
      <c r="N42" s="476">
        <f t="shared" si="35"/>
        <v>0.6595744728514075</v>
      </c>
      <c r="O42" s="492">
        <v>100000</v>
      </c>
      <c r="Q42" s="495">
        <f>IF(main!H42=0,main!G42,main!H42)</f>
        <v>0</v>
      </c>
      <c r="R42" s="499">
        <f t="shared" si="8"/>
        <v>0</v>
      </c>
      <c r="S42" s="477">
        <f t="shared" si="9"/>
        <v>0</v>
      </c>
      <c r="T42" s="500">
        <f t="shared" si="10"/>
        <v>0</v>
      </c>
      <c r="V42" s="490">
        <f t="shared" si="0"/>
        <v>0.01</v>
      </c>
      <c r="W42" s="476">
        <f t="shared" si="28"/>
        <v>-0.016773378561057768</v>
      </c>
      <c r="X42" s="491">
        <f t="shared" si="14"/>
        <v>0.6595744728514075</v>
      </c>
      <c r="Z42" s="490">
        <f t="shared" si="5"/>
        <v>0.061200000000000004</v>
      </c>
      <c r="AA42" s="476">
        <f t="shared" si="6"/>
        <v>0.05416076696982778</v>
      </c>
      <c r="AB42" s="491">
        <f t="shared" si="7"/>
        <v>0.593976710836164</v>
      </c>
      <c r="AD42" s="504">
        <f t="shared" si="12"/>
        <v>0</v>
      </c>
      <c r="AE42" s="505">
        <f t="shared" si="3"/>
        <v>0</v>
      </c>
      <c r="AF42" s="506">
        <f t="shared" si="4"/>
        <v>0</v>
      </c>
    </row>
    <row r="43" spans="1:32" ht="12.75">
      <c r="A43" s="431" t="s">
        <v>142</v>
      </c>
      <c r="B43" s="418" t="s">
        <v>6</v>
      </c>
      <c r="C43" s="418" t="s">
        <v>18</v>
      </c>
      <c r="D43" s="427" t="s">
        <v>17</v>
      </c>
      <c r="E43" s="422" t="s">
        <v>9</v>
      </c>
      <c r="G43" s="483">
        <f>G29</f>
        <v>1.0539513192306885E-06</v>
      </c>
      <c r="H43" s="480">
        <f aca="true" t="shared" si="36" ref="H43:N43">H29</f>
        <v>0.6663798283067491</v>
      </c>
      <c r="I43" s="484"/>
      <c r="J43">
        <f t="shared" si="36"/>
        <v>4.2938467550810416E-07</v>
      </c>
      <c r="K43">
        <f t="shared" si="36"/>
        <v>0.11987407065216708</v>
      </c>
      <c r="M43" s="483">
        <f t="shared" si="36"/>
        <v>3.576642253558505E-07</v>
      </c>
      <c r="N43" s="480">
        <f t="shared" si="36"/>
        <v>0.7144175284868628</v>
      </c>
      <c r="O43" s="484"/>
      <c r="Q43" s="494">
        <f>IF(main!H43=0,main!G43,main!H43)</f>
        <v>204267.65646505484</v>
      </c>
      <c r="R43" s="497">
        <f t="shared" si="8"/>
        <v>204267.65646505484</v>
      </c>
      <c r="S43" s="478">
        <f t="shared" si="9"/>
        <v>204267.65646505484</v>
      </c>
      <c r="T43" s="498">
        <f t="shared" si="10"/>
        <v>204267.65646505484</v>
      </c>
      <c r="V43" s="483">
        <f t="shared" si="0"/>
        <v>0.8816679943142547</v>
      </c>
      <c r="W43" s="480">
        <f t="shared" si="28"/>
        <v>0.20758347204021554</v>
      </c>
      <c r="X43" s="484">
        <f t="shared" si="14"/>
        <v>0.7874767616016917</v>
      </c>
      <c r="Z43" s="483">
        <f t="shared" si="5"/>
        <v>0.7190773942682835</v>
      </c>
      <c r="AA43" s="480">
        <f t="shared" si="6"/>
        <v>0.14134330442757229</v>
      </c>
      <c r="AB43" s="484">
        <f t="shared" si="7"/>
        <v>0.7323007397546554</v>
      </c>
      <c r="AD43" s="501">
        <f t="shared" si="12"/>
        <v>1.2261100145018737</v>
      </c>
      <c r="AE43" s="502">
        <f t="shared" si="3"/>
        <v>1.468647368058289</v>
      </c>
      <c r="AF43" s="503">
        <f t="shared" si="4"/>
        <v>1.0753461233229424</v>
      </c>
    </row>
    <row r="44" spans="1:32" ht="12.75">
      <c r="A44" s="431" t="s">
        <v>143</v>
      </c>
      <c r="B44" s="418" t="s">
        <v>6</v>
      </c>
      <c r="C44" s="418" t="s">
        <v>18</v>
      </c>
      <c r="D44" s="418" t="s">
        <v>17</v>
      </c>
      <c r="E44" s="422" t="s">
        <v>10</v>
      </c>
      <c r="G44" s="483">
        <f aca="true" t="shared" si="37" ref="G44:N44">G30</f>
        <v>-4.836219681725929E-07</v>
      </c>
      <c r="H44" s="480">
        <f t="shared" si="37"/>
        <v>0.5043697312527496</v>
      </c>
      <c r="I44" s="489">
        <v>100000</v>
      </c>
      <c r="J44">
        <f t="shared" si="37"/>
        <v>-7.471040780203848E-08</v>
      </c>
      <c r="K44">
        <f t="shared" si="37"/>
        <v>0.08190885157235049</v>
      </c>
      <c r="L44" s="471">
        <v>100000</v>
      </c>
      <c r="M44" s="483">
        <f t="shared" si="37"/>
        <v>1.7644206682491935E-06</v>
      </c>
      <c r="N44" s="480">
        <f t="shared" si="37"/>
        <v>0.6176483532756329</v>
      </c>
      <c r="O44" s="484"/>
      <c r="Q44" s="494">
        <f>IF(main!H44=0,main!G44,main!H44)</f>
        <v>203434.7618982976</v>
      </c>
      <c r="R44" s="497">
        <f t="shared" si="8"/>
        <v>100000</v>
      </c>
      <c r="S44" s="478">
        <f t="shared" si="9"/>
        <v>100000</v>
      </c>
      <c r="T44" s="498">
        <f t="shared" si="10"/>
        <v>203434.7618982976</v>
      </c>
      <c r="V44" s="483">
        <f t="shared" si="0"/>
        <v>0.45600753443549036</v>
      </c>
      <c r="W44" s="480">
        <f t="shared" si="28"/>
        <v>0.07443781079214665</v>
      </c>
      <c r="X44" s="484">
        <f t="shared" si="14"/>
        <v>0.9765928518093427</v>
      </c>
      <c r="Z44" s="483">
        <f t="shared" si="5"/>
        <v>0.48018863284412</v>
      </c>
      <c r="AA44" s="480">
        <f t="shared" si="6"/>
        <v>0.07817333118224856</v>
      </c>
      <c r="AB44" s="484">
        <f t="shared" si="7"/>
        <v>0.7058693866880926</v>
      </c>
      <c r="AD44" s="501">
        <f t="shared" si="12"/>
        <v>0.9496425013949062</v>
      </c>
      <c r="AE44" s="502">
        <f t="shared" si="3"/>
        <v>0.9522149007390621</v>
      </c>
      <c r="AF44" s="503">
        <f t="shared" si="4"/>
        <v>1.3835319539659772</v>
      </c>
    </row>
    <row r="45" spans="1:32" ht="12.75">
      <c r="A45" s="431" t="s">
        <v>144</v>
      </c>
      <c r="B45" s="418" t="s">
        <v>6</v>
      </c>
      <c r="C45" s="418" t="s">
        <v>18</v>
      </c>
      <c r="D45" s="418" t="s">
        <v>17</v>
      </c>
      <c r="E45" s="422" t="s">
        <v>11</v>
      </c>
      <c r="G45" s="483">
        <f aca="true" t="shared" si="38" ref="G45:N45">G31</f>
        <v>3.749336267001068E-06</v>
      </c>
      <c r="H45" s="480">
        <f t="shared" si="38"/>
        <v>0.16347060259283225</v>
      </c>
      <c r="I45" s="484"/>
      <c r="J45">
        <f t="shared" si="38"/>
        <v>5.253229144382258E-07</v>
      </c>
      <c r="K45">
        <f t="shared" si="38"/>
        <v>0.03526220691174144</v>
      </c>
      <c r="M45" s="483">
        <f t="shared" si="38"/>
        <v>1.6113505769045384E-07</v>
      </c>
      <c r="N45" s="480">
        <f t="shared" si="38"/>
        <v>0.9595995201967049</v>
      </c>
      <c r="O45" s="484"/>
      <c r="Q45" s="494">
        <f>IF(main!H45=0,main!G45,main!H45)</f>
        <v>180184.11517328347</v>
      </c>
      <c r="R45" s="497">
        <f t="shared" si="8"/>
        <v>180184.11517328347</v>
      </c>
      <c r="S45" s="478">
        <f t="shared" si="9"/>
        <v>180184.11517328347</v>
      </c>
      <c r="T45" s="498">
        <f t="shared" si="10"/>
        <v>180184.11517328347</v>
      </c>
      <c r="V45" s="483">
        <f t="shared" si="0"/>
        <v>0.8390414403495214</v>
      </c>
      <c r="W45" s="480">
        <f t="shared" si="28"/>
        <v>0.12991705143004367</v>
      </c>
      <c r="X45" s="484">
        <f t="shared" si="14"/>
        <v>0.9886334979900553</v>
      </c>
      <c r="Z45" s="483">
        <f t="shared" si="5"/>
        <v>0.35093741594288563</v>
      </c>
      <c r="AA45" s="480">
        <f t="shared" si="6"/>
        <v>0.06152835263365273</v>
      </c>
      <c r="AB45" s="484">
        <f t="shared" si="7"/>
        <v>0.9676562730812276</v>
      </c>
      <c r="AD45" s="501">
        <f t="shared" si="12"/>
        <v>2.390857749081032</v>
      </c>
      <c r="AE45" s="502">
        <f t="shared" si="3"/>
        <v>2.111498941042442</v>
      </c>
      <c r="AF45" s="503">
        <f t="shared" si="4"/>
        <v>1.021678384662388</v>
      </c>
    </row>
    <row r="46" spans="1:32" ht="12.75">
      <c r="A46" s="431" t="s">
        <v>145</v>
      </c>
      <c r="B46" s="418" t="s">
        <v>6</v>
      </c>
      <c r="C46" s="418" t="s">
        <v>18</v>
      </c>
      <c r="D46" s="418" t="s">
        <v>17</v>
      </c>
      <c r="E46" s="422" t="s">
        <v>12</v>
      </c>
      <c r="G46" s="483">
        <f aca="true" t="shared" si="39" ref="G46:N46">G32</f>
        <v>8.146351609280705E-07</v>
      </c>
      <c r="H46" s="480">
        <f t="shared" si="39"/>
        <v>0.09719499342990323</v>
      </c>
      <c r="I46" s="484"/>
      <c r="J46">
        <f t="shared" si="39"/>
        <v>2.944438271759638E-07</v>
      </c>
      <c r="K46">
        <f t="shared" si="39"/>
        <v>0.020846387572671835</v>
      </c>
      <c r="M46" s="483">
        <f t="shared" si="39"/>
        <v>-4.849406430354093E-06</v>
      </c>
      <c r="N46" s="480">
        <f t="shared" si="39"/>
        <v>1.00970110322202</v>
      </c>
      <c r="O46" s="489">
        <v>100000</v>
      </c>
      <c r="Q46" s="494">
        <f>IF(main!H46=0,main!G46,main!H46)</f>
        <v>114441.35514671566</v>
      </c>
      <c r="R46" s="497">
        <f t="shared" si="8"/>
        <v>114441.35514671566</v>
      </c>
      <c r="S46" s="478">
        <f t="shared" si="9"/>
        <v>114441.35514671566</v>
      </c>
      <c r="T46" s="498">
        <f t="shared" si="10"/>
        <v>100000</v>
      </c>
      <c r="V46" s="483">
        <f t="shared" si="0"/>
        <v>0.1904229451966744</v>
      </c>
      <c r="W46" s="480">
        <f t="shared" si="28"/>
        <v>0.054542938169274476</v>
      </c>
      <c r="X46" s="484">
        <f t="shared" si="14"/>
        <v>0.5247604601866107</v>
      </c>
      <c r="Z46" s="483">
        <f t="shared" si="5"/>
        <v>0.13792675147630676</v>
      </c>
      <c r="AA46" s="480">
        <f t="shared" si="6"/>
        <v>0.03556857893147002</v>
      </c>
      <c r="AB46" s="484">
        <f t="shared" si="7"/>
        <v>0.7672307817043154</v>
      </c>
      <c r="AD46" s="501">
        <f t="shared" si="12"/>
        <v>1.3806092230729115</v>
      </c>
      <c r="AE46" s="502">
        <f t="shared" si="3"/>
        <v>1.533458457093896</v>
      </c>
      <c r="AF46" s="503">
        <f t="shared" si="4"/>
        <v>0.6839669010944991</v>
      </c>
    </row>
    <row r="47" spans="1:32" ht="12.75">
      <c r="A47" s="431" t="s">
        <v>146</v>
      </c>
      <c r="B47" s="418" t="s">
        <v>6</v>
      </c>
      <c r="C47" s="418" t="s">
        <v>18</v>
      </c>
      <c r="D47" s="418" t="s">
        <v>17</v>
      </c>
      <c r="E47" s="422" t="s">
        <v>13</v>
      </c>
      <c r="G47" s="483">
        <f aca="true" t="shared" si="40" ref="G47:N47">G33</f>
        <v>1.024E-06</v>
      </c>
      <c r="H47" s="480">
        <f t="shared" si="40"/>
        <v>0.01</v>
      </c>
      <c r="I47" s="484"/>
      <c r="J47">
        <f t="shared" si="40"/>
        <v>1.418682910617711E-06</v>
      </c>
      <c r="K47">
        <f t="shared" si="40"/>
        <v>-0.016773378561057768</v>
      </c>
      <c r="M47" s="483">
        <f t="shared" si="40"/>
        <v>-1.3119552403048702E-06</v>
      </c>
      <c r="N47" s="480">
        <f t="shared" si="40"/>
        <v>0.6595744728514075</v>
      </c>
      <c r="O47" s="489">
        <v>100000</v>
      </c>
      <c r="Q47" s="494">
        <f>IF(main!H47=0,main!G47,main!H47)</f>
        <v>46192.68861112319</v>
      </c>
      <c r="R47" s="497">
        <f t="shared" si="8"/>
        <v>46192.68861112319</v>
      </c>
      <c r="S47" s="478">
        <f t="shared" si="9"/>
        <v>46192.68861112319</v>
      </c>
      <c r="T47" s="498">
        <f t="shared" si="10"/>
        <v>46192.68861112319</v>
      </c>
      <c r="V47" s="483">
        <f t="shared" si="0"/>
        <v>0.05730131313779015</v>
      </c>
      <c r="W47" s="480">
        <f t="shared" si="28"/>
        <v>0.04875939936702806</v>
      </c>
      <c r="X47" s="484">
        <f t="shared" si="14"/>
        <v>0.5989717329642733</v>
      </c>
      <c r="Z47" s="483">
        <f t="shared" si="5"/>
        <v>0.061200000000000004</v>
      </c>
      <c r="AA47" s="480">
        <f t="shared" si="6"/>
        <v>0.05416076696982778</v>
      </c>
      <c r="AB47" s="484">
        <f t="shared" si="7"/>
        <v>0.593976710836164</v>
      </c>
      <c r="AD47" s="501">
        <f t="shared" si="12"/>
        <v>0.9362959663037606</v>
      </c>
      <c r="AE47" s="502">
        <f t="shared" si="3"/>
        <v>0.9002715820880316</v>
      </c>
      <c r="AF47" s="503">
        <f t="shared" si="4"/>
        <v>1.0084094578743292</v>
      </c>
    </row>
    <row r="48" spans="1:32" ht="12.75">
      <c r="A48" s="431" t="s">
        <v>147</v>
      </c>
      <c r="B48" s="418" t="s">
        <v>6</v>
      </c>
      <c r="C48" s="418" t="s">
        <v>18</v>
      </c>
      <c r="D48" s="418" t="s">
        <v>17</v>
      </c>
      <c r="E48" s="422" t="s">
        <v>14</v>
      </c>
      <c r="G48" s="483">
        <f aca="true" t="shared" si="41" ref="G48:N48">G34</f>
        <v>1.024E-06</v>
      </c>
      <c r="H48" s="480">
        <f t="shared" si="41"/>
        <v>0.01</v>
      </c>
      <c r="I48" s="484"/>
      <c r="J48">
        <f t="shared" si="41"/>
        <v>1.418682910617711E-06</v>
      </c>
      <c r="K48">
        <f t="shared" si="41"/>
        <v>-0.016773378561057768</v>
      </c>
      <c r="M48" s="483">
        <f t="shared" si="41"/>
        <v>-1.3119552403048702E-06</v>
      </c>
      <c r="N48" s="480">
        <f t="shared" si="41"/>
        <v>0.6595744728514075</v>
      </c>
      <c r="O48" s="489">
        <v>100000</v>
      </c>
      <c r="Q48" s="494">
        <f>IF(main!H48=0,main!G48,main!H48)</f>
        <v>0</v>
      </c>
      <c r="R48" s="497">
        <f t="shared" si="8"/>
        <v>0</v>
      </c>
      <c r="S48" s="478">
        <f t="shared" si="9"/>
        <v>0</v>
      </c>
      <c r="T48" s="498">
        <f t="shared" si="10"/>
        <v>0</v>
      </c>
      <c r="V48" s="483">
        <f t="shared" si="0"/>
        <v>0.01</v>
      </c>
      <c r="W48" s="480">
        <f t="shared" si="28"/>
        <v>-0.016773378561057768</v>
      </c>
      <c r="X48" s="484">
        <f t="shared" si="14"/>
        <v>0.6595744728514075</v>
      </c>
      <c r="Z48" s="483">
        <f t="shared" si="5"/>
        <v>0.061200000000000004</v>
      </c>
      <c r="AA48" s="480">
        <f t="shared" si="6"/>
        <v>0.05416076696982778</v>
      </c>
      <c r="AB48" s="484">
        <f t="shared" si="7"/>
        <v>0.593976710836164</v>
      </c>
      <c r="AD48" s="501">
        <f t="shared" si="12"/>
        <v>0</v>
      </c>
      <c r="AE48" s="502">
        <f t="shared" si="3"/>
        <v>0</v>
      </c>
      <c r="AF48" s="503">
        <f t="shared" si="4"/>
        <v>0</v>
      </c>
    </row>
    <row r="49" spans="1:32" ht="12.75">
      <c r="A49" s="431" t="s">
        <v>148</v>
      </c>
      <c r="B49" s="418" t="s">
        <v>6</v>
      </c>
      <c r="C49" s="419" t="s">
        <v>18</v>
      </c>
      <c r="D49" s="419" t="s">
        <v>17</v>
      </c>
      <c r="E49" s="422" t="s">
        <v>15</v>
      </c>
      <c r="G49" s="490">
        <f aca="true" t="shared" si="42" ref="G49:N49">G35</f>
        <v>1.024E-06</v>
      </c>
      <c r="H49" s="476">
        <f t="shared" si="42"/>
        <v>0.01</v>
      </c>
      <c r="I49" s="491"/>
      <c r="J49" s="476">
        <f t="shared" si="42"/>
        <v>1.418682910617711E-06</v>
      </c>
      <c r="K49" s="476">
        <f t="shared" si="42"/>
        <v>-0.016773378561057768</v>
      </c>
      <c r="L49" s="476"/>
      <c r="M49" s="490">
        <f t="shared" si="42"/>
        <v>-1.3119552403048702E-06</v>
      </c>
      <c r="N49" s="476">
        <f t="shared" si="42"/>
        <v>0.6595744728514075</v>
      </c>
      <c r="O49" s="492">
        <v>100000</v>
      </c>
      <c r="Q49" s="495">
        <f>IF(main!H49=0,main!G49,main!H49)</f>
        <v>0</v>
      </c>
      <c r="R49" s="499">
        <f t="shared" si="8"/>
        <v>0</v>
      </c>
      <c r="S49" s="477">
        <f t="shared" si="9"/>
        <v>0</v>
      </c>
      <c r="T49" s="500">
        <f t="shared" si="10"/>
        <v>0</v>
      </c>
      <c r="V49" s="490">
        <f t="shared" si="0"/>
        <v>0.01</v>
      </c>
      <c r="W49" s="476">
        <f t="shared" si="28"/>
        <v>-0.016773378561057768</v>
      </c>
      <c r="X49" s="491">
        <f t="shared" si="14"/>
        <v>0.6595744728514075</v>
      </c>
      <c r="Z49" s="490">
        <f t="shared" si="5"/>
        <v>0.061200000000000004</v>
      </c>
      <c r="AA49" s="476">
        <f t="shared" si="6"/>
        <v>0.05416076696982778</v>
      </c>
      <c r="AB49" s="491">
        <f t="shared" si="7"/>
        <v>0.593976710836164</v>
      </c>
      <c r="AD49" s="504">
        <f t="shared" si="12"/>
        <v>0</v>
      </c>
      <c r="AE49" s="505">
        <f t="shared" si="3"/>
        <v>0</v>
      </c>
      <c r="AF49" s="506">
        <f t="shared" si="4"/>
        <v>0</v>
      </c>
    </row>
    <row r="50" spans="1:32" ht="12.75">
      <c r="A50" s="431" t="s">
        <v>149</v>
      </c>
      <c r="B50" s="418" t="s">
        <v>6</v>
      </c>
      <c r="C50" s="418" t="s">
        <v>150</v>
      </c>
      <c r="D50" s="427" t="s">
        <v>38</v>
      </c>
      <c r="E50" s="422" t="s">
        <v>10</v>
      </c>
      <c r="G50" s="483">
        <f>G9</f>
        <v>4.303385997121579E-05</v>
      </c>
      <c r="H50" s="480">
        <f aca="true" t="shared" si="43" ref="H50:N50">H9</f>
        <v>0.38216580436651615</v>
      </c>
      <c r="I50" s="484"/>
      <c r="J50">
        <f t="shared" si="43"/>
        <v>3.475051069571641E-06</v>
      </c>
      <c r="K50">
        <f t="shared" si="43"/>
        <v>0.04225114824034687</v>
      </c>
      <c r="M50" s="483">
        <f t="shared" si="43"/>
        <v>3.760954787230012E-06</v>
      </c>
      <c r="N50" s="480">
        <f t="shared" si="43"/>
        <v>0.16457819180857056</v>
      </c>
      <c r="O50" s="484"/>
      <c r="Q50" s="494">
        <f>IF(main!H50=0,main!G50,main!H50)</f>
        <v>161906.84880111512</v>
      </c>
      <c r="R50" s="497">
        <f t="shared" si="8"/>
        <v>161906.84880111512</v>
      </c>
      <c r="S50" s="478">
        <f t="shared" si="9"/>
        <v>161906.84880111512</v>
      </c>
      <c r="T50" s="498">
        <f t="shared" si="10"/>
        <v>161906.84880111512</v>
      </c>
      <c r="V50" s="483">
        <f t="shared" si="0"/>
        <v>7.3496424640545115</v>
      </c>
      <c r="W50" s="480">
        <f t="shared" si="28"/>
        <v>0.604885716337636</v>
      </c>
      <c r="X50" s="484">
        <f t="shared" si="14"/>
        <v>0.7735025298924502</v>
      </c>
      <c r="Z50" s="483">
        <f t="shared" si="5"/>
        <v>2.533858802927306</v>
      </c>
      <c r="AA50" s="480">
        <f t="shared" si="6"/>
        <v>0.21600370171892894</v>
      </c>
      <c r="AB50" s="484">
        <f t="shared" si="7"/>
        <v>0.3526259311700711</v>
      </c>
      <c r="AD50" s="501">
        <f t="shared" si="12"/>
        <v>2.9005730136042494</v>
      </c>
      <c r="AE50" s="502">
        <f t="shared" si="3"/>
        <v>2.8003488436727486</v>
      </c>
      <c r="AF50" s="503">
        <f t="shared" si="4"/>
        <v>2.1935497690877153</v>
      </c>
    </row>
    <row r="51" spans="1:32" ht="12.75">
      <c r="A51" s="431" t="s">
        <v>151</v>
      </c>
      <c r="B51" s="418" t="s">
        <v>6</v>
      </c>
      <c r="C51" s="418" t="s">
        <v>150</v>
      </c>
      <c r="D51" s="418" t="s">
        <v>38</v>
      </c>
      <c r="E51" s="422" t="s">
        <v>11</v>
      </c>
      <c r="G51" s="483">
        <f aca="true" t="shared" si="44" ref="G51:N51">G10</f>
        <v>8.418241678000683E-06</v>
      </c>
      <c r="H51" s="480">
        <f t="shared" si="44"/>
        <v>0.7844694230593257</v>
      </c>
      <c r="I51" s="484"/>
      <c r="J51">
        <f t="shared" si="44"/>
        <v>6.376374201523444E-07</v>
      </c>
      <c r="K51">
        <f t="shared" si="44"/>
        <v>0.07018727349828974</v>
      </c>
      <c r="M51" s="483">
        <f t="shared" si="44"/>
        <v>-9.81139925769333E-07</v>
      </c>
      <c r="N51" s="480">
        <f t="shared" si="44"/>
        <v>0.23992939052108928</v>
      </c>
      <c r="O51" s="489">
        <v>100000</v>
      </c>
      <c r="Q51" s="494">
        <f>IF(main!H51=0,main!G51,main!H51)</f>
        <v>141775.7149492975</v>
      </c>
      <c r="R51" s="497">
        <f t="shared" si="8"/>
        <v>141775.7149492975</v>
      </c>
      <c r="S51" s="478">
        <f t="shared" si="9"/>
        <v>141775.7149492975</v>
      </c>
      <c r="T51" s="498">
        <f t="shared" si="10"/>
        <v>100000</v>
      </c>
      <c r="V51" s="483">
        <f t="shared" si="0"/>
        <v>1.9779716555738462</v>
      </c>
      <c r="W51" s="480">
        <f t="shared" si="28"/>
        <v>0.16058877461881396</v>
      </c>
      <c r="X51" s="484">
        <f t="shared" si="14"/>
        <v>0.14181539794415599</v>
      </c>
      <c r="Z51" s="483">
        <f t="shared" si="5"/>
        <v>1.2053815069593599</v>
      </c>
      <c r="AA51" s="480">
        <f t="shared" si="6"/>
        <v>0.10206914450590696</v>
      </c>
      <c r="AB51" s="484">
        <f t="shared" si="7"/>
        <v>0.19087239423262262</v>
      </c>
      <c r="AD51" s="501">
        <f t="shared" si="12"/>
        <v>1.6409507231974936</v>
      </c>
      <c r="AE51" s="502">
        <f t="shared" si="3"/>
        <v>1.573333208543943</v>
      </c>
      <c r="AF51" s="503">
        <f t="shared" si="4"/>
        <v>0.742985377819072</v>
      </c>
    </row>
    <row r="52" spans="1:32" ht="12.75">
      <c r="A52" s="431" t="s">
        <v>152</v>
      </c>
      <c r="B52" s="418" t="s">
        <v>6</v>
      </c>
      <c r="C52" s="418" t="s">
        <v>150</v>
      </c>
      <c r="D52" s="418" t="s">
        <v>38</v>
      </c>
      <c r="E52" s="422" t="s">
        <v>12</v>
      </c>
      <c r="G52" s="483">
        <f aca="true" t="shared" si="45" ref="G52:N52">G11</f>
        <v>1.668813899084635E-06</v>
      </c>
      <c r="H52" s="480">
        <f t="shared" si="45"/>
        <v>0.9534663700348965</v>
      </c>
      <c r="I52" s="484"/>
      <c r="J52">
        <f t="shared" si="45"/>
        <v>1.2556513344445243E-07</v>
      </c>
      <c r="K52">
        <f t="shared" si="45"/>
        <v>0.04178367001571073</v>
      </c>
      <c r="M52" s="483">
        <f t="shared" si="45"/>
        <v>-6.759095091431067E-07</v>
      </c>
      <c r="N52" s="480">
        <f t="shared" si="45"/>
        <v>0.11344839111430435</v>
      </c>
      <c r="O52" s="489">
        <v>100000</v>
      </c>
      <c r="Q52" s="494">
        <f>IF(main!H52=0,main!G52,main!H52)</f>
        <v>99076.48532678458</v>
      </c>
      <c r="R52" s="497">
        <f t="shared" si="8"/>
        <v>99076.48532678458</v>
      </c>
      <c r="S52" s="478">
        <f t="shared" si="9"/>
        <v>99076.48532678458</v>
      </c>
      <c r="T52" s="498">
        <f t="shared" si="10"/>
        <v>99076.48532678458</v>
      </c>
      <c r="V52" s="483">
        <f t="shared" si="0"/>
        <v>1.1188065858206895</v>
      </c>
      <c r="W52" s="480">
        <f t="shared" si="28"/>
        <v>0.05422422211697577</v>
      </c>
      <c r="X52" s="484">
        <f t="shared" si="14"/>
        <v>0.046481652549453176</v>
      </c>
      <c r="Z52" s="483">
        <f t="shared" si="5"/>
        <v>1.0369070649891283</v>
      </c>
      <c r="AA52" s="480">
        <f t="shared" si="6"/>
        <v>0.048061926687933354</v>
      </c>
      <c r="AB52" s="484">
        <f t="shared" si="7"/>
        <v>0.07965291565714902</v>
      </c>
      <c r="AD52" s="501">
        <f t="shared" si="12"/>
        <v>1.0789844370791513</v>
      </c>
      <c r="AE52" s="502">
        <f t="shared" si="3"/>
        <v>1.1282157386043692</v>
      </c>
      <c r="AF52" s="503">
        <f t="shared" si="4"/>
        <v>0.5835524307675654</v>
      </c>
    </row>
    <row r="53" spans="1:32" ht="12.75">
      <c r="A53" s="431" t="s">
        <v>153</v>
      </c>
      <c r="B53" s="418" t="s">
        <v>6</v>
      </c>
      <c r="C53" s="418" t="s">
        <v>150</v>
      </c>
      <c r="D53" s="418" t="s">
        <v>38</v>
      </c>
      <c r="E53" s="422" t="s">
        <v>13</v>
      </c>
      <c r="G53" s="483">
        <f aca="true" t="shared" si="46" ref="G53:N53">G12</f>
        <v>1.0208931545492465E-05</v>
      </c>
      <c r="H53" s="480">
        <f t="shared" si="46"/>
        <v>0.35826307220548864</v>
      </c>
      <c r="I53" s="484"/>
      <c r="J53">
        <f t="shared" si="46"/>
        <v>3.232844288229817E-07</v>
      </c>
      <c r="K53">
        <f t="shared" si="46"/>
        <v>0.021878051603844997</v>
      </c>
      <c r="M53" s="483">
        <f t="shared" si="46"/>
        <v>4.315224101424393E-07</v>
      </c>
      <c r="N53" s="480">
        <f t="shared" si="46"/>
        <v>0.04617207393304244</v>
      </c>
      <c r="O53" s="484"/>
      <c r="Q53" s="494">
        <f>IF(main!H53=0,main!G53,main!H53)</f>
        <v>39247.449432345034</v>
      </c>
      <c r="R53" s="497">
        <f t="shared" si="8"/>
        <v>39247.449432345034</v>
      </c>
      <c r="S53" s="478">
        <f t="shared" si="9"/>
        <v>39247.449432345034</v>
      </c>
      <c r="T53" s="498">
        <f t="shared" si="10"/>
        <v>39247.449432345034</v>
      </c>
      <c r="V53" s="483">
        <f t="shared" si="0"/>
        <v>0.7589375967954762</v>
      </c>
      <c r="W53" s="480">
        <f t="shared" si="28"/>
        <v>0.03456614087633952</v>
      </c>
      <c r="X53" s="484">
        <f t="shared" si="14"/>
        <v>0.06310822790403148</v>
      </c>
      <c r="Z53" s="483">
        <f t="shared" si="5"/>
        <v>0.8687096494801119</v>
      </c>
      <c r="AA53" s="480">
        <f t="shared" si="6"/>
        <v>0.03804227304499408</v>
      </c>
      <c r="AB53" s="484">
        <f t="shared" si="7"/>
        <v>0.0677481944401644</v>
      </c>
      <c r="AD53" s="501">
        <f t="shared" si="12"/>
        <v>0.8736378112637175</v>
      </c>
      <c r="AE53" s="502">
        <f t="shared" si="3"/>
        <v>0.9086244882227935</v>
      </c>
      <c r="AF53" s="503">
        <f t="shared" si="4"/>
        <v>0.9315115838218985</v>
      </c>
    </row>
    <row r="54" spans="1:32" ht="12.75">
      <c r="A54" s="431" t="s">
        <v>154</v>
      </c>
      <c r="B54" s="418" t="s">
        <v>6</v>
      </c>
      <c r="C54" s="418" t="s">
        <v>150</v>
      </c>
      <c r="D54" s="418" t="s">
        <v>38</v>
      </c>
      <c r="E54" s="422" t="s">
        <v>14</v>
      </c>
      <c r="G54" s="483">
        <f aca="true" t="shared" si="47" ref="G54:N54">G13</f>
        <v>1.0208931545492465E-05</v>
      </c>
      <c r="H54" s="480">
        <f t="shared" si="47"/>
        <v>0.35826307220548864</v>
      </c>
      <c r="I54" s="484"/>
      <c r="J54">
        <f t="shared" si="47"/>
        <v>3.232844288229817E-07</v>
      </c>
      <c r="K54">
        <f t="shared" si="47"/>
        <v>0.021878051603844997</v>
      </c>
      <c r="M54" s="483">
        <f t="shared" si="47"/>
        <v>4.315224101424393E-07</v>
      </c>
      <c r="N54" s="480">
        <f t="shared" si="47"/>
        <v>0.04617207393304244</v>
      </c>
      <c r="O54" s="484"/>
      <c r="Q54" s="494">
        <f>IF(main!H54=0,main!G54,main!H54)</f>
        <v>0</v>
      </c>
      <c r="R54" s="497">
        <f t="shared" si="8"/>
        <v>0</v>
      </c>
      <c r="S54" s="478">
        <f t="shared" si="9"/>
        <v>0</v>
      </c>
      <c r="T54" s="498">
        <f t="shared" si="10"/>
        <v>0</v>
      </c>
      <c r="V54" s="483">
        <f t="shared" si="0"/>
        <v>0.35826307220548864</v>
      </c>
      <c r="W54" s="480">
        <f t="shared" si="28"/>
        <v>0.021878051603844997</v>
      </c>
      <c r="X54" s="484">
        <f t="shared" si="14"/>
        <v>0.04617207393304244</v>
      </c>
      <c r="Z54" s="483">
        <f t="shared" si="5"/>
        <v>0.8687096494801119</v>
      </c>
      <c r="AA54" s="480">
        <f t="shared" si="6"/>
        <v>0.03804227304499408</v>
      </c>
      <c r="AB54" s="484">
        <f t="shared" si="7"/>
        <v>0.0677481944401644</v>
      </c>
      <c r="AD54" s="501">
        <f t="shared" si="12"/>
        <v>0</v>
      </c>
      <c r="AE54" s="502">
        <f t="shared" si="3"/>
        <v>0</v>
      </c>
      <c r="AF54" s="503">
        <f t="shared" si="4"/>
        <v>0</v>
      </c>
    </row>
    <row r="55" spans="1:32" ht="12.75">
      <c r="A55" s="431" t="s">
        <v>155</v>
      </c>
      <c r="B55" s="418" t="s">
        <v>6</v>
      </c>
      <c r="C55" s="418" t="s">
        <v>150</v>
      </c>
      <c r="D55" s="418" t="s">
        <v>38</v>
      </c>
      <c r="E55" s="427" t="s">
        <v>15</v>
      </c>
      <c r="G55" s="490">
        <f aca="true" t="shared" si="48" ref="G55:N55">G14</f>
        <v>1.0208931545492465E-05</v>
      </c>
      <c r="H55" s="476">
        <f t="shared" si="48"/>
        <v>0.35826307220548864</v>
      </c>
      <c r="I55" s="491"/>
      <c r="J55" s="476">
        <f t="shared" si="48"/>
        <v>3.232844288229817E-07</v>
      </c>
      <c r="K55" s="476">
        <f t="shared" si="48"/>
        <v>0.021878051603844997</v>
      </c>
      <c r="L55" s="476"/>
      <c r="M55" s="490">
        <f t="shared" si="48"/>
        <v>4.315224101424393E-07</v>
      </c>
      <c r="N55" s="476">
        <f t="shared" si="48"/>
        <v>0.04617207393304244</v>
      </c>
      <c r="O55" s="491"/>
      <c r="Q55" s="495">
        <f>IF(main!H55=0,main!G55,main!H55)</f>
        <v>0</v>
      </c>
      <c r="R55" s="499">
        <f t="shared" si="8"/>
        <v>0</v>
      </c>
      <c r="S55" s="477">
        <f t="shared" si="9"/>
        <v>0</v>
      </c>
      <c r="T55" s="500">
        <f t="shared" si="10"/>
        <v>0</v>
      </c>
      <c r="V55" s="490">
        <f t="shared" si="0"/>
        <v>0.35826307220548864</v>
      </c>
      <c r="W55" s="476">
        <f t="shared" si="28"/>
        <v>0.021878051603844997</v>
      </c>
      <c r="X55" s="491">
        <f t="shared" si="14"/>
        <v>0.04617207393304244</v>
      </c>
      <c r="Z55" s="490">
        <f t="shared" si="5"/>
        <v>0.8687096494801119</v>
      </c>
      <c r="AA55" s="476">
        <f t="shared" si="6"/>
        <v>0.03804227304499408</v>
      </c>
      <c r="AB55" s="491">
        <f t="shared" si="7"/>
        <v>0.0677481944401644</v>
      </c>
      <c r="AD55" s="504">
        <f t="shared" si="12"/>
        <v>0</v>
      </c>
      <c r="AE55" s="505">
        <f t="shared" si="3"/>
        <v>0</v>
      </c>
      <c r="AF55" s="506">
        <f t="shared" si="4"/>
        <v>0</v>
      </c>
    </row>
    <row r="56" spans="1:32" ht="12.75">
      <c r="A56" s="428" t="s">
        <v>39</v>
      </c>
      <c r="B56" s="527" t="s">
        <v>40</v>
      </c>
      <c r="C56" s="427" t="s">
        <v>7</v>
      </c>
      <c r="D56" s="427" t="s">
        <v>38</v>
      </c>
      <c r="E56" s="422" t="s">
        <v>9</v>
      </c>
      <c r="G56" s="483">
        <f>G8</f>
        <v>3.9744044516846695E-05</v>
      </c>
      <c r="H56" s="480">
        <f aca="true" t="shared" si="49" ref="H56:N56">H8</f>
        <v>8.661056055511747</v>
      </c>
      <c r="I56" s="484"/>
      <c r="J56">
        <f t="shared" si="49"/>
        <v>4.45892347004897E-06</v>
      </c>
      <c r="K56">
        <f t="shared" si="49"/>
        <v>1.1922366373044508</v>
      </c>
      <c r="M56" s="483">
        <f t="shared" si="49"/>
        <v>1.2498277124985228E-06</v>
      </c>
      <c r="N56" s="480">
        <f t="shared" si="49"/>
        <v>1.9848970951331817</v>
      </c>
      <c r="O56" s="484"/>
      <c r="Q56" s="494">
        <f>IF(main!H56=0,main!G56,main!H56)</f>
        <v>181729.48578638575</v>
      </c>
      <c r="R56" s="497">
        <f t="shared" si="8"/>
        <v>181729.48578638575</v>
      </c>
      <c r="S56" s="478">
        <f t="shared" si="9"/>
        <v>181729.48578638575</v>
      </c>
      <c r="T56" s="498">
        <f t="shared" si="10"/>
        <v>181729.48578638575</v>
      </c>
      <c r="V56" s="483">
        <f t="shared" si="0"/>
        <v>15.88372082862952</v>
      </c>
      <c r="W56" s="480">
        <f t="shared" si="28"/>
        <v>2.002554506677297</v>
      </c>
      <c r="X56" s="484">
        <f t="shared" si="14"/>
        <v>2.212027642647113</v>
      </c>
      <c r="Z56" s="483">
        <f t="shared" si="5"/>
        <v>10.648258281354082</v>
      </c>
      <c r="AA56" s="480">
        <f t="shared" si="6"/>
        <v>1.4151828108068993</v>
      </c>
      <c r="AB56" s="484">
        <f t="shared" si="7"/>
        <v>2.0473884807581078</v>
      </c>
      <c r="AD56" s="501">
        <f t="shared" si="12"/>
        <v>1.4916731364830937</v>
      </c>
      <c r="AE56" s="502">
        <f t="shared" si="3"/>
        <v>1.4150500496366925</v>
      </c>
      <c r="AF56" s="503">
        <f t="shared" si="4"/>
        <v>1.0804142269219188</v>
      </c>
    </row>
    <row r="57" spans="1:32" ht="12.75">
      <c r="A57" s="431" t="s">
        <v>41</v>
      </c>
      <c r="B57" s="528" t="s">
        <v>40</v>
      </c>
      <c r="C57" s="418" t="s">
        <v>7</v>
      </c>
      <c r="D57" s="418" t="s">
        <v>38</v>
      </c>
      <c r="E57" s="419" t="s">
        <v>10</v>
      </c>
      <c r="G57" s="483">
        <f aca="true" t="shared" si="50" ref="G57:N57">G9</f>
        <v>4.303385997121579E-05</v>
      </c>
      <c r="H57" s="480">
        <f t="shared" si="50"/>
        <v>0.38216580436651615</v>
      </c>
      <c r="I57" s="484"/>
      <c r="J57">
        <f t="shared" si="50"/>
        <v>3.475051069571641E-06</v>
      </c>
      <c r="K57">
        <f t="shared" si="50"/>
        <v>0.04225114824034687</v>
      </c>
      <c r="M57" s="483">
        <f t="shared" si="50"/>
        <v>3.760954787230012E-06</v>
      </c>
      <c r="N57" s="480">
        <f t="shared" si="50"/>
        <v>0.16457819180857056</v>
      </c>
      <c r="O57" s="484"/>
      <c r="Q57" s="494">
        <f>IF(main!H57=0,main!G57,main!H57)</f>
        <v>172185.6661999714</v>
      </c>
      <c r="R57" s="497">
        <f t="shared" si="8"/>
        <v>172185.6661999714</v>
      </c>
      <c r="S57" s="478">
        <f t="shared" si="9"/>
        <v>172185.6661999714</v>
      </c>
      <c r="T57" s="498">
        <f t="shared" si="10"/>
        <v>172185.6661999714</v>
      </c>
      <c r="V57" s="483">
        <f t="shared" si="0"/>
        <v>7.79197965266659</v>
      </c>
      <c r="W57" s="480">
        <f t="shared" si="28"/>
        <v>0.6406051317334631</v>
      </c>
      <c r="X57" s="484">
        <f t="shared" si="14"/>
        <v>0.8121606973957418</v>
      </c>
      <c r="Z57" s="483">
        <f t="shared" si="5"/>
        <v>2.533858802927306</v>
      </c>
      <c r="AA57" s="480">
        <f t="shared" si="6"/>
        <v>0.21600370171892894</v>
      </c>
      <c r="AB57" s="484">
        <f t="shared" si="7"/>
        <v>0.3526259311700711</v>
      </c>
      <c r="AD57" s="501">
        <f t="shared" si="12"/>
        <v>3.075143588768523</v>
      </c>
      <c r="AE57" s="502">
        <f t="shared" si="3"/>
        <v>2.9657136735880547</v>
      </c>
      <c r="AF57" s="503">
        <f t="shared" si="4"/>
        <v>2.30317916410985</v>
      </c>
    </row>
    <row r="58" spans="1:32" ht="12.75">
      <c r="A58" s="431" t="s">
        <v>42</v>
      </c>
      <c r="B58" s="528" t="s">
        <v>40</v>
      </c>
      <c r="C58" s="418" t="s">
        <v>7</v>
      </c>
      <c r="D58" s="418" t="s">
        <v>38</v>
      </c>
      <c r="E58" s="422" t="s">
        <v>11</v>
      </c>
      <c r="G58" s="483">
        <f aca="true" t="shared" si="51" ref="G58:N58">G10</f>
        <v>8.418241678000683E-06</v>
      </c>
      <c r="H58" s="480">
        <f t="shared" si="51"/>
        <v>0.7844694230593257</v>
      </c>
      <c r="I58" s="484"/>
      <c r="J58">
        <f t="shared" si="51"/>
        <v>6.376374201523444E-07</v>
      </c>
      <c r="K58">
        <f t="shared" si="51"/>
        <v>0.07018727349828974</v>
      </c>
      <c r="M58" s="483">
        <f t="shared" si="51"/>
        <v>-9.81139925769333E-07</v>
      </c>
      <c r="N58" s="480">
        <f t="shared" si="51"/>
        <v>0.23992939052108928</v>
      </c>
      <c r="O58" s="489">
        <v>100000</v>
      </c>
      <c r="Q58" s="494">
        <f>IF(main!H58=0,main!G58,main!H58)</f>
        <v>145881.57609705933</v>
      </c>
      <c r="R58" s="497">
        <f t="shared" si="8"/>
        <v>145881.57609705933</v>
      </c>
      <c r="S58" s="478">
        <f t="shared" si="9"/>
        <v>145881.57609705933</v>
      </c>
      <c r="T58" s="498">
        <f t="shared" si="10"/>
        <v>100000</v>
      </c>
      <c r="V58" s="483">
        <f t="shared" si="0"/>
        <v>2.012535787012019</v>
      </c>
      <c r="W58" s="480">
        <f t="shared" si="28"/>
        <v>0.16320682532857655</v>
      </c>
      <c r="X58" s="484">
        <f t="shared" si="14"/>
        <v>0.14181539794415599</v>
      </c>
      <c r="Z58" s="483">
        <f t="shared" si="5"/>
        <v>1.2053815069593599</v>
      </c>
      <c r="AA58" s="480">
        <f t="shared" si="6"/>
        <v>0.10206914450590696</v>
      </c>
      <c r="AB58" s="484">
        <f t="shared" si="7"/>
        <v>0.19087239423262262</v>
      </c>
      <c r="AD58" s="501">
        <f t="shared" si="12"/>
        <v>1.6696255711511199</v>
      </c>
      <c r="AE58" s="502">
        <f t="shared" si="3"/>
        <v>1.5989829847073072</v>
      </c>
      <c r="AF58" s="503">
        <f t="shared" si="4"/>
        <v>0.742985377819072</v>
      </c>
    </row>
    <row r="59" spans="1:32" ht="12.75">
      <c r="A59" s="431" t="s">
        <v>43</v>
      </c>
      <c r="B59" s="528" t="s">
        <v>40</v>
      </c>
      <c r="C59" s="418" t="s">
        <v>7</v>
      </c>
      <c r="D59" s="418" t="s">
        <v>38</v>
      </c>
      <c r="E59" s="422" t="s">
        <v>12</v>
      </c>
      <c r="G59" s="483">
        <f aca="true" t="shared" si="52" ref="G59:N59">G11</f>
        <v>1.668813899084635E-06</v>
      </c>
      <c r="H59" s="480">
        <f t="shared" si="52"/>
        <v>0.9534663700348965</v>
      </c>
      <c r="I59" s="484"/>
      <c r="J59">
        <f t="shared" si="52"/>
        <v>1.2556513344445243E-07</v>
      </c>
      <c r="K59">
        <f t="shared" si="52"/>
        <v>0.04178367001571073</v>
      </c>
      <c r="M59" s="483">
        <f t="shared" si="52"/>
        <v>-6.759095091431067E-07</v>
      </c>
      <c r="N59" s="480">
        <f t="shared" si="52"/>
        <v>0.11344839111430435</v>
      </c>
      <c r="O59" s="489">
        <v>100000</v>
      </c>
      <c r="Q59" s="494">
        <f>IF(main!H59=0,main!G59,main!H59)</f>
        <v>95332.01923811532</v>
      </c>
      <c r="R59" s="497">
        <f t="shared" si="8"/>
        <v>95332.01923811532</v>
      </c>
      <c r="S59" s="478">
        <f t="shared" si="9"/>
        <v>95332.01923811532</v>
      </c>
      <c r="T59" s="498">
        <f t="shared" si="10"/>
        <v>95332.01923811532</v>
      </c>
      <c r="V59" s="483">
        <f t="shared" si="0"/>
        <v>1.1125577687672672</v>
      </c>
      <c r="W59" s="480">
        <f t="shared" si="28"/>
        <v>0.05375404773287379</v>
      </c>
      <c r="X59" s="484">
        <f t="shared" si="14"/>
        <v>0.04901257278544863</v>
      </c>
      <c r="Z59" s="483">
        <f t="shared" si="5"/>
        <v>1.0369070649891283</v>
      </c>
      <c r="AA59" s="480">
        <f t="shared" si="6"/>
        <v>0.048061926687933354</v>
      </c>
      <c r="AB59" s="484">
        <f t="shared" si="7"/>
        <v>0.07965291565714902</v>
      </c>
      <c r="AD59" s="501">
        <f t="shared" si="12"/>
        <v>1.0729580367734615</v>
      </c>
      <c r="AE59" s="502">
        <f t="shared" si="3"/>
        <v>1.1184330599540764</v>
      </c>
      <c r="AF59" s="503">
        <f t="shared" si="4"/>
        <v>0.6153267884933933</v>
      </c>
    </row>
    <row r="60" spans="1:32" ht="12.75">
      <c r="A60" s="431" t="s">
        <v>44</v>
      </c>
      <c r="B60" s="528" t="s">
        <v>40</v>
      </c>
      <c r="C60" s="418" t="s">
        <v>7</v>
      </c>
      <c r="D60" s="418" t="s">
        <v>38</v>
      </c>
      <c r="E60" s="422" t="s">
        <v>13</v>
      </c>
      <c r="G60" s="483">
        <f aca="true" t="shared" si="53" ref="G60:N60">G12</f>
        <v>1.0208931545492465E-05</v>
      </c>
      <c r="H60" s="480">
        <f t="shared" si="53"/>
        <v>0.35826307220548864</v>
      </c>
      <c r="I60" s="484"/>
      <c r="J60">
        <f t="shared" si="53"/>
        <v>3.232844288229817E-07</v>
      </c>
      <c r="K60">
        <f t="shared" si="53"/>
        <v>0.021878051603844997</v>
      </c>
      <c r="M60" s="483">
        <f t="shared" si="53"/>
        <v>4.315224101424393E-07</v>
      </c>
      <c r="N60" s="480">
        <f t="shared" si="53"/>
        <v>0.04617207393304244</v>
      </c>
      <c r="O60" s="484"/>
      <c r="Q60" s="494">
        <f>IF(main!H60=0,main!G60,main!H60)</f>
        <v>32266.314608559765</v>
      </c>
      <c r="R60" s="497">
        <f t="shared" si="8"/>
        <v>32266.314608559765</v>
      </c>
      <c r="S60" s="478">
        <f t="shared" si="9"/>
        <v>32266.314608559765</v>
      </c>
      <c r="T60" s="498">
        <f t="shared" si="10"/>
        <v>32266.314608559765</v>
      </c>
      <c r="V60" s="483">
        <f t="shared" si="0"/>
        <v>0.6876676692695988</v>
      </c>
      <c r="W60" s="480">
        <f t="shared" si="28"/>
        <v>0.03230924869229587</v>
      </c>
      <c r="X60" s="484">
        <f t="shared" si="14"/>
        <v>0.06009571177934235</v>
      </c>
      <c r="Z60" s="483">
        <f t="shared" si="5"/>
        <v>0.8687096494801119</v>
      </c>
      <c r="AA60" s="480">
        <f t="shared" si="6"/>
        <v>0.03804227304499408</v>
      </c>
      <c r="AB60" s="484">
        <f t="shared" si="7"/>
        <v>0.0677481944401644</v>
      </c>
      <c r="AD60" s="501">
        <f t="shared" si="12"/>
        <v>0.7915966740799305</v>
      </c>
      <c r="AE60" s="502">
        <f t="shared" si="3"/>
        <v>0.849298585657131</v>
      </c>
      <c r="AF60" s="503">
        <f t="shared" si="4"/>
        <v>0.8870452161263018</v>
      </c>
    </row>
    <row r="61" spans="1:32" ht="12.75">
      <c r="A61" s="431" t="s">
        <v>45</v>
      </c>
      <c r="B61" s="528" t="s">
        <v>40</v>
      </c>
      <c r="C61" s="418" t="s">
        <v>7</v>
      </c>
      <c r="D61" s="418" t="s">
        <v>38</v>
      </c>
      <c r="E61" s="422" t="s">
        <v>14</v>
      </c>
      <c r="G61" s="485">
        <f aca="true" t="shared" si="54" ref="G61:N61">G13</f>
        <v>1.0208931545492465E-05</v>
      </c>
      <c r="H61" s="479">
        <f t="shared" si="54"/>
        <v>0.35826307220548864</v>
      </c>
      <c r="I61" s="486"/>
      <c r="J61" s="474">
        <f t="shared" si="54"/>
        <v>3.232844288229817E-07</v>
      </c>
      <c r="K61" s="474">
        <f t="shared" si="54"/>
        <v>0.021878051603844997</v>
      </c>
      <c r="L61" s="474"/>
      <c r="M61" s="485">
        <f t="shared" si="54"/>
        <v>4.315224101424393E-07</v>
      </c>
      <c r="N61" s="479">
        <f t="shared" si="54"/>
        <v>0.04617207393304244</v>
      </c>
      <c r="O61" s="486"/>
      <c r="Q61" s="494">
        <f>IF(main!H61=0,main!G61,main!H61)</f>
        <v>0</v>
      </c>
      <c r="R61" s="497">
        <f t="shared" si="8"/>
        <v>0</v>
      </c>
      <c r="S61" s="478">
        <f t="shared" si="9"/>
        <v>0</v>
      </c>
      <c r="T61" s="498">
        <f t="shared" si="10"/>
        <v>0</v>
      </c>
      <c r="V61" s="483">
        <f t="shared" si="0"/>
        <v>0.35826307220548864</v>
      </c>
      <c r="W61" s="480">
        <f t="shared" si="28"/>
        <v>0.021878051603844997</v>
      </c>
      <c r="X61" s="484">
        <f t="shared" si="14"/>
        <v>0.04617207393304244</v>
      </c>
      <c r="Z61" s="483">
        <f t="shared" si="5"/>
        <v>0.8687096494801119</v>
      </c>
      <c r="AA61" s="480">
        <f t="shared" si="6"/>
        <v>0.03804227304499408</v>
      </c>
      <c r="AB61" s="484">
        <f t="shared" si="7"/>
        <v>0.0677481944401644</v>
      </c>
      <c r="AD61" s="501">
        <f t="shared" si="12"/>
        <v>0</v>
      </c>
      <c r="AE61" s="502">
        <f t="shared" si="3"/>
        <v>0</v>
      </c>
      <c r="AF61" s="503">
        <f t="shared" si="4"/>
        <v>0</v>
      </c>
    </row>
    <row r="62" spans="1:32" ht="12.75">
      <c r="A62" s="431" t="s">
        <v>46</v>
      </c>
      <c r="B62" s="528" t="s">
        <v>40</v>
      </c>
      <c r="C62" s="419" t="s">
        <v>7</v>
      </c>
      <c r="D62" s="419" t="s">
        <v>38</v>
      </c>
      <c r="E62" s="422" t="s">
        <v>15</v>
      </c>
      <c r="G62" s="487">
        <f aca="true" t="shared" si="55" ref="G62:N62">G14</f>
        <v>1.0208931545492465E-05</v>
      </c>
      <c r="H62" s="475">
        <f t="shared" si="55"/>
        <v>0.35826307220548864</v>
      </c>
      <c r="I62" s="488"/>
      <c r="J62" s="475">
        <f t="shared" si="55"/>
        <v>3.232844288229817E-07</v>
      </c>
      <c r="K62" s="475">
        <f t="shared" si="55"/>
        <v>0.021878051603844997</v>
      </c>
      <c r="L62" s="475"/>
      <c r="M62" s="487">
        <f t="shared" si="55"/>
        <v>4.315224101424393E-07</v>
      </c>
      <c r="N62" s="475">
        <f t="shared" si="55"/>
        <v>0.04617207393304244</v>
      </c>
      <c r="O62" s="488"/>
      <c r="Q62" s="495">
        <f>IF(main!H62=0,main!G62,main!H62)</f>
        <v>0</v>
      </c>
      <c r="R62" s="499">
        <f t="shared" si="8"/>
        <v>0</v>
      </c>
      <c r="S62" s="477">
        <f t="shared" si="9"/>
        <v>0</v>
      </c>
      <c r="T62" s="500">
        <f t="shared" si="10"/>
        <v>0</v>
      </c>
      <c r="V62" s="490">
        <f t="shared" si="0"/>
        <v>0.35826307220548864</v>
      </c>
      <c r="W62" s="476">
        <f t="shared" si="28"/>
        <v>0.021878051603844997</v>
      </c>
      <c r="X62" s="491">
        <f t="shared" si="14"/>
        <v>0.04617207393304244</v>
      </c>
      <c r="Z62" s="490">
        <f t="shared" si="5"/>
        <v>0.8687096494801119</v>
      </c>
      <c r="AA62" s="476">
        <f t="shared" si="6"/>
        <v>0.03804227304499408</v>
      </c>
      <c r="AB62" s="491">
        <f t="shared" si="7"/>
        <v>0.0677481944401644</v>
      </c>
      <c r="AD62" s="504">
        <f t="shared" si="12"/>
        <v>0</v>
      </c>
      <c r="AE62" s="505">
        <f t="shared" si="3"/>
        <v>0</v>
      </c>
      <c r="AF62" s="506">
        <f t="shared" si="4"/>
        <v>0</v>
      </c>
    </row>
    <row r="63" spans="1:32" ht="12.75">
      <c r="A63" s="431" t="s">
        <v>47</v>
      </c>
      <c r="B63" s="528" t="s">
        <v>40</v>
      </c>
      <c r="C63" s="418" t="s">
        <v>18</v>
      </c>
      <c r="D63" s="418" t="s">
        <v>38</v>
      </c>
      <c r="E63" s="422" t="s">
        <v>9</v>
      </c>
      <c r="G63" s="483">
        <f>G29</f>
        <v>1.0539513192306885E-06</v>
      </c>
      <c r="H63" s="480">
        <f aca="true" t="shared" si="56" ref="H63:N63">H29</f>
        <v>0.6663798283067491</v>
      </c>
      <c r="I63" s="484"/>
      <c r="J63">
        <f t="shared" si="56"/>
        <v>4.2938467550810416E-07</v>
      </c>
      <c r="K63">
        <f t="shared" si="56"/>
        <v>0.11987407065216708</v>
      </c>
      <c r="M63" s="483">
        <f t="shared" si="56"/>
        <v>3.576642253558505E-07</v>
      </c>
      <c r="N63" s="480">
        <f t="shared" si="56"/>
        <v>0.7144175284868628</v>
      </c>
      <c r="O63" s="484"/>
      <c r="Q63" s="494">
        <f>IF(main!H63=0,main!G63,main!H63)</f>
        <v>208040.26922913996</v>
      </c>
      <c r="R63" s="497">
        <f t="shared" si="8"/>
        <v>208040.26922913996</v>
      </c>
      <c r="S63" s="478">
        <f t="shared" si="9"/>
        <v>208040.26922913996</v>
      </c>
      <c r="T63" s="498">
        <f t="shared" si="10"/>
        <v>208040.26922913996</v>
      </c>
      <c r="V63" s="483">
        <f t="shared" si="0"/>
        <v>0.8856441445139088</v>
      </c>
      <c r="W63" s="480">
        <f t="shared" si="28"/>
        <v>0.20920337414773998</v>
      </c>
      <c r="X63" s="484">
        <f t="shared" si="14"/>
        <v>0.7888260902235257</v>
      </c>
      <c r="Z63" s="483">
        <f t="shared" si="5"/>
        <v>0.7190773942682835</v>
      </c>
      <c r="AA63" s="480">
        <f t="shared" si="6"/>
        <v>0.14134330442757229</v>
      </c>
      <c r="AB63" s="484">
        <f t="shared" si="7"/>
        <v>0.7323007397546554</v>
      </c>
      <c r="AD63" s="501">
        <f t="shared" si="12"/>
        <v>1.2316395308395416</v>
      </c>
      <c r="AE63" s="502">
        <f t="shared" si="3"/>
        <v>1.4801081310147297</v>
      </c>
      <c r="AF63" s="503">
        <f t="shared" si="4"/>
        <v>1.077188711413576</v>
      </c>
    </row>
    <row r="64" spans="1:32" ht="12.75">
      <c r="A64" s="431" t="s">
        <v>48</v>
      </c>
      <c r="B64" s="528" t="s">
        <v>40</v>
      </c>
      <c r="C64" s="418" t="s">
        <v>18</v>
      </c>
      <c r="D64" s="418" t="s">
        <v>38</v>
      </c>
      <c r="E64" s="422" t="s">
        <v>10</v>
      </c>
      <c r="G64" s="483">
        <f>G30</f>
        <v>-4.836219681725929E-07</v>
      </c>
      <c r="H64" s="480">
        <f>H30</f>
        <v>0.5043697312527496</v>
      </c>
      <c r="I64" s="489">
        <v>100000</v>
      </c>
      <c r="J64">
        <f>J30</f>
        <v>-7.471040780203848E-08</v>
      </c>
      <c r="K64">
        <f>K30</f>
        <v>0.08190885157235049</v>
      </c>
      <c r="L64" s="471">
        <v>100000</v>
      </c>
      <c r="M64" s="483">
        <f>M30</f>
        <v>1.7644206682491935E-06</v>
      </c>
      <c r="N64" s="480">
        <f>N30</f>
        <v>0.6176483532756329</v>
      </c>
      <c r="O64" s="484"/>
      <c r="Q64" s="494">
        <f>IF(main!H64=0,main!G64,main!H64)</f>
        <v>194695.91765863725</v>
      </c>
      <c r="R64" s="497">
        <f t="shared" si="8"/>
        <v>100000</v>
      </c>
      <c r="S64" s="478">
        <f t="shared" si="9"/>
        <v>100000</v>
      </c>
      <c r="T64" s="498">
        <f t="shared" si="10"/>
        <v>194695.91765863725</v>
      </c>
      <c r="U64" s="525"/>
      <c r="V64" s="483">
        <f t="shared" si="0"/>
        <v>0.45600753443549036</v>
      </c>
      <c r="W64" s="480">
        <f t="shared" si="28"/>
        <v>0.07443781079214665</v>
      </c>
      <c r="X64" s="484">
        <f t="shared" si="14"/>
        <v>0.9611738544162756</v>
      </c>
      <c r="Z64" s="483">
        <f t="shared" si="5"/>
        <v>0.48018863284412</v>
      </c>
      <c r="AA64" s="480">
        <f t="shared" si="6"/>
        <v>0.07817333118224856</v>
      </c>
      <c r="AB64" s="484">
        <f t="shared" si="7"/>
        <v>0.7058693866880926</v>
      </c>
      <c r="AD64" s="501">
        <f t="shared" si="12"/>
        <v>0.9496425013949062</v>
      </c>
      <c r="AE64" s="502">
        <f t="shared" si="3"/>
        <v>0.9522149007390621</v>
      </c>
      <c r="AF64" s="503">
        <f t="shared" si="4"/>
        <v>1.361687973076804</v>
      </c>
    </row>
    <row r="65" spans="1:32" ht="12.75">
      <c r="A65" s="431" t="s">
        <v>49</v>
      </c>
      <c r="B65" s="528" t="s">
        <v>40</v>
      </c>
      <c r="C65" s="418" t="s">
        <v>18</v>
      </c>
      <c r="D65" s="418" t="s">
        <v>38</v>
      </c>
      <c r="E65" s="422" t="s">
        <v>11</v>
      </c>
      <c r="G65" s="483">
        <f aca="true" t="shared" si="57" ref="G65:N65">G31</f>
        <v>3.749336267001068E-06</v>
      </c>
      <c r="H65" s="480">
        <f t="shared" si="57"/>
        <v>0.16347060259283225</v>
      </c>
      <c r="I65" s="484"/>
      <c r="J65">
        <f t="shared" si="57"/>
        <v>5.253229144382258E-07</v>
      </c>
      <c r="K65">
        <f t="shared" si="57"/>
        <v>0.03526220691174144</v>
      </c>
      <c r="M65" s="483">
        <f t="shared" si="57"/>
        <v>1.6113505769045384E-07</v>
      </c>
      <c r="N65" s="480">
        <f t="shared" si="57"/>
        <v>0.9595995201967049</v>
      </c>
      <c r="O65" s="484"/>
      <c r="Q65" s="494">
        <f>IF(main!H65=0,main!G65,main!H65)</f>
        <v>165381.1082586282</v>
      </c>
      <c r="R65" s="497">
        <f t="shared" si="8"/>
        <v>165381.1082586282</v>
      </c>
      <c r="S65" s="478">
        <f t="shared" si="9"/>
        <v>165381.1082586282</v>
      </c>
      <c r="T65" s="498">
        <f t="shared" si="10"/>
        <v>165381.1082586282</v>
      </c>
      <c r="V65" s="483">
        <f t="shared" si="0"/>
        <v>0.7835399896637367</v>
      </c>
      <c r="W65" s="480">
        <f t="shared" si="28"/>
        <v>0.12214069269518774</v>
      </c>
      <c r="X65" s="484">
        <f t="shared" si="14"/>
        <v>0.9862482146168702</v>
      </c>
      <c r="Z65" s="483">
        <f t="shared" si="5"/>
        <v>0.35093741594288563</v>
      </c>
      <c r="AA65" s="480">
        <f t="shared" si="6"/>
        <v>0.06152835263365273</v>
      </c>
      <c r="AB65" s="484">
        <f t="shared" si="7"/>
        <v>0.9676562730812276</v>
      </c>
      <c r="AD65" s="501">
        <f t="shared" si="12"/>
        <v>2.2327057591124917</v>
      </c>
      <c r="AE65" s="502">
        <f t="shared" si="3"/>
        <v>1.9851123501132597</v>
      </c>
      <c r="AF65" s="503">
        <f t="shared" si="4"/>
        <v>1.0192133736460385</v>
      </c>
    </row>
    <row r="66" spans="1:32" ht="12.75">
      <c r="A66" s="431" t="s">
        <v>50</v>
      </c>
      <c r="B66" s="528" t="s">
        <v>40</v>
      </c>
      <c r="C66" s="418" t="s">
        <v>18</v>
      </c>
      <c r="D66" s="418" t="s">
        <v>38</v>
      </c>
      <c r="E66" s="422" t="s">
        <v>12</v>
      </c>
      <c r="G66" s="483">
        <f aca="true" t="shared" si="58" ref="G66:N66">G32</f>
        <v>8.146351609280705E-07</v>
      </c>
      <c r="H66" s="480">
        <f t="shared" si="58"/>
        <v>0.09719499342990323</v>
      </c>
      <c r="I66" s="484"/>
      <c r="J66">
        <f t="shared" si="58"/>
        <v>2.944438271759638E-07</v>
      </c>
      <c r="K66">
        <f t="shared" si="58"/>
        <v>0.020846387572671835</v>
      </c>
      <c r="M66" s="483">
        <f t="shared" si="58"/>
        <v>-4.849406430354093E-06</v>
      </c>
      <c r="N66" s="480">
        <f t="shared" si="58"/>
        <v>1.00970110322202</v>
      </c>
      <c r="O66" s="489">
        <v>100000</v>
      </c>
      <c r="Q66" s="494">
        <f>IF(main!H66=0,main!G66,main!H66)</f>
        <v>97038.4903731399</v>
      </c>
      <c r="R66" s="497">
        <f t="shared" si="8"/>
        <v>97038.4903731399</v>
      </c>
      <c r="S66" s="478">
        <f t="shared" si="9"/>
        <v>97038.4903731399</v>
      </c>
      <c r="T66" s="498">
        <f t="shared" si="10"/>
        <v>97038.4903731399</v>
      </c>
      <c r="V66" s="483">
        <f t="shared" si="0"/>
        <v>0.17624595965124307</v>
      </c>
      <c r="W66" s="480">
        <f t="shared" si="28"/>
        <v>0.04941877206151706</v>
      </c>
      <c r="X66" s="484">
        <f t="shared" si="14"/>
        <v>0.5391220240146617</v>
      </c>
      <c r="Z66" s="483">
        <f t="shared" si="5"/>
        <v>0.13792675147630676</v>
      </c>
      <c r="AA66" s="480">
        <f t="shared" si="6"/>
        <v>0.03556857893147002</v>
      </c>
      <c r="AB66" s="484">
        <f t="shared" si="7"/>
        <v>0.7672307817043154</v>
      </c>
      <c r="AD66" s="501">
        <f t="shared" si="12"/>
        <v>1.2778228861680891</v>
      </c>
      <c r="AE66" s="502">
        <f t="shared" si="3"/>
        <v>1.3893940535755507</v>
      </c>
      <c r="AF66" s="503">
        <f t="shared" si="4"/>
        <v>0.7026856023908006</v>
      </c>
    </row>
    <row r="67" spans="1:32" ht="12.75">
      <c r="A67" s="431" t="s">
        <v>51</v>
      </c>
      <c r="B67" s="528" t="s">
        <v>40</v>
      </c>
      <c r="C67" s="418" t="s">
        <v>18</v>
      </c>
      <c r="D67" s="418" t="s">
        <v>38</v>
      </c>
      <c r="E67" s="422" t="s">
        <v>13</v>
      </c>
      <c r="G67" s="483">
        <f aca="true" t="shared" si="59" ref="G67:N67">G33</f>
        <v>1.024E-06</v>
      </c>
      <c r="H67" s="480">
        <f t="shared" si="59"/>
        <v>0.01</v>
      </c>
      <c r="I67" s="484"/>
      <c r="J67">
        <f t="shared" si="59"/>
        <v>1.418682910617711E-06</v>
      </c>
      <c r="K67">
        <f t="shared" si="59"/>
        <v>-0.016773378561057768</v>
      </c>
      <c r="M67" s="483">
        <f t="shared" si="59"/>
        <v>-1.3119552403048702E-06</v>
      </c>
      <c r="N67" s="480">
        <f t="shared" si="59"/>
        <v>0.6595744728514075</v>
      </c>
      <c r="O67" s="489">
        <v>100000</v>
      </c>
      <c r="Q67" s="494">
        <f>IF(main!H67=0,main!G67,main!H67)</f>
        <v>35646.5239645946</v>
      </c>
      <c r="R67" s="497">
        <f t="shared" si="8"/>
        <v>35646.5239645946</v>
      </c>
      <c r="S67" s="478">
        <f t="shared" si="9"/>
        <v>35646.5239645946</v>
      </c>
      <c r="T67" s="498">
        <f t="shared" si="10"/>
        <v>35646.5239645946</v>
      </c>
      <c r="V67" s="483">
        <f t="shared" si="0"/>
        <v>0.046502040539744875</v>
      </c>
      <c r="W67" s="480">
        <f t="shared" si="28"/>
        <v>0.03379773581043728</v>
      </c>
      <c r="X67" s="484">
        <f t="shared" si="14"/>
        <v>0.6128078289374045</v>
      </c>
      <c r="Z67" s="483">
        <f t="shared" si="5"/>
        <v>0.061200000000000004</v>
      </c>
      <c r="AA67" s="480">
        <f t="shared" si="6"/>
        <v>0.05416076696982778</v>
      </c>
      <c r="AB67" s="484">
        <f t="shared" si="7"/>
        <v>0.593976710836164</v>
      </c>
      <c r="AD67" s="501">
        <f t="shared" si="12"/>
        <v>0.7598372637213214</v>
      </c>
      <c r="AE67" s="502">
        <f t="shared" si="3"/>
        <v>0.6240261669349243</v>
      </c>
      <c r="AF67" s="503">
        <f t="shared" si="4"/>
        <v>1.0317034620342795</v>
      </c>
    </row>
    <row r="68" spans="1:32" ht="12.75">
      <c r="A68" s="431" t="s">
        <v>52</v>
      </c>
      <c r="B68" s="528" t="s">
        <v>40</v>
      </c>
      <c r="C68" s="418" t="s">
        <v>18</v>
      </c>
      <c r="D68" s="418" t="s">
        <v>38</v>
      </c>
      <c r="E68" s="422" t="s">
        <v>14</v>
      </c>
      <c r="G68" s="483">
        <f aca="true" t="shared" si="60" ref="G68:N68">G34</f>
        <v>1.024E-06</v>
      </c>
      <c r="H68" s="480">
        <f t="shared" si="60"/>
        <v>0.01</v>
      </c>
      <c r="I68" s="484"/>
      <c r="J68">
        <f t="shared" si="60"/>
        <v>1.418682910617711E-06</v>
      </c>
      <c r="K68">
        <f t="shared" si="60"/>
        <v>-0.016773378561057768</v>
      </c>
      <c r="M68" s="483">
        <f t="shared" si="60"/>
        <v>-1.3119552403048702E-06</v>
      </c>
      <c r="N68" s="480">
        <f t="shared" si="60"/>
        <v>0.6595744728514075</v>
      </c>
      <c r="O68" s="489">
        <v>100000</v>
      </c>
      <c r="Q68" s="494">
        <f>IF(main!H68=0,main!G68,main!H68)</f>
        <v>0</v>
      </c>
      <c r="R68" s="497">
        <f t="shared" si="8"/>
        <v>0</v>
      </c>
      <c r="S68" s="478">
        <f t="shared" si="9"/>
        <v>0</v>
      </c>
      <c r="T68" s="498">
        <f t="shared" si="10"/>
        <v>0</v>
      </c>
      <c r="V68" s="483">
        <f t="shared" si="0"/>
        <v>0.01</v>
      </c>
      <c r="W68" s="480">
        <f t="shared" si="28"/>
        <v>-0.016773378561057768</v>
      </c>
      <c r="X68" s="484">
        <f t="shared" si="14"/>
        <v>0.6595744728514075</v>
      </c>
      <c r="Z68" s="483">
        <f t="shared" si="5"/>
        <v>0.061200000000000004</v>
      </c>
      <c r="AA68" s="480">
        <f t="shared" si="6"/>
        <v>0.05416076696982778</v>
      </c>
      <c r="AB68" s="484">
        <f t="shared" si="7"/>
        <v>0.593976710836164</v>
      </c>
      <c r="AD68" s="501">
        <f t="shared" si="12"/>
        <v>0</v>
      </c>
      <c r="AE68" s="502">
        <f t="shared" si="3"/>
        <v>0</v>
      </c>
      <c r="AF68" s="503">
        <f t="shared" si="4"/>
        <v>0</v>
      </c>
    </row>
    <row r="69" spans="1:32" ht="12.75">
      <c r="A69" s="435" t="s">
        <v>53</v>
      </c>
      <c r="B69" s="529" t="s">
        <v>40</v>
      </c>
      <c r="C69" s="419" t="s">
        <v>18</v>
      </c>
      <c r="D69" s="419" t="s">
        <v>38</v>
      </c>
      <c r="E69" s="422" t="s">
        <v>15</v>
      </c>
      <c r="G69" s="490">
        <f aca="true" t="shared" si="61" ref="G69:N69">G35</f>
        <v>1.024E-06</v>
      </c>
      <c r="H69" s="476">
        <f t="shared" si="61"/>
        <v>0.01</v>
      </c>
      <c r="I69" s="491"/>
      <c r="J69" s="476">
        <f t="shared" si="61"/>
        <v>1.418682910617711E-06</v>
      </c>
      <c r="K69" s="476">
        <f t="shared" si="61"/>
        <v>-0.016773378561057768</v>
      </c>
      <c r="L69" s="476"/>
      <c r="M69" s="490">
        <f t="shared" si="61"/>
        <v>-1.3119552403048702E-06</v>
      </c>
      <c r="N69" s="476">
        <f t="shared" si="61"/>
        <v>0.6595744728514075</v>
      </c>
      <c r="O69" s="492">
        <v>100000</v>
      </c>
      <c r="Q69" s="495">
        <f>IF(main!H69=0,main!G69,main!H69)</f>
        <v>0</v>
      </c>
      <c r="R69" s="499">
        <f t="shared" si="8"/>
        <v>0</v>
      </c>
      <c r="S69" s="477">
        <f t="shared" si="9"/>
        <v>0</v>
      </c>
      <c r="T69" s="500">
        <f t="shared" si="10"/>
        <v>0</v>
      </c>
      <c r="V69" s="490">
        <f t="shared" si="0"/>
        <v>0.01</v>
      </c>
      <c r="W69" s="476">
        <f t="shared" si="28"/>
        <v>-0.016773378561057768</v>
      </c>
      <c r="X69" s="491">
        <f t="shared" si="14"/>
        <v>0.6595744728514075</v>
      </c>
      <c r="Z69" s="490">
        <f t="shared" si="5"/>
        <v>0.061200000000000004</v>
      </c>
      <c r="AA69" s="476">
        <f t="shared" si="6"/>
        <v>0.05416076696982778</v>
      </c>
      <c r="AB69" s="491">
        <f t="shared" si="7"/>
        <v>0.593976710836164</v>
      </c>
      <c r="AD69" s="504">
        <f t="shared" si="12"/>
        <v>0</v>
      </c>
      <c r="AE69" s="505">
        <f t="shared" si="3"/>
        <v>0</v>
      </c>
      <c r="AF69" s="506">
        <f t="shared" si="4"/>
        <v>0</v>
      </c>
    </row>
    <row r="70" spans="1:32" ht="12.75">
      <c r="A70" s="431" t="s">
        <v>54</v>
      </c>
      <c r="B70" s="418" t="s">
        <v>55</v>
      </c>
      <c r="C70" s="418" t="s">
        <v>18</v>
      </c>
      <c r="D70" s="418" t="s">
        <v>38</v>
      </c>
      <c r="E70" s="419" t="s">
        <v>9</v>
      </c>
      <c r="G70" s="483">
        <f>G29</f>
        <v>1.0539513192306885E-06</v>
      </c>
      <c r="H70" s="480">
        <f aca="true" t="shared" si="62" ref="H70:N70">H29</f>
        <v>0.6663798283067491</v>
      </c>
      <c r="I70" s="484"/>
      <c r="J70">
        <f t="shared" si="62"/>
        <v>4.2938467550810416E-07</v>
      </c>
      <c r="K70">
        <f t="shared" si="62"/>
        <v>0.11987407065216708</v>
      </c>
      <c r="M70" s="483">
        <f t="shared" si="62"/>
        <v>3.576642253558505E-07</v>
      </c>
      <c r="N70" s="480">
        <f t="shared" si="62"/>
        <v>0.7144175284868628</v>
      </c>
      <c r="O70" s="484"/>
      <c r="Q70" s="494">
        <f>IF(main!H70=0,main!G70,main!H70)</f>
        <v>204267.65646505484</v>
      </c>
      <c r="R70" s="497">
        <f t="shared" si="8"/>
        <v>204267.65646505484</v>
      </c>
      <c r="S70" s="478">
        <f t="shared" si="9"/>
        <v>204267.65646505484</v>
      </c>
      <c r="T70" s="498">
        <f t="shared" si="10"/>
        <v>204267.65646505484</v>
      </c>
      <c r="V70" s="483">
        <f t="shared" si="0"/>
        <v>0.8816679943142547</v>
      </c>
      <c r="W70" s="480">
        <f t="shared" si="28"/>
        <v>0.20758347204021554</v>
      </c>
      <c r="X70" s="484">
        <f t="shared" si="14"/>
        <v>0.7874767616016917</v>
      </c>
      <c r="Z70" s="483">
        <f t="shared" si="5"/>
        <v>0.7190773942682835</v>
      </c>
      <c r="AA70" s="480">
        <f t="shared" si="6"/>
        <v>0.14134330442757229</v>
      </c>
      <c r="AB70" s="484">
        <f t="shared" si="7"/>
        <v>0.7323007397546554</v>
      </c>
      <c r="AD70" s="501">
        <f t="shared" si="12"/>
        <v>1.2261100145018737</v>
      </c>
      <c r="AE70" s="502">
        <f t="shared" si="3"/>
        <v>1.468647368058289</v>
      </c>
      <c r="AF70" s="503">
        <f t="shared" si="4"/>
        <v>1.0753461233229424</v>
      </c>
    </row>
    <row r="71" spans="1:32" ht="12.75">
      <c r="A71" s="431" t="s">
        <v>56</v>
      </c>
      <c r="B71" s="418" t="s">
        <v>55</v>
      </c>
      <c r="C71" s="418" t="s">
        <v>18</v>
      </c>
      <c r="D71" s="418" t="s">
        <v>38</v>
      </c>
      <c r="E71" s="419" t="s">
        <v>10</v>
      </c>
      <c r="G71" s="483">
        <f>G30</f>
        <v>-4.836219681725929E-07</v>
      </c>
      <c r="H71" s="480">
        <f>H30</f>
        <v>0.5043697312527496</v>
      </c>
      <c r="I71" s="489">
        <v>100000</v>
      </c>
      <c r="J71">
        <f>J30</f>
        <v>-7.471040780203848E-08</v>
      </c>
      <c r="K71">
        <f>K30</f>
        <v>0.08190885157235049</v>
      </c>
      <c r="L71" s="471">
        <v>100000</v>
      </c>
      <c r="M71" s="483">
        <f>M30</f>
        <v>1.7644206682491935E-06</v>
      </c>
      <c r="N71" s="480">
        <f>N30</f>
        <v>0.6176483532756329</v>
      </c>
      <c r="O71" s="484"/>
      <c r="Q71" s="494">
        <f>IF(main!H71=0,main!G71,main!H71)</f>
        <v>203434.7618982976</v>
      </c>
      <c r="R71" s="497">
        <f t="shared" si="8"/>
        <v>100000</v>
      </c>
      <c r="S71" s="478">
        <f t="shared" si="9"/>
        <v>100000</v>
      </c>
      <c r="T71" s="498">
        <f t="shared" si="10"/>
        <v>203434.7618982976</v>
      </c>
      <c r="V71" s="483">
        <f t="shared" si="0"/>
        <v>0.45600753443549036</v>
      </c>
      <c r="W71" s="480">
        <f t="shared" si="28"/>
        <v>0.07443781079214665</v>
      </c>
      <c r="X71" s="484">
        <f t="shared" si="14"/>
        <v>0.9765928518093427</v>
      </c>
      <c r="Z71" s="483">
        <f t="shared" si="5"/>
        <v>0.48018863284412</v>
      </c>
      <c r="AA71" s="480">
        <f t="shared" si="6"/>
        <v>0.07817333118224856</v>
      </c>
      <c r="AB71" s="484">
        <f t="shared" si="7"/>
        <v>0.7058693866880926</v>
      </c>
      <c r="AD71" s="501">
        <f t="shared" si="12"/>
        <v>0.9496425013949062</v>
      </c>
      <c r="AE71" s="502">
        <f t="shared" si="3"/>
        <v>0.9522149007390621</v>
      </c>
      <c r="AF71" s="503">
        <f t="shared" si="4"/>
        <v>1.3835319539659772</v>
      </c>
    </row>
    <row r="72" spans="1:32" ht="12.75">
      <c r="A72" s="431" t="s">
        <v>57</v>
      </c>
      <c r="B72" s="418" t="s">
        <v>55</v>
      </c>
      <c r="C72" s="418" t="s">
        <v>18</v>
      </c>
      <c r="D72" s="418" t="s">
        <v>38</v>
      </c>
      <c r="E72" s="422" t="s">
        <v>11</v>
      </c>
      <c r="G72" s="483">
        <f aca="true" t="shared" si="63" ref="G72:N72">G31</f>
        <v>3.749336267001068E-06</v>
      </c>
      <c r="H72" s="480">
        <f t="shared" si="63"/>
        <v>0.16347060259283225</v>
      </c>
      <c r="I72" s="484"/>
      <c r="J72">
        <f t="shared" si="63"/>
        <v>5.253229144382258E-07</v>
      </c>
      <c r="K72">
        <f t="shared" si="63"/>
        <v>0.03526220691174144</v>
      </c>
      <c r="M72" s="483">
        <f t="shared" si="63"/>
        <v>1.6113505769045384E-07</v>
      </c>
      <c r="N72" s="480">
        <f t="shared" si="63"/>
        <v>0.9595995201967049</v>
      </c>
      <c r="O72" s="484"/>
      <c r="Q72" s="494">
        <f>IF(main!H72=0,main!G72,main!H72)</f>
        <v>180184.11517328347</v>
      </c>
      <c r="R72" s="497">
        <f t="shared" si="8"/>
        <v>180184.11517328347</v>
      </c>
      <c r="S72" s="478">
        <f t="shared" si="9"/>
        <v>180184.11517328347</v>
      </c>
      <c r="T72" s="498">
        <f t="shared" si="10"/>
        <v>180184.11517328347</v>
      </c>
      <c r="V72" s="483">
        <f aca="true" t="shared" si="64" ref="V72:V118">G72*R72+H72</f>
        <v>0.8390414403495214</v>
      </c>
      <c r="W72" s="480">
        <f t="shared" si="28"/>
        <v>0.12991705143004367</v>
      </c>
      <c r="X72" s="484">
        <f t="shared" si="14"/>
        <v>0.9886334979900553</v>
      </c>
      <c r="Z72" s="483">
        <f t="shared" si="5"/>
        <v>0.35093741594288563</v>
      </c>
      <c r="AA72" s="480">
        <f t="shared" si="6"/>
        <v>0.06152835263365273</v>
      </c>
      <c r="AB72" s="484">
        <f t="shared" si="7"/>
        <v>0.9676562730812276</v>
      </c>
      <c r="AD72" s="501">
        <f t="shared" si="12"/>
        <v>2.390857749081032</v>
      </c>
      <c r="AE72" s="502">
        <f aca="true" t="shared" si="65" ref="AE72:AE118">IF($Q72=0,0,W72/AA72)</f>
        <v>2.111498941042442</v>
      </c>
      <c r="AF72" s="503">
        <f aca="true" t="shared" si="66" ref="AF72:AF118">IF($Q72=0,0,X72/AB72)</f>
        <v>1.021678384662388</v>
      </c>
    </row>
    <row r="73" spans="1:32" ht="12.75">
      <c r="A73" s="431" t="s">
        <v>58</v>
      </c>
      <c r="B73" s="418" t="s">
        <v>55</v>
      </c>
      <c r="C73" s="418" t="s">
        <v>18</v>
      </c>
      <c r="D73" s="418" t="s">
        <v>38</v>
      </c>
      <c r="E73" s="422" t="s">
        <v>12</v>
      </c>
      <c r="G73" s="483">
        <f aca="true" t="shared" si="67" ref="G73:N73">G32</f>
        <v>8.146351609280705E-07</v>
      </c>
      <c r="H73" s="480">
        <f t="shared" si="67"/>
        <v>0.09719499342990323</v>
      </c>
      <c r="I73" s="484"/>
      <c r="J73">
        <f t="shared" si="67"/>
        <v>2.944438271759638E-07</v>
      </c>
      <c r="K73">
        <f t="shared" si="67"/>
        <v>0.020846387572671835</v>
      </c>
      <c r="M73" s="483">
        <f t="shared" si="67"/>
        <v>-4.849406430354093E-06</v>
      </c>
      <c r="N73" s="480">
        <f t="shared" si="67"/>
        <v>1.00970110322202</v>
      </c>
      <c r="O73" s="489">
        <v>100000</v>
      </c>
      <c r="Q73" s="494">
        <f>IF(main!H73=0,main!G73,main!H73)</f>
        <v>114441.35514671566</v>
      </c>
      <c r="R73" s="497">
        <f t="shared" si="8"/>
        <v>114441.35514671566</v>
      </c>
      <c r="S73" s="478">
        <f t="shared" si="9"/>
        <v>114441.35514671566</v>
      </c>
      <c r="T73" s="498">
        <f t="shared" si="10"/>
        <v>100000</v>
      </c>
      <c r="V73" s="483">
        <f t="shared" si="64"/>
        <v>0.1904229451966744</v>
      </c>
      <c r="W73" s="480">
        <f t="shared" si="28"/>
        <v>0.054542938169274476</v>
      </c>
      <c r="X73" s="484">
        <f t="shared" si="14"/>
        <v>0.5247604601866107</v>
      </c>
      <c r="Z73" s="483">
        <f aca="true" t="shared" si="68" ref="Z73:Z118">G73*50000+H73</f>
        <v>0.13792675147630676</v>
      </c>
      <c r="AA73" s="480">
        <f aca="true" t="shared" si="69" ref="AA73:AA118">J73*50000+K73</f>
        <v>0.03556857893147002</v>
      </c>
      <c r="AB73" s="484">
        <f aca="true" t="shared" si="70" ref="AB73:AB118">M73*50000+N73</f>
        <v>0.7672307817043154</v>
      </c>
      <c r="AD73" s="501">
        <f t="shared" si="12"/>
        <v>1.3806092230729115</v>
      </c>
      <c r="AE73" s="502">
        <f t="shared" si="65"/>
        <v>1.533458457093896</v>
      </c>
      <c r="AF73" s="503">
        <f t="shared" si="66"/>
        <v>0.6839669010944991</v>
      </c>
    </row>
    <row r="74" spans="1:32" ht="12.75">
      <c r="A74" s="431" t="s">
        <v>59</v>
      </c>
      <c r="B74" s="418" t="s">
        <v>55</v>
      </c>
      <c r="C74" s="418" t="s">
        <v>18</v>
      </c>
      <c r="D74" s="418" t="s">
        <v>38</v>
      </c>
      <c r="E74" s="422" t="s">
        <v>13</v>
      </c>
      <c r="G74" s="483">
        <f aca="true" t="shared" si="71" ref="G74:N74">G33</f>
        <v>1.024E-06</v>
      </c>
      <c r="H74" s="480">
        <f t="shared" si="71"/>
        <v>0.01</v>
      </c>
      <c r="I74" s="484"/>
      <c r="J74">
        <f t="shared" si="71"/>
        <v>1.418682910617711E-06</v>
      </c>
      <c r="K74">
        <f t="shared" si="71"/>
        <v>-0.016773378561057768</v>
      </c>
      <c r="M74" s="483">
        <f t="shared" si="71"/>
        <v>-1.3119552403048702E-06</v>
      </c>
      <c r="N74" s="480">
        <f t="shared" si="71"/>
        <v>0.6595744728514075</v>
      </c>
      <c r="O74" s="489">
        <v>100000</v>
      </c>
      <c r="Q74" s="494">
        <f>IF(main!H74=0,main!G74,main!H74)</f>
        <v>46192.68861112319</v>
      </c>
      <c r="R74" s="497">
        <f t="shared" si="8"/>
        <v>46192.68861112319</v>
      </c>
      <c r="S74" s="478">
        <f t="shared" si="9"/>
        <v>46192.68861112319</v>
      </c>
      <c r="T74" s="498">
        <f t="shared" si="10"/>
        <v>46192.68861112319</v>
      </c>
      <c r="V74" s="483">
        <f t="shared" si="64"/>
        <v>0.05730131313779015</v>
      </c>
      <c r="W74" s="480">
        <f t="shared" si="28"/>
        <v>0.04875939936702806</v>
      </c>
      <c r="X74" s="484">
        <f t="shared" si="14"/>
        <v>0.5989717329642733</v>
      </c>
      <c r="Z74" s="483">
        <f t="shared" si="68"/>
        <v>0.061200000000000004</v>
      </c>
      <c r="AA74" s="480">
        <f t="shared" si="69"/>
        <v>0.05416076696982778</v>
      </c>
      <c r="AB74" s="484">
        <f t="shared" si="70"/>
        <v>0.593976710836164</v>
      </c>
      <c r="AD74" s="501">
        <f t="shared" si="12"/>
        <v>0.9362959663037606</v>
      </c>
      <c r="AE74" s="502">
        <f t="shared" si="65"/>
        <v>0.9002715820880316</v>
      </c>
      <c r="AF74" s="503">
        <f t="shared" si="66"/>
        <v>1.0084094578743292</v>
      </c>
    </row>
    <row r="75" spans="1:32" ht="12.75">
      <c r="A75" s="431" t="s">
        <v>60</v>
      </c>
      <c r="B75" s="418" t="s">
        <v>55</v>
      </c>
      <c r="C75" s="418" t="s">
        <v>18</v>
      </c>
      <c r="D75" s="418" t="s">
        <v>38</v>
      </c>
      <c r="E75" s="422" t="s">
        <v>14</v>
      </c>
      <c r="G75" s="483">
        <f aca="true" t="shared" si="72" ref="G75:N75">G34</f>
        <v>1.024E-06</v>
      </c>
      <c r="H75" s="480">
        <f t="shared" si="72"/>
        <v>0.01</v>
      </c>
      <c r="I75" s="484"/>
      <c r="J75">
        <f t="shared" si="72"/>
        <v>1.418682910617711E-06</v>
      </c>
      <c r="K75">
        <f t="shared" si="72"/>
        <v>-0.016773378561057768</v>
      </c>
      <c r="M75" s="483">
        <f t="shared" si="72"/>
        <v>-1.3119552403048702E-06</v>
      </c>
      <c r="N75" s="480">
        <f t="shared" si="72"/>
        <v>0.6595744728514075</v>
      </c>
      <c r="O75" s="489">
        <v>100000</v>
      </c>
      <c r="Q75" s="494">
        <f>IF(main!H75=0,main!G75,main!H75)</f>
        <v>0</v>
      </c>
      <c r="R75" s="497">
        <f t="shared" si="8"/>
        <v>0</v>
      </c>
      <c r="S75" s="478">
        <f t="shared" si="9"/>
        <v>0</v>
      </c>
      <c r="T75" s="498">
        <f t="shared" si="10"/>
        <v>0</v>
      </c>
      <c r="V75" s="483">
        <f t="shared" si="64"/>
        <v>0.01</v>
      </c>
      <c r="W75" s="480">
        <f t="shared" si="28"/>
        <v>-0.016773378561057768</v>
      </c>
      <c r="X75" s="484">
        <f t="shared" si="14"/>
        <v>0.6595744728514075</v>
      </c>
      <c r="Z75" s="483">
        <f t="shared" si="68"/>
        <v>0.061200000000000004</v>
      </c>
      <c r="AA75" s="480">
        <f t="shared" si="69"/>
        <v>0.05416076696982778</v>
      </c>
      <c r="AB75" s="484">
        <f t="shared" si="70"/>
        <v>0.593976710836164</v>
      </c>
      <c r="AD75" s="501">
        <f t="shared" si="12"/>
        <v>0</v>
      </c>
      <c r="AE75" s="502">
        <f t="shared" si="65"/>
        <v>0</v>
      </c>
      <c r="AF75" s="503">
        <f t="shared" si="66"/>
        <v>0</v>
      </c>
    </row>
    <row r="76" spans="1:32" ht="12.75">
      <c r="A76" s="431" t="s">
        <v>61</v>
      </c>
      <c r="B76" s="418" t="s">
        <v>55</v>
      </c>
      <c r="C76" s="418" t="s">
        <v>18</v>
      </c>
      <c r="D76" s="418" t="s">
        <v>38</v>
      </c>
      <c r="E76" s="427" t="s">
        <v>15</v>
      </c>
      <c r="G76" s="490">
        <f aca="true" t="shared" si="73" ref="G76:N76">G35</f>
        <v>1.024E-06</v>
      </c>
      <c r="H76" s="476">
        <f t="shared" si="73"/>
        <v>0.01</v>
      </c>
      <c r="I76" s="491"/>
      <c r="J76" s="476">
        <f t="shared" si="73"/>
        <v>1.418682910617711E-06</v>
      </c>
      <c r="K76" s="476">
        <f t="shared" si="73"/>
        <v>-0.016773378561057768</v>
      </c>
      <c r="L76" s="476"/>
      <c r="M76" s="490">
        <f t="shared" si="73"/>
        <v>-1.3119552403048702E-06</v>
      </c>
      <c r="N76" s="476">
        <f t="shared" si="73"/>
        <v>0.6595744728514075</v>
      </c>
      <c r="O76" s="492">
        <v>100000</v>
      </c>
      <c r="Q76" s="495">
        <f>IF(main!H76=0,main!G76,main!H76)</f>
        <v>0</v>
      </c>
      <c r="R76" s="499">
        <f aca="true" t="shared" si="74" ref="R76:R118">IF(I76=0,$Q76,MIN($Q76,I76))</f>
        <v>0</v>
      </c>
      <c r="S76" s="477">
        <f aca="true" t="shared" si="75" ref="S76:S118">IF(L76=0,$Q76,MIN($Q76,L76))</f>
        <v>0</v>
      </c>
      <c r="T76" s="500">
        <f aca="true" t="shared" si="76" ref="T76:T118">IF(8=0,$Q76,MIN($Q76,O76))</f>
        <v>0</v>
      </c>
      <c r="V76" s="490">
        <f t="shared" si="64"/>
        <v>0.01</v>
      </c>
      <c r="W76" s="476">
        <f t="shared" si="28"/>
        <v>-0.016773378561057768</v>
      </c>
      <c r="X76" s="491">
        <f t="shared" si="14"/>
        <v>0.6595744728514075</v>
      </c>
      <c r="Z76" s="490">
        <f t="shared" si="68"/>
        <v>0.061200000000000004</v>
      </c>
      <c r="AA76" s="476">
        <f t="shared" si="69"/>
        <v>0.05416076696982778</v>
      </c>
      <c r="AB76" s="491">
        <f t="shared" si="70"/>
        <v>0.593976710836164</v>
      </c>
      <c r="AD76" s="504">
        <f t="shared" si="12"/>
        <v>0</v>
      </c>
      <c r="AE76" s="505">
        <f t="shared" si="65"/>
        <v>0</v>
      </c>
      <c r="AF76" s="506">
        <f t="shared" si="66"/>
        <v>0</v>
      </c>
    </row>
    <row r="77" spans="1:32" ht="12.75">
      <c r="A77" s="428" t="s">
        <v>62</v>
      </c>
      <c r="B77" s="427" t="s">
        <v>63</v>
      </c>
      <c r="C77" s="427" t="s">
        <v>7</v>
      </c>
      <c r="D77" s="427" t="s">
        <v>38</v>
      </c>
      <c r="E77" s="422" t="s">
        <v>9</v>
      </c>
      <c r="G77" s="483">
        <f>G8</f>
        <v>3.9744044516846695E-05</v>
      </c>
      <c r="H77" s="480">
        <f aca="true" t="shared" si="77" ref="H77:N77">H8</f>
        <v>8.661056055511747</v>
      </c>
      <c r="I77" s="484"/>
      <c r="J77">
        <f t="shared" si="77"/>
        <v>4.45892347004897E-06</v>
      </c>
      <c r="K77">
        <f t="shared" si="77"/>
        <v>1.1922366373044508</v>
      </c>
      <c r="M77" s="483">
        <f t="shared" si="77"/>
        <v>1.2498277124985228E-06</v>
      </c>
      <c r="N77" s="480">
        <f t="shared" si="77"/>
        <v>1.9848970951331817</v>
      </c>
      <c r="O77" s="484"/>
      <c r="Q77" s="494">
        <f>IF(main!H77=0,main!G77,main!H77)</f>
        <v>112358.4</v>
      </c>
      <c r="R77" s="497">
        <f t="shared" si="74"/>
        <v>112358.4</v>
      </c>
      <c r="S77" s="478">
        <f t="shared" si="75"/>
        <v>112358.4</v>
      </c>
      <c r="T77" s="498">
        <f t="shared" si="76"/>
        <v>112358.4</v>
      </c>
      <c r="V77" s="483">
        <f t="shared" si="64"/>
        <v>13.126633306953414</v>
      </c>
      <c r="W77" s="480">
        <f t="shared" si="28"/>
        <v>1.693234144121601</v>
      </c>
      <c r="X77" s="484">
        <f t="shared" si="14"/>
        <v>2.1253257371851757</v>
      </c>
      <c r="Z77" s="483">
        <f t="shared" si="68"/>
        <v>10.648258281354082</v>
      </c>
      <c r="AA77" s="480">
        <f t="shared" si="69"/>
        <v>1.4151828108068993</v>
      </c>
      <c r="AB77" s="484">
        <f t="shared" si="70"/>
        <v>2.0473884807581078</v>
      </c>
      <c r="AD77" s="501">
        <f aca="true" t="shared" si="78" ref="AD77:AD118">IF($Q77=0,0,V77/Z77)</f>
        <v>1.2327493342210865</v>
      </c>
      <c r="AE77" s="502">
        <f t="shared" si="65"/>
        <v>1.1964773251846976</v>
      </c>
      <c r="AF77" s="503">
        <f t="shared" si="66"/>
        <v>1.0380666674446704</v>
      </c>
    </row>
    <row r="78" spans="1:32" ht="12.75">
      <c r="A78" s="431" t="s">
        <v>64</v>
      </c>
      <c r="B78" s="418" t="s">
        <v>63</v>
      </c>
      <c r="C78" s="418" t="s">
        <v>7</v>
      </c>
      <c r="D78" s="418" t="s">
        <v>38</v>
      </c>
      <c r="E78" s="422" t="s">
        <v>10</v>
      </c>
      <c r="G78" s="483">
        <f>G9</f>
        <v>4.303385997121579E-05</v>
      </c>
      <c r="H78" s="480">
        <f>H9</f>
        <v>0.38216580436651615</v>
      </c>
      <c r="I78" s="489"/>
      <c r="J78">
        <f>J9</f>
        <v>3.475051069571641E-06</v>
      </c>
      <c r="K78">
        <f>K9</f>
        <v>0.04225114824034687</v>
      </c>
      <c r="L78" s="471"/>
      <c r="M78" s="483">
        <f>M9</f>
        <v>3.760954787230012E-06</v>
      </c>
      <c r="N78" s="480">
        <f>N9</f>
        <v>0.16457819180857056</v>
      </c>
      <c r="O78" s="484"/>
      <c r="Q78" s="494">
        <f>IF(main!H78=0,main!G78,main!H78)</f>
        <v>131710.46908754914</v>
      </c>
      <c r="R78" s="497">
        <f t="shared" si="74"/>
        <v>131710.46908754914</v>
      </c>
      <c r="S78" s="478">
        <f t="shared" si="75"/>
        <v>131710.46908754914</v>
      </c>
      <c r="T78" s="498">
        <f t="shared" si="76"/>
        <v>131710.46908754914</v>
      </c>
      <c r="V78" s="483">
        <f t="shared" si="64"/>
        <v>6.050175687823252</v>
      </c>
      <c r="W78" s="480">
        <f t="shared" si="28"/>
        <v>0.4999517547168171</v>
      </c>
      <c r="X78" s="484">
        <f t="shared" si="14"/>
        <v>0.659935311051699</v>
      </c>
      <c r="Z78" s="483">
        <f t="shared" si="68"/>
        <v>2.533858802927306</v>
      </c>
      <c r="AA78" s="480">
        <f t="shared" si="69"/>
        <v>0.21600370171892894</v>
      </c>
      <c r="AB78" s="484">
        <f t="shared" si="70"/>
        <v>0.3526259311700711</v>
      </c>
      <c r="AD78" s="501">
        <f t="shared" si="78"/>
        <v>2.3877319765543485</v>
      </c>
      <c r="AE78" s="502">
        <f t="shared" si="65"/>
        <v>2.3145517911881464</v>
      </c>
      <c r="AF78" s="503">
        <f t="shared" si="66"/>
        <v>1.8714883186892255</v>
      </c>
    </row>
    <row r="79" spans="1:32" ht="12.75">
      <c r="A79" s="431" t="s">
        <v>65</v>
      </c>
      <c r="B79" s="418" t="s">
        <v>63</v>
      </c>
      <c r="C79" s="418" t="s">
        <v>7</v>
      </c>
      <c r="D79" s="418" t="s">
        <v>38</v>
      </c>
      <c r="E79" s="422" t="s">
        <v>11</v>
      </c>
      <c r="G79" s="483">
        <f aca="true" t="shared" si="79" ref="G79:N79">G10</f>
        <v>8.418241678000683E-06</v>
      </c>
      <c r="H79" s="480">
        <f t="shared" si="79"/>
        <v>0.7844694230593257</v>
      </c>
      <c r="I79" s="484"/>
      <c r="J79">
        <f t="shared" si="79"/>
        <v>6.376374201523444E-07</v>
      </c>
      <c r="K79">
        <f t="shared" si="79"/>
        <v>0.07018727349828974</v>
      </c>
      <c r="M79" s="483">
        <f t="shared" si="79"/>
        <v>-9.81139925769333E-07</v>
      </c>
      <c r="N79" s="480">
        <f t="shared" si="79"/>
        <v>0.23992939052108928</v>
      </c>
      <c r="O79" s="489">
        <v>100000</v>
      </c>
      <c r="Q79" s="494">
        <f>IF(main!H79=0,main!G79,main!H79)</f>
        <v>154585.7501805027</v>
      </c>
      <c r="R79" s="497">
        <f t="shared" si="74"/>
        <v>154585.7501805027</v>
      </c>
      <c r="S79" s="478">
        <f t="shared" si="75"/>
        <v>154585.7501805027</v>
      </c>
      <c r="T79" s="498">
        <f t="shared" si="76"/>
        <v>100000</v>
      </c>
      <c r="V79" s="483">
        <f t="shared" si="64"/>
        <v>2.085809628053835</v>
      </c>
      <c r="W79" s="480">
        <f t="shared" si="28"/>
        <v>0.16875693243570028</v>
      </c>
      <c r="X79" s="484">
        <f aca="true" t="shared" si="80" ref="X79:X118">M79*T79+N79</f>
        <v>0.14181539794415599</v>
      </c>
      <c r="Z79" s="483">
        <f t="shared" si="68"/>
        <v>1.2053815069593599</v>
      </c>
      <c r="AA79" s="480">
        <f t="shared" si="69"/>
        <v>0.10206914450590696</v>
      </c>
      <c r="AB79" s="484">
        <f t="shared" si="70"/>
        <v>0.19087239423262262</v>
      </c>
      <c r="AD79" s="501">
        <f t="shared" si="78"/>
        <v>1.7304144920187159</v>
      </c>
      <c r="AE79" s="502">
        <f t="shared" si="65"/>
        <v>1.6533589387136869</v>
      </c>
      <c r="AF79" s="503">
        <f t="shared" si="66"/>
        <v>0.742985377819072</v>
      </c>
    </row>
    <row r="80" spans="1:32" ht="12.75">
      <c r="A80" s="431" t="s">
        <v>66</v>
      </c>
      <c r="B80" s="418" t="s">
        <v>63</v>
      </c>
      <c r="C80" s="418" t="s">
        <v>7</v>
      </c>
      <c r="D80" s="418" t="s">
        <v>38</v>
      </c>
      <c r="E80" s="422" t="s">
        <v>12</v>
      </c>
      <c r="G80" s="483">
        <f aca="true" t="shared" si="81" ref="G80:N80">G11</f>
        <v>1.668813899084635E-06</v>
      </c>
      <c r="H80" s="480">
        <f t="shared" si="81"/>
        <v>0.9534663700348965</v>
      </c>
      <c r="I80" s="484"/>
      <c r="J80">
        <f t="shared" si="81"/>
        <v>1.2556513344445243E-07</v>
      </c>
      <c r="K80">
        <f t="shared" si="81"/>
        <v>0.04178367001571073</v>
      </c>
      <c r="M80" s="483">
        <f t="shared" si="81"/>
        <v>-6.759095091431067E-07</v>
      </c>
      <c r="N80" s="480">
        <f t="shared" si="81"/>
        <v>0.11344839111430435</v>
      </c>
      <c r="O80" s="489">
        <v>100000</v>
      </c>
      <c r="Q80" s="494">
        <f>IF(main!H80=0,main!G80,main!H80)</f>
        <v>132144.34996662065</v>
      </c>
      <c r="R80" s="497">
        <f t="shared" si="74"/>
        <v>132144.34996662065</v>
      </c>
      <c r="S80" s="478">
        <f t="shared" si="75"/>
        <v>132144.34996662065</v>
      </c>
      <c r="T80" s="498">
        <f t="shared" si="76"/>
        <v>100000</v>
      </c>
      <c r="V80" s="483">
        <f t="shared" si="64"/>
        <v>1.1739906979446972</v>
      </c>
      <c r="W80" s="480">
        <f t="shared" si="28"/>
        <v>0.05837639295319988</v>
      </c>
      <c r="X80" s="484">
        <f t="shared" si="80"/>
        <v>0.04585744019999369</v>
      </c>
      <c r="Z80" s="483">
        <f t="shared" si="68"/>
        <v>1.0369070649891283</v>
      </c>
      <c r="AA80" s="480">
        <f t="shared" si="69"/>
        <v>0.048061926687933354</v>
      </c>
      <c r="AB80" s="484">
        <f t="shared" si="70"/>
        <v>0.07965291565714902</v>
      </c>
      <c r="AD80" s="501">
        <f t="shared" si="78"/>
        <v>1.1322043581186383</v>
      </c>
      <c r="AE80" s="502">
        <f t="shared" si="65"/>
        <v>1.214607839844592</v>
      </c>
      <c r="AF80" s="503">
        <f t="shared" si="66"/>
        <v>0.5757157766500149</v>
      </c>
    </row>
    <row r="81" spans="1:32" ht="12.75">
      <c r="A81" s="431" t="s">
        <v>67</v>
      </c>
      <c r="B81" s="418" t="s">
        <v>63</v>
      </c>
      <c r="C81" s="418" t="s">
        <v>7</v>
      </c>
      <c r="D81" s="418" t="s">
        <v>38</v>
      </c>
      <c r="E81" s="422" t="s">
        <v>13</v>
      </c>
      <c r="G81" s="483">
        <f aca="true" t="shared" si="82" ref="G81:N81">G12</f>
        <v>1.0208931545492465E-05</v>
      </c>
      <c r="H81" s="480">
        <f t="shared" si="82"/>
        <v>0.35826307220548864</v>
      </c>
      <c r="I81" s="484"/>
      <c r="J81">
        <f t="shared" si="82"/>
        <v>3.232844288229817E-07</v>
      </c>
      <c r="K81">
        <f t="shared" si="82"/>
        <v>0.021878051603844997</v>
      </c>
      <c r="M81" s="483">
        <f t="shared" si="82"/>
        <v>4.315224101424393E-07</v>
      </c>
      <c r="N81" s="480">
        <f t="shared" si="82"/>
        <v>0.04617207393304244</v>
      </c>
      <c r="O81" s="484"/>
      <c r="Q81" s="494">
        <f>IF(main!H81=0,main!G81,main!H81)</f>
        <v>60649.5881324785</v>
      </c>
      <c r="R81" s="497">
        <f t="shared" si="74"/>
        <v>60649.5881324785</v>
      </c>
      <c r="S81" s="478">
        <f t="shared" si="75"/>
        <v>60649.5881324785</v>
      </c>
      <c r="T81" s="498">
        <f t="shared" si="76"/>
        <v>60649.5881324785</v>
      </c>
      <c r="V81" s="483">
        <f t="shared" si="64"/>
        <v>0.9774305657122739</v>
      </c>
      <c r="W81" s="480">
        <f t="shared" si="28"/>
        <v>0.0414851190616024</v>
      </c>
      <c r="X81" s="484">
        <f t="shared" si="80"/>
        <v>0.07234373037811585</v>
      </c>
      <c r="Z81" s="483">
        <f t="shared" si="68"/>
        <v>0.8687096494801119</v>
      </c>
      <c r="AA81" s="480">
        <f t="shared" si="69"/>
        <v>0.03804227304499408</v>
      </c>
      <c r="AB81" s="484">
        <f t="shared" si="70"/>
        <v>0.0677481944401644</v>
      </c>
      <c r="AD81" s="501">
        <f t="shared" si="78"/>
        <v>1.1251521912957076</v>
      </c>
      <c r="AE81" s="502">
        <f t="shared" si="65"/>
        <v>1.0905005337755798</v>
      </c>
      <c r="AF81" s="503">
        <f t="shared" si="66"/>
        <v>1.0678325965131108</v>
      </c>
    </row>
    <row r="82" spans="1:32" ht="12.75">
      <c r="A82" s="431" t="s">
        <v>68</v>
      </c>
      <c r="B82" s="418" t="s">
        <v>63</v>
      </c>
      <c r="C82" s="418" t="s">
        <v>7</v>
      </c>
      <c r="D82" s="418" t="s">
        <v>38</v>
      </c>
      <c r="E82" s="422" t="s">
        <v>14</v>
      </c>
      <c r="G82" s="483">
        <f aca="true" t="shared" si="83" ref="G82:N82">G13</f>
        <v>1.0208931545492465E-05</v>
      </c>
      <c r="H82" s="480">
        <f t="shared" si="83"/>
        <v>0.35826307220548864</v>
      </c>
      <c r="I82" s="484"/>
      <c r="J82">
        <f t="shared" si="83"/>
        <v>3.232844288229817E-07</v>
      </c>
      <c r="K82">
        <f t="shared" si="83"/>
        <v>0.021878051603844997</v>
      </c>
      <c r="M82" s="483">
        <f t="shared" si="83"/>
        <v>4.315224101424393E-07</v>
      </c>
      <c r="N82" s="480">
        <f t="shared" si="83"/>
        <v>0.04617207393304244</v>
      </c>
      <c r="O82" s="484"/>
      <c r="Q82" s="494">
        <f>IF(main!H82=0,main!G82,main!H82)</f>
        <v>0</v>
      </c>
      <c r="R82" s="497">
        <f t="shared" si="74"/>
        <v>0</v>
      </c>
      <c r="S82" s="478">
        <f t="shared" si="75"/>
        <v>0</v>
      </c>
      <c r="T82" s="498">
        <f t="shared" si="76"/>
        <v>0</v>
      </c>
      <c r="V82" s="483">
        <f t="shared" si="64"/>
        <v>0.35826307220548864</v>
      </c>
      <c r="W82" s="480">
        <f t="shared" si="28"/>
        <v>0.021878051603844997</v>
      </c>
      <c r="X82" s="484">
        <f t="shared" si="80"/>
        <v>0.04617207393304244</v>
      </c>
      <c r="Z82" s="483">
        <f t="shared" si="68"/>
        <v>0.8687096494801119</v>
      </c>
      <c r="AA82" s="480">
        <f t="shared" si="69"/>
        <v>0.03804227304499408</v>
      </c>
      <c r="AB82" s="484">
        <f t="shared" si="70"/>
        <v>0.0677481944401644</v>
      </c>
      <c r="AD82" s="501">
        <f t="shared" si="78"/>
        <v>0</v>
      </c>
      <c r="AE82" s="502">
        <f t="shared" si="65"/>
        <v>0</v>
      </c>
      <c r="AF82" s="503">
        <f t="shared" si="66"/>
        <v>0</v>
      </c>
    </row>
    <row r="83" spans="1:32" ht="12.75">
      <c r="A83" s="431" t="s">
        <v>69</v>
      </c>
      <c r="B83" s="418" t="s">
        <v>63</v>
      </c>
      <c r="C83" s="419" t="s">
        <v>7</v>
      </c>
      <c r="D83" s="419" t="s">
        <v>38</v>
      </c>
      <c r="E83" s="422" t="s">
        <v>15</v>
      </c>
      <c r="G83" s="490">
        <f aca="true" t="shared" si="84" ref="G83:N83">G14</f>
        <v>1.0208931545492465E-05</v>
      </c>
      <c r="H83" s="476">
        <f t="shared" si="84"/>
        <v>0.35826307220548864</v>
      </c>
      <c r="I83" s="491"/>
      <c r="J83" s="476">
        <f t="shared" si="84"/>
        <v>3.232844288229817E-07</v>
      </c>
      <c r="K83" s="476">
        <f t="shared" si="84"/>
        <v>0.021878051603844997</v>
      </c>
      <c r="L83" s="476"/>
      <c r="M83" s="490">
        <f t="shared" si="84"/>
        <v>4.315224101424393E-07</v>
      </c>
      <c r="N83" s="476">
        <f t="shared" si="84"/>
        <v>0.04617207393304244</v>
      </c>
      <c r="O83" s="491"/>
      <c r="Q83" s="495">
        <f>IF(main!H83=0,main!G83,main!H83)</f>
        <v>0</v>
      </c>
      <c r="R83" s="499">
        <f t="shared" si="74"/>
        <v>0</v>
      </c>
      <c r="S83" s="477">
        <f t="shared" si="75"/>
        <v>0</v>
      </c>
      <c r="T83" s="500">
        <f t="shared" si="76"/>
        <v>0</v>
      </c>
      <c r="V83" s="490">
        <f t="shared" si="64"/>
        <v>0.35826307220548864</v>
      </c>
      <c r="W83" s="476">
        <f t="shared" si="28"/>
        <v>0.021878051603844997</v>
      </c>
      <c r="X83" s="491">
        <f t="shared" si="80"/>
        <v>0.04617207393304244</v>
      </c>
      <c r="Z83" s="490">
        <f t="shared" si="68"/>
        <v>0.8687096494801119</v>
      </c>
      <c r="AA83" s="476">
        <f t="shared" si="69"/>
        <v>0.03804227304499408</v>
      </c>
      <c r="AB83" s="491">
        <f t="shared" si="70"/>
        <v>0.0677481944401644</v>
      </c>
      <c r="AD83" s="504">
        <f t="shared" si="78"/>
        <v>0</v>
      </c>
      <c r="AE83" s="505">
        <f t="shared" si="65"/>
        <v>0</v>
      </c>
      <c r="AF83" s="506">
        <f t="shared" si="66"/>
        <v>0</v>
      </c>
    </row>
    <row r="84" spans="1:32" ht="12.75">
      <c r="A84" s="431" t="s">
        <v>70</v>
      </c>
      <c r="B84" s="418" t="s">
        <v>63</v>
      </c>
      <c r="C84" s="427" t="s">
        <v>18</v>
      </c>
      <c r="D84" s="427" t="s">
        <v>38</v>
      </c>
      <c r="E84" s="422" t="s">
        <v>9</v>
      </c>
      <c r="G84" s="483">
        <f>G29</f>
        <v>1.0539513192306885E-06</v>
      </c>
      <c r="H84" s="480">
        <f aca="true" t="shared" si="85" ref="H84:N84">H29</f>
        <v>0.6663798283067491</v>
      </c>
      <c r="I84" s="484"/>
      <c r="J84">
        <f t="shared" si="85"/>
        <v>4.2938467550810416E-07</v>
      </c>
      <c r="K84">
        <f t="shared" si="85"/>
        <v>0.11987407065216708</v>
      </c>
      <c r="M84" s="483">
        <f t="shared" si="85"/>
        <v>3.576642253558505E-07</v>
      </c>
      <c r="N84" s="480">
        <f t="shared" si="85"/>
        <v>0.7144175284868628</v>
      </c>
      <c r="O84" s="484"/>
      <c r="Q84" s="494">
        <f>IF(main!H84=0,main!G84,main!H84)</f>
        <v>154132.7</v>
      </c>
      <c r="R84" s="497">
        <f t="shared" si="74"/>
        <v>154132.7</v>
      </c>
      <c r="S84" s="478">
        <f t="shared" si="75"/>
        <v>154132.7</v>
      </c>
      <c r="T84" s="498">
        <f t="shared" si="76"/>
        <v>154132.7</v>
      </c>
      <c r="V84" s="483">
        <f t="shared" si="64"/>
        <v>0.828828190808337</v>
      </c>
      <c r="W84" s="480">
        <f t="shared" si="28"/>
        <v>0.18605629002685506</v>
      </c>
      <c r="X84" s="484">
        <f t="shared" si="80"/>
        <v>0.7695452812343685</v>
      </c>
      <c r="Z84" s="483">
        <f t="shared" si="68"/>
        <v>0.7190773942682835</v>
      </c>
      <c r="AA84" s="480">
        <f t="shared" si="69"/>
        <v>0.14134330442757229</v>
      </c>
      <c r="AB84" s="484">
        <f t="shared" si="70"/>
        <v>0.7323007397546554</v>
      </c>
      <c r="AD84" s="501">
        <f t="shared" si="78"/>
        <v>1.152627237923024</v>
      </c>
      <c r="AE84" s="502">
        <f t="shared" si="65"/>
        <v>1.3163431460751986</v>
      </c>
      <c r="AF84" s="503">
        <f t="shared" si="66"/>
        <v>1.0508596256398584</v>
      </c>
    </row>
    <row r="85" spans="1:32" ht="12.75">
      <c r="A85" s="431" t="s">
        <v>71</v>
      </c>
      <c r="B85" s="418" t="s">
        <v>63</v>
      </c>
      <c r="C85" s="418" t="s">
        <v>18</v>
      </c>
      <c r="D85" s="418" t="s">
        <v>38</v>
      </c>
      <c r="E85" s="422" t="s">
        <v>10</v>
      </c>
      <c r="G85" s="483">
        <f>G30</f>
        <v>-4.836219681725929E-07</v>
      </c>
      <c r="H85" s="480">
        <f>H30</f>
        <v>0.5043697312527496</v>
      </c>
      <c r="I85" s="489">
        <v>100000</v>
      </c>
      <c r="J85">
        <f>J30</f>
        <v>-7.471040780203848E-08</v>
      </c>
      <c r="K85">
        <f>K30</f>
        <v>0.08190885157235049</v>
      </c>
      <c r="L85" s="471">
        <v>100000</v>
      </c>
      <c r="M85" s="483">
        <f>M30</f>
        <v>1.7644206682491935E-06</v>
      </c>
      <c r="N85" s="480">
        <f>N30</f>
        <v>0.6176483532756329</v>
      </c>
      <c r="O85" s="484"/>
      <c r="Q85" s="494">
        <f>IF(main!H85=0,main!G85,main!H85)</f>
        <v>192388.8807573858</v>
      </c>
      <c r="R85" s="497">
        <f t="shared" si="74"/>
        <v>100000</v>
      </c>
      <c r="S85" s="478">
        <f t="shared" si="75"/>
        <v>100000</v>
      </c>
      <c r="T85" s="498">
        <f t="shared" si="76"/>
        <v>192388.8807573858</v>
      </c>
      <c r="V85" s="483">
        <f t="shared" si="64"/>
        <v>0.45600753443549036</v>
      </c>
      <c r="W85" s="480">
        <f t="shared" si="28"/>
        <v>0.07443781079214665</v>
      </c>
      <c r="X85" s="484">
        <f t="shared" si="80"/>
        <v>0.957103270825294</v>
      </c>
      <c r="Z85" s="483">
        <f t="shared" si="68"/>
        <v>0.48018863284412</v>
      </c>
      <c r="AA85" s="480">
        <f t="shared" si="69"/>
        <v>0.07817333118224856</v>
      </c>
      <c r="AB85" s="484">
        <f t="shared" si="70"/>
        <v>0.7058693866880926</v>
      </c>
      <c r="AD85" s="501">
        <f t="shared" si="78"/>
        <v>0.9496425013949062</v>
      </c>
      <c r="AE85" s="502">
        <f t="shared" si="65"/>
        <v>0.9522149007390621</v>
      </c>
      <c r="AF85" s="503">
        <f t="shared" si="66"/>
        <v>1.355921207060671</v>
      </c>
    </row>
    <row r="86" spans="1:32" ht="12.75">
      <c r="A86" s="431" t="s">
        <v>72</v>
      </c>
      <c r="B86" s="418" t="s">
        <v>63</v>
      </c>
      <c r="C86" s="418" t="s">
        <v>18</v>
      </c>
      <c r="D86" s="418" t="s">
        <v>38</v>
      </c>
      <c r="E86" s="422" t="s">
        <v>11</v>
      </c>
      <c r="G86" s="483">
        <f aca="true" t="shared" si="86" ref="G86:N86">G31</f>
        <v>3.749336267001068E-06</v>
      </c>
      <c r="H86" s="480">
        <f t="shared" si="86"/>
        <v>0.16347060259283225</v>
      </c>
      <c r="I86" s="484"/>
      <c r="J86">
        <f t="shared" si="86"/>
        <v>5.253229144382258E-07</v>
      </c>
      <c r="K86">
        <f t="shared" si="86"/>
        <v>0.03526220691174144</v>
      </c>
      <c r="M86" s="483">
        <f t="shared" si="86"/>
        <v>1.6113505769045384E-07</v>
      </c>
      <c r="N86" s="480">
        <f t="shared" si="86"/>
        <v>0.9595995201967049</v>
      </c>
      <c r="O86" s="484"/>
      <c r="Q86" s="494">
        <f>IF(main!H86=0,main!G86,main!H86)</f>
        <v>223828.62197403854</v>
      </c>
      <c r="R86" s="497">
        <f t="shared" si="74"/>
        <v>223828.62197403854</v>
      </c>
      <c r="S86" s="478">
        <f t="shared" si="75"/>
        <v>223828.62197403854</v>
      </c>
      <c r="T86" s="498">
        <f t="shared" si="76"/>
        <v>223828.62197403854</v>
      </c>
      <c r="V86" s="483">
        <f t="shared" si="64"/>
        <v>1.002679372552967</v>
      </c>
      <c r="W86" s="480">
        <f t="shared" si="28"/>
        <v>0.15284451094183527</v>
      </c>
      <c r="X86" s="484">
        <f t="shared" si="80"/>
        <v>0.9956661581112664</v>
      </c>
      <c r="Z86" s="483">
        <f t="shared" si="68"/>
        <v>0.35093741594288563</v>
      </c>
      <c r="AA86" s="480">
        <f t="shared" si="69"/>
        <v>0.06152835263365273</v>
      </c>
      <c r="AB86" s="484">
        <f t="shared" si="70"/>
        <v>0.9676562730812276</v>
      </c>
      <c r="AD86" s="501">
        <f t="shared" si="78"/>
        <v>2.857145824303189</v>
      </c>
      <c r="AE86" s="502">
        <f t="shared" si="65"/>
        <v>2.4841313703275953</v>
      </c>
      <c r="AF86" s="503">
        <f t="shared" si="66"/>
        <v>1.028946110110824</v>
      </c>
    </row>
    <row r="87" spans="1:32" ht="12.75">
      <c r="A87" s="431" t="s">
        <v>73</v>
      </c>
      <c r="B87" s="418" t="s">
        <v>63</v>
      </c>
      <c r="C87" s="418" t="s">
        <v>18</v>
      </c>
      <c r="D87" s="418" t="s">
        <v>38</v>
      </c>
      <c r="E87" s="422" t="s">
        <v>12</v>
      </c>
      <c r="G87" s="483">
        <f aca="true" t="shared" si="87" ref="G87:N87">G32</f>
        <v>8.146351609280705E-07</v>
      </c>
      <c r="H87" s="480">
        <f t="shared" si="87"/>
        <v>0.09719499342990323</v>
      </c>
      <c r="I87" s="484"/>
      <c r="J87">
        <f t="shared" si="87"/>
        <v>2.944438271759638E-07</v>
      </c>
      <c r="K87">
        <f t="shared" si="87"/>
        <v>0.020846387572671835</v>
      </c>
      <c r="M87" s="483">
        <f t="shared" si="87"/>
        <v>-4.849406430354093E-06</v>
      </c>
      <c r="N87" s="480">
        <f t="shared" si="87"/>
        <v>1.00970110322202</v>
      </c>
      <c r="O87" s="489">
        <v>100000</v>
      </c>
      <c r="Q87" s="494">
        <f>IF(main!H87=0,main!G87,main!H87)</f>
        <v>162140.4269990105</v>
      </c>
      <c r="R87" s="497">
        <f t="shared" si="74"/>
        <v>162140.4269990105</v>
      </c>
      <c r="S87" s="478">
        <f t="shared" si="75"/>
        <v>162140.4269990105</v>
      </c>
      <c r="T87" s="498">
        <f t="shared" si="76"/>
        <v>100000</v>
      </c>
      <c r="V87" s="483">
        <f t="shared" si="64"/>
        <v>0.2292802862711882</v>
      </c>
      <c r="W87" s="480">
        <f t="shared" si="28"/>
        <v>0.06858763543820545</v>
      </c>
      <c r="X87" s="484">
        <f t="shared" si="80"/>
        <v>0.5247604601866107</v>
      </c>
      <c r="Z87" s="483">
        <f t="shared" si="68"/>
        <v>0.13792675147630676</v>
      </c>
      <c r="AA87" s="480">
        <f t="shared" si="69"/>
        <v>0.03556857893147002</v>
      </c>
      <c r="AB87" s="484">
        <f t="shared" si="70"/>
        <v>0.7672307817043154</v>
      </c>
      <c r="AD87" s="501">
        <f t="shared" si="78"/>
        <v>1.6623336939141518</v>
      </c>
      <c r="AE87" s="502">
        <f t="shared" si="65"/>
        <v>1.9283209365871277</v>
      </c>
      <c r="AF87" s="503">
        <f t="shared" si="66"/>
        <v>0.6839669010944991</v>
      </c>
    </row>
    <row r="88" spans="1:32" ht="12.75">
      <c r="A88" s="431" t="s">
        <v>74</v>
      </c>
      <c r="B88" s="418" t="s">
        <v>63</v>
      </c>
      <c r="C88" s="418" t="s">
        <v>18</v>
      </c>
      <c r="D88" s="418" t="s">
        <v>38</v>
      </c>
      <c r="E88" s="422" t="s">
        <v>13</v>
      </c>
      <c r="G88" s="483">
        <f aca="true" t="shared" si="88" ref="G88:N88">G33</f>
        <v>1.024E-06</v>
      </c>
      <c r="H88" s="480">
        <f t="shared" si="88"/>
        <v>0.01</v>
      </c>
      <c r="I88" s="484"/>
      <c r="J88">
        <f t="shared" si="88"/>
        <v>1.418682910617711E-06</v>
      </c>
      <c r="K88">
        <f t="shared" si="88"/>
        <v>-0.016773378561057768</v>
      </c>
      <c r="M88" s="483">
        <f t="shared" si="88"/>
        <v>-1.3119552403048702E-06</v>
      </c>
      <c r="N88" s="480">
        <f t="shared" si="88"/>
        <v>0.6595744728514075</v>
      </c>
      <c r="O88" s="489">
        <v>100000</v>
      </c>
      <c r="Q88" s="494">
        <f>IF(main!H88=0,main!G88,main!H88)</f>
        <v>59587.386950904</v>
      </c>
      <c r="R88" s="497">
        <f t="shared" si="74"/>
        <v>59587.386950904</v>
      </c>
      <c r="S88" s="478">
        <f t="shared" si="75"/>
        <v>59587.386950904</v>
      </c>
      <c r="T88" s="498">
        <f t="shared" si="76"/>
        <v>59587.386950904</v>
      </c>
      <c r="V88" s="483">
        <f t="shared" si="64"/>
        <v>0.0710174842377257</v>
      </c>
      <c r="W88" s="480">
        <f t="shared" si="28"/>
        <v>0.06776222899455453</v>
      </c>
      <c r="X88" s="484">
        <f t="shared" si="80"/>
        <v>0.5813984882850949</v>
      </c>
      <c r="Z88" s="483">
        <f t="shared" si="68"/>
        <v>0.061200000000000004</v>
      </c>
      <c r="AA88" s="480">
        <f t="shared" si="69"/>
        <v>0.05416076696982778</v>
      </c>
      <c r="AB88" s="484">
        <f t="shared" si="70"/>
        <v>0.593976710836164</v>
      </c>
      <c r="AD88" s="501">
        <f t="shared" si="78"/>
        <v>1.160416409113165</v>
      </c>
      <c r="AE88" s="502">
        <f t="shared" si="65"/>
        <v>1.251131266887412</v>
      </c>
      <c r="AF88" s="503">
        <f t="shared" si="66"/>
        <v>0.9788237108937112</v>
      </c>
    </row>
    <row r="89" spans="1:32" ht="12.75">
      <c r="A89" s="431" t="s">
        <v>75</v>
      </c>
      <c r="B89" s="418" t="s">
        <v>63</v>
      </c>
      <c r="C89" s="418" t="s">
        <v>18</v>
      </c>
      <c r="D89" s="418" t="s">
        <v>38</v>
      </c>
      <c r="E89" s="422" t="s">
        <v>14</v>
      </c>
      <c r="G89" s="483">
        <f aca="true" t="shared" si="89" ref="G89:N89">G34</f>
        <v>1.024E-06</v>
      </c>
      <c r="H89" s="480">
        <f t="shared" si="89"/>
        <v>0.01</v>
      </c>
      <c r="I89" s="484"/>
      <c r="J89">
        <f t="shared" si="89"/>
        <v>1.418682910617711E-06</v>
      </c>
      <c r="K89">
        <f t="shared" si="89"/>
        <v>-0.016773378561057768</v>
      </c>
      <c r="M89" s="483">
        <f t="shared" si="89"/>
        <v>-1.3119552403048702E-06</v>
      </c>
      <c r="N89" s="480">
        <f t="shared" si="89"/>
        <v>0.6595744728514075</v>
      </c>
      <c r="O89" s="489">
        <v>100000</v>
      </c>
      <c r="Q89" s="494">
        <f>IF(main!H89=0,main!G89,main!H89)</f>
        <v>0</v>
      </c>
      <c r="R89" s="497">
        <f t="shared" si="74"/>
        <v>0</v>
      </c>
      <c r="S89" s="478">
        <f t="shared" si="75"/>
        <v>0</v>
      </c>
      <c r="T89" s="498">
        <f t="shared" si="76"/>
        <v>0</v>
      </c>
      <c r="V89" s="483">
        <f t="shared" si="64"/>
        <v>0.01</v>
      </c>
      <c r="W89" s="480">
        <f t="shared" si="28"/>
        <v>-0.016773378561057768</v>
      </c>
      <c r="X89" s="484">
        <f t="shared" si="80"/>
        <v>0.6595744728514075</v>
      </c>
      <c r="Z89" s="483">
        <f t="shared" si="68"/>
        <v>0.061200000000000004</v>
      </c>
      <c r="AA89" s="480">
        <f t="shared" si="69"/>
        <v>0.05416076696982778</v>
      </c>
      <c r="AB89" s="484">
        <f t="shared" si="70"/>
        <v>0.593976710836164</v>
      </c>
      <c r="AD89" s="501">
        <f t="shared" si="78"/>
        <v>0</v>
      </c>
      <c r="AE89" s="502">
        <f t="shared" si="65"/>
        <v>0</v>
      </c>
      <c r="AF89" s="503">
        <f t="shared" si="66"/>
        <v>0</v>
      </c>
    </row>
    <row r="90" spans="1:32" ht="12.75">
      <c r="A90" s="435" t="s">
        <v>76</v>
      </c>
      <c r="B90" s="419" t="s">
        <v>63</v>
      </c>
      <c r="C90" s="419" t="s">
        <v>18</v>
      </c>
      <c r="D90" s="419" t="s">
        <v>38</v>
      </c>
      <c r="E90" s="422" t="s">
        <v>15</v>
      </c>
      <c r="G90" s="490">
        <f aca="true" t="shared" si="90" ref="G90:N90">G35</f>
        <v>1.024E-06</v>
      </c>
      <c r="H90" s="476">
        <f t="shared" si="90"/>
        <v>0.01</v>
      </c>
      <c r="I90" s="491"/>
      <c r="J90" s="476">
        <f t="shared" si="90"/>
        <v>1.418682910617711E-06</v>
      </c>
      <c r="K90" s="476">
        <f t="shared" si="90"/>
        <v>-0.016773378561057768</v>
      </c>
      <c r="L90" s="476"/>
      <c r="M90" s="490">
        <f t="shared" si="90"/>
        <v>-1.3119552403048702E-06</v>
      </c>
      <c r="N90" s="476">
        <f t="shared" si="90"/>
        <v>0.6595744728514075</v>
      </c>
      <c r="O90" s="492">
        <v>100000</v>
      </c>
      <c r="Q90" s="495">
        <f>IF(main!H90=0,main!G90,main!H90)</f>
        <v>0</v>
      </c>
      <c r="R90" s="499">
        <f t="shared" si="74"/>
        <v>0</v>
      </c>
      <c r="S90" s="477">
        <f t="shared" si="75"/>
        <v>0</v>
      </c>
      <c r="T90" s="500">
        <f t="shared" si="76"/>
        <v>0</v>
      </c>
      <c r="V90" s="490">
        <f t="shared" si="64"/>
        <v>0.01</v>
      </c>
      <c r="W90" s="476">
        <f t="shared" si="28"/>
        <v>-0.016773378561057768</v>
      </c>
      <c r="X90" s="491">
        <f t="shared" si="80"/>
        <v>0.6595744728514075</v>
      </c>
      <c r="Z90" s="490">
        <f t="shared" si="68"/>
        <v>0.061200000000000004</v>
      </c>
      <c r="AA90" s="476">
        <f t="shared" si="69"/>
        <v>0.05416076696982778</v>
      </c>
      <c r="AB90" s="491">
        <f t="shared" si="70"/>
        <v>0.593976710836164</v>
      </c>
      <c r="AD90" s="504">
        <f t="shared" si="78"/>
        <v>0</v>
      </c>
      <c r="AE90" s="505">
        <f t="shared" si="65"/>
        <v>0</v>
      </c>
      <c r="AF90" s="506">
        <f t="shared" si="66"/>
        <v>0</v>
      </c>
    </row>
    <row r="91" spans="1:32" ht="12.75">
      <c r="A91" s="431" t="s">
        <v>77</v>
      </c>
      <c r="B91" s="418" t="s">
        <v>78</v>
      </c>
      <c r="C91" s="418" t="s">
        <v>7</v>
      </c>
      <c r="D91" s="418" t="s">
        <v>38</v>
      </c>
      <c r="E91" s="419" t="s">
        <v>9</v>
      </c>
      <c r="G91" s="483">
        <f>G8</f>
        <v>3.9744044516846695E-05</v>
      </c>
      <c r="H91" s="480">
        <f aca="true" t="shared" si="91" ref="H91:N91">H8</f>
        <v>8.661056055511747</v>
      </c>
      <c r="I91" s="484"/>
      <c r="J91">
        <f t="shared" si="91"/>
        <v>4.45892347004897E-06</v>
      </c>
      <c r="K91">
        <f t="shared" si="91"/>
        <v>1.1922366373044508</v>
      </c>
      <c r="M91" s="483">
        <f t="shared" si="91"/>
        <v>1.2498277124985228E-06</v>
      </c>
      <c r="N91" s="480">
        <f t="shared" si="91"/>
        <v>1.9848970951331817</v>
      </c>
      <c r="O91" s="484"/>
      <c r="Q91" s="494">
        <f>IF(main!H91=0,main!G91,main!H91)</f>
        <v>112358.4</v>
      </c>
      <c r="R91" s="497">
        <f t="shared" si="74"/>
        <v>112358.4</v>
      </c>
      <c r="S91" s="478">
        <f t="shared" si="75"/>
        <v>112358.4</v>
      </c>
      <c r="T91" s="498">
        <f t="shared" si="76"/>
        <v>112358.4</v>
      </c>
      <c r="V91" s="483">
        <f t="shared" si="64"/>
        <v>13.126633306953414</v>
      </c>
      <c r="W91" s="480">
        <f t="shared" si="28"/>
        <v>1.693234144121601</v>
      </c>
      <c r="X91" s="484">
        <f t="shared" si="80"/>
        <v>2.1253257371851757</v>
      </c>
      <c r="Z91" s="483">
        <f t="shared" si="68"/>
        <v>10.648258281354082</v>
      </c>
      <c r="AA91" s="480">
        <f t="shared" si="69"/>
        <v>1.4151828108068993</v>
      </c>
      <c r="AB91" s="484">
        <f t="shared" si="70"/>
        <v>2.0473884807581078</v>
      </c>
      <c r="AD91" s="501">
        <f t="shared" si="78"/>
        <v>1.2327493342210865</v>
      </c>
      <c r="AE91" s="502">
        <f t="shared" si="65"/>
        <v>1.1964773251846976</v>
      </c>
      <c r="AF91" s="503">
        <f t="shared" si="66"/>
        <v>1.0380666674446704</v>
      </c>
    </row>
    <row r="92" spans="1:32" ht="12.75">
      <c r="A92" s="431" t="s">
        <v>79</v>
      </c>
      <c r="B92" s="418" t="s">
        <v>78</v>
      </c>
      <c r="C92" s="418" t="s">
        <v>7</v>
      </c>
      <c r="D92" s="418" t="s">
        <v>38</v>
      </c>
      <c r="E92" s="422" t="s">
        <v>10</v>
      </c>
      <c r="G92" s="483">
        <f>G9</f>
        <v>4.303385997121579E-05</v>
      </c>
      <c r="H92" s="480">
        <f>H9</f>
        <v>0.38216580436651615</v>
      </c>
      <c r="I92" s="484"/>
      <c r="J92">
        <f>J9</f>
        <v>3.475051069571641E-06</v>
      </c>
      <c r="K92">
        <f>K9</f>
        <v>0.04225114824034687</v>
      </c>
      <c r="M92" s="483">
        <f>M9</f>
        <v>3.760954787230012E-06</v>
      </c>
      <c r="N92" s="480">
        <f>N9</f>
        <v>0.16457819180857056</v>
      </c>
      <c r="O92" s="484"/>
      <c r="Q92" s="494">
        <f>IF(main!H92=0,main!G92,main!H92)</f>
        <v>138979.27682248323</v>
      </c>
      <c r="R92" s="497">
        <f t="shared" si="74"/>
        <v>138979.27682248323</v>
      </c>
      <c r="S92" s="478">
        <f t="shared" si="75"/>
        <v>138979.27682248323</v>
      </c>
      <c r="T92" s="498">
        <f t="shared" si="76"/>
        <v>138979.27682248323</v>
      </c>
      <c r="V92" s="483">
        <f t="shared" si="64"/>
        <v>6.362980542046095</v>
      </c>
      <c r="W92" s="480">
        <f t="shared" si="28"/>
        <v>0.5252112328106104</v>
      </c>
      <c r="X92" s="484">
        <f t="shared" si="80"/>
        <v>0.6872729682998538</v>
      </c>
      <c r="Z92" s="483">
        <f t="shared" si="68"/>
        <v>2.533858802927306</v>
      </c>
      <c r="AA92" s="480">
        <f t="shared" si="69"/>
        <v>0.21600370171892894</v>
      </c>
      <c r="AB92" s="484">
        <f t="shared" si="70"/>
        <v>0.3526259311700711</v>
      </c>
      <c r="AD92" s="501">
        <f t="shared" si="78"/>
        <v>2.511181970635103</v>
      </c>
      <c r="AE92" s="502">
        <f t="shared" si="65"/>
        <v>2.431491815330241</v>
      </c>
      <c r="AF92" s="503">
        <f t="shared" si="66"/>
        <v>1.9490142600102283</v>
      </c>
    </row>
    <row r="93" spans="1:32" ht="12.75">
      <c r="A93" s="431" t="s">
        <v>80</v>
      </c>
      <c r="B93" s="418" t="s">
        <v>78</v>
      </c>
      <c r="C93" s="418" t="s">
        <v>7</v>
      </c>
      <c r="D93" s="418" t="s">
        <v>38</v>
      </c>
      <c r="E93" s="422" t="s">
        <v>11</v>
      </c>
      <c r="G93" s="483">
        <f aca="true" t="shared" si="92" ref="G93:N93">G10</f>
        <v>8.418241678000683E-06</v>
      </c>
      <c r="H93" s="480">
        <f t="shared" si="92"/>
        <v>0.7844694230593257</v>
      </c>
      <c r="I93" s="484"/>
      <c r="J93">
        <f t="shared" si="92"/>
        <v>6.376374201523444E-07</v>
      </c>
      <c r="K93">
        <f t="shared" si="92"/>
        <v>0.07018727349828974</v>
      </c>
      <c r="M93" s="483">
        <f t="shared" si="92"/>
        <v>-9.81139925769333E-07</v>
      </c>
      <c r="N93" s="480">
        <f t="shared" si="92"/>
        <v>0.23992939052108928</v>
      </c>
      <c r="O93" s="489">
        <v>100000</v>
      </c>
      <c r="Q93" s="494">
        <f>IF(main!H93=0,main!G93,main!H93)</f>
        <v>155702.45495739757</v>
      </c>
      <c r="R93" s="497">
        <f t="shared" si="74"/>
        <v>155702.45495739757</v>
      </c>
      <c r="S93" s="478">
        <f t="shared" si="75"/>
        <v>155702.45495739757</v>
      </c>
      <c r="T93" s="498">
        <f t="shared" si="76"/>
        <v>100000</v>
      </c>
      <c r="V93" s="483">
        <f t="shared" si="64"/>
        <v>2.095210318748714</v>
      </c>
      <c r="W93" s="480">
        <f t="shared" si="28"/>
        <v>0.16946898518871134</v>
      </c>
      <c r="X93" s="484">
        <f t="shared" si="80"/>
        <v>0.14181539794415599</v>
      </c>
      <c r="Z93" s="483">
        <f t="shared" si="68"/>
        <v>1.2053815069593599</v>
      </c>
      <c r="AA93" s="480">
        <f t="shared" si="69"/>
        <v>0.10206914450590696</v>
      </c>
      <c r="AB93" s="484">
        <f t="shared" si="70"/>
        <v>0.19087239423262262</v>
      </c>
      <c r="AD93" s="501">
        <f t="shared" si="78"/>
        <v>1.7382134259169078</v>
      </c>
      <c r="AE93" s="502">
        <f t="shared" si="65"/>
        <v>1.6603351189928295</v>
      </c>
      <c r="AF93" s="503">
        <f t="shared" si="66"/>
        <v>0.742985377819072</v>
      </c>
    </row>
    <row r="94" spans="1:32" ht="12.75">
      <c r="A94" s="431" t="s">
        <v>81</v>
      </c>
      <c r="B94" s="418" t="s">
        <v>78</v>
      </c>
      <c r="C94" s="418" t="s">
        <v>7</v>
      </c>
      <c r="D94" s="418" t="s">
        <v>38</v>
      </c>
      <c r="E94" s="422" t="s">
        <v>12</v>
      </c>
      <c r="G94" s="483">
        <f aca="true" t="shared" si="93" ref="G94:N94">G11</f>
        <v>1.668813899084635E-06</v>
      </c>
      <c r="H94" s="480">
        <f t="shared" si="93"/>
        <v>0.9534663700348965</v>
      </c>
      <c r="I94" s="484"/>
      <c r="J94">
        <f t="shared" si="93"/>
        <v>1.2556513344445243E-07</v>
      </c>
      <c r="K94">
        <f t="shared" si="93"/>
        <v>0.04178367001571073</v>
      </c>
      <c r="M94" s="483">
        <f t="shared" si="93"/>
        <v>-6.759095091431067E-07</v>
      </c>
      <c r="N94" s="480">
        <f t="shared" si="93"/>
        <v>0.11344839111430435</v>
      </c>
      <c r="O94" s="489">
        <v>100000</v>
      </c>
      <c r="Q94" s="494">
        <f>IF(main!H94=0,main!G94,main!H94)</f>
        <v>117733.95508031554</v>
      </c>
      <c r="R94" s="497">
        <f t="shared" si="74"/>
        <v>117733.95508031554</v>
      </c>
      <c r="S94" s="478">
        <f t="shared" si="75"/>
        <v>117733.95508031554</v>
      </c>
      <c r="T94" s="498">
        <f t="shared" si="76"/>
        <v>100000</v>
      </c>
      <c r="V94" s="483">
        <f t="shared" si="64"/>
        <v>1.1499424306671333</v>
      </c>
      <c r="W94" s="480">
        <f t="shared" si="28"/>
        <v>0.05656694979631372</v>
      </c>
      <c r="X94" s="484">
        <f t="shared" si="80"/>
        <v>0.04585744019999369</v>
      </c>
      <c r="Z94" s="483">
        <f t="shared" si="68"/>
        <v>1.0369070649891283</v>
      </c>
      <c r="AA94" s="480">
        <f t="shared" si="69"/>
        <v>0.048061926687933354</v>
      </c>
      <c r="AB94" s="484">
        <f t="shared" si="70"/>
        <v>0.07965291565714902</v>
      </c>
      <c r="AD94" s="501">
        <f t="shared" si="78"/>
        <v>1.1090120508333021</v>
      </c>
      <c r="AE94" s="502">
        <f t="shared" si="65"/>
        <v>1.176959678782825</v>
      </c>
      <c r="AF94" s="503">
        <f t="shared" si="66"/>
        <v>0.5757157766500149</v>
      </c>
    </row>
    <row r="95" spans="1:32" ht="12.75">
      <c r="A95" s="431" t="s">
        <v>82</v>
      </c>
      <c r="B95" s="418" t="s">
        <v>78</v>
      </c>
      <c r="C95" s="418" t="s">
        <v>7</v>
      </c>
      <c r="D95" s="418" t="s">
        <v>38</v>
      </c>
      <c r="E95" s="422" t="s">
        <v>13</v>
      </c>
      <c r="G95" s="483">
        <f aca="true" t="shared" si="94" ref="G95:N95">G12</f>
        <v>1.0208931545492465E-05</v>
      </c>
      <c r="H95" s="480">
        <f t="shared" si="94"/>
        <v>0.35826307220548864</v>
      </c>
      <c r="I95" s="484"/>
      <c r="J95">
        <f t="shared" si="94"/>
        <v>3.232844288229817E-07</v>
      </c>
      <c r="K95">
        <f t="shared" si="94"/>
        <v>0.021878051603844997</v>
      </c>
      <c r="M95" s="483">
        <f t="shared" si="94"/>
        <v>4.315224101424393E-07</v>
      </c>
      <c r="N95" s="480">
        <f t="shared" si="94"/>
        <v>0.04617207393304244</v>
      </c>
      <c r="O95" s="484"/>
      <c r="Q95" s="494">
        <f>IF(main!H95=0,main!G95,main!H95)</f>
        <v>47382.45190095912</v>
      </c>
      <c r="R95" s="497">
        <f t="shared" si="74"/>
        <v>47382.45190095912</v>
      </c>
      <c r="S95" s="478">
        <f t="shared" si="75"/>
        <v>47382.45190095912</v>
      </c>
      <c r="T95" s="498">
        <f t="shared" si="76"/>
        <v>47382.45190095912</v>
      </c>
      <c r="V95" s="483">
        <f t="shared" si="64"/>
        <v>0.8419872801199696</v>
      </c>
      <c r="W95" s="480">
        <f t="shared" si="28"/>
        <v>0.03719606050287897</v>
      </c>
      <c r="X95" s="484">
        <f t="shared" si="80"/>
        <v>0.06661866377580253</v>
      </c>
      <c r="Z95" s="483">
        <f t="shared" si="68"/>
        <v>0.8687096494801119</v>
      </c>
      <c r="AA95" s="480">
        <f t="shared" si="69"/>
        <v>0.03804227304499408</v>
      </c>
      <c r="AB95" s="484">
        <f t="shared" si="70"/>
        <v>0.0677481944401644</v>
      </c>
      <c r="AD95" s="501">
        <f t="shared" si="78"/>
        <v>0.9692390094018933</v>
      </c>
      <c r="AE95" s="502">
        <f t="shared" si="65"/>
        <v>0.9777559942037569</v>
      </c>
      <c r="AF95" s="503">
        <f t="shared" si="66"/>
        <v>0.9833275163464396</v>
      </c>
    </row>
    <row r="96" spans="1:32" ht="12.75">
      <c r="A96" s="431" t="s">
        <v>83</v>
      </c>
      <c r="B96" s="418" t="s">
        <v>78</v>
      </c>
      <c r="C96" s="418" t="s">
        <v>7</v>
      </c>
      <c r="D96" s="418" t="s">
        <v>38</v>
      </c>
      <c r="E96" s="422" t="s">
        <v>14</v>
      </c>
      <c r="G96" s="483">
        <f aca="true" t="shared" si="95" ref="G96:N96">G13</f>
        <v>1.0208931545492465E-05</v>
      </c>
      <c r="H96" s="480">
        <f t="shared" si="95"/>
        <v>0.35826307220548864</v>
      </c>
      <c r="I96" s="484"/>
      <c r="J96">
        <f t="shared" si="95"/>
        <v>3.232844288229817E-07</v>
      </c>
      <c r="K96">
        <f t="shared" si="95"/>
        <v>0.021878051603844997</v>
      </c>
      <c r="M96" s="483">
        <f t="shared" si="95"/>
        <v>4.315224101424393E-07</v>
      </c>
      <c r="N96" s="480">
        <f t="shared" si="95"/>
        <v>0.04617207393304244</v>
      </c>
      <c r="O96" s="484"/>
      <c r="Q96" s="494">
        <f>IF(main!H96=0,main!G96,main!H96)</f>
        <v>0</v>
      </c>
      <c r="R96" s="497">
        <f t="shared" si="74"/>
        <v>0</v>
      </c>
      <c r="S96" s="478">
        <f t="shared" si="75"/>
        <v>0</v>
      </c>
      <c r="T96" s="498">
        <f t="shared" si="76"/>
        <v>0</v>
      </c>
      <c r="V96" s="483">
        <f t="shared" si="64"/>
        <v>0.35826307220548864</v>
      </c>
      <c r="W96" s="480">
        <f t="shared" si="28"/>
        <v>0.021878051603844997</v>
      </c>
      <c r="X96" s="484">
        <f t="shared" si="80"/>
        <v>0.04617207393304244</v>
      </c>
      <c r="Z96" s="483">
        <f t="shared" si="68"/>
        <v>0.8687096494801119</v>
      </c>
      <c r="AA96" s="480">
        <f t="shared" si="69"/>
        <v>0.03804227304499408</v>
      </c>
      <c r="AB96" s="484">
        <f t="shared" si="70"/>
        <v>0.0677481944401644</v>
      </c>
      <c r="AD96" s="501">
        <f t="shared" si="78"/>
        <v>0</v>
      </c>
      <c r="AE96" s="502">
        <f t="shared" si="65"/>
        <v>0</v>
      </c>
      <c r="AF96" s="503">
        <f t="shared" si="66"/>
        <v>0</v>
      </c>
    </row>
    <row r="97" spans="1:32" ht="12.75">
      <c r="A97" s="431" t="s">
        <v>84</v>
      </c>
      <c r="B97" s="418" t="s">
        <v>78</v>
      </c>
      <c r="C97" s="419" t="s">
        <v>7</v>
      </c>
      <c r="D97" s="419" t="s">
        <v>38</v>
      </c>
      <c r="E97" s="422" t="s">
        <v>15</v>
      </c>
      <c r="G97" s="490">
        <f aca="true" t="shared" si="96" ref="G97:N97">G14</f>
        <v>1.0208931545492465E-05</v>
      </c>
      <c r="H97" s="476">
        <f t="shared" si="96"/>
        <v>0.35826307220548864</v>
      </c>
      <c r="I97" s="491"/>
      <c r="J97" s="476">
        <f t="shared" si="96"/>
        <v>3.232844288229817E-07</v>
      </c>
      <c r="K97" s="476">
        <f t="shared" si="96"/>
        <v>0.021878051603844997</v>
      </c>
      <c r="L97" s="476"/>
      <c r="M97" s="490">
        <f t="shared" si="96"/>
        <v>4.315224101424393E-07</v>
      </c>
      <c r="N97" s="476">
        <f t="shared" si="96"/>
        <v>0.04617207393304244</v>
      </c>
      <c r="O97" s="491"/>
      <c r="Q97" s="495">
        <f>IF(main!H97=0,main!G97,main!H97)</f>
        <v>0</v>
      </c>
      <c r="R97" s="499">
        <f t="shared" si="74"/>
        <v>0</v>
      </c>
      <c r="S97" s="477">
        <f t="shared" si="75"/>
        <v>0</v>
      </c>
      <c r="T97" s="500">
        <f t="shared" si="76"/>
        <v>0</v>
      </c>
      <c r="V97" s="490">
        <f t="shared" si="64"/>
        <v>0.35826307220548864</v>
      </c>
      <c r="W97" s="476">
        <f aca="true" t="shared" si="97" ref="W97:W118">J97*S97+K97</f>
        <v>0.021878051603844997</v>
      </c>
      <c r="X97" s="491">
        <f t="shared" si="80"/>
        <v>0.04617207393304244</v>
      </c>
      <c r="Z97" s="490">
        <f t="shared" si="68"/>
        <v>0.8687096494801119</v>
      </c>
      <c r="AA97" s="476">
        <f t="shared" si="69"/>
        <v>0.03804227304499408</v>
      </c>
      <c r="AB97" s="491">
        <f t="shared" si="70"/>
        <v>0.0677481944401644</v>
      </c>
      <c r="AD97" s="504">
        <f t="shared" si="78"/>
        <v>0</v>
      </c>
      <c r="AE97" s="505">
        <f t="shared" si="65"/>
        <v>0</v>
      </c>
      <c r="AF97" s="506">
        <f t="shared" si="66"/>
        <v>0</v>
      </c>
    </row>
    <row r="98" spans="1:32" ht="12.75">
      <c r="A98" s="431" t="s">
        <v>85</v>
      </c>
      <c r="B98" s="418" t="s">
        <v>78</v>
      </c>
      <c r="C98" s="427" t="s">
        <v>18</v>
      </c>
      <c r="D98" s="427" t="s">
        <v>38</v>
      </c>
      <c r="E98" s="422" t="s">
        <v>9</v>
      </c>
      <c r="G98" s="483">
        <f>G29</f>
        <v>1.0539513192306885E-06</v>
      </c>
      <c r="H98" s="480">
        <f aca="true" t="shared" si="98" ref="H98:N98">H29</f>
        <v>0.6663798283067491</v>
      </c>
      <c r="I98" s="484"/>
      <c r="J98">
        <f t="shared" si="98"/>
        <v>4.2938467550810416E-07</v>
      </c>
      <c r="K98">
        <f t="shared" si="98"/>
        <v>0.11987407065216708</v>
      </c>
      <c r="M98" s="483">
        <f t="shared" si="98"/>
        <v>3.576642253558505E-07</v>
      </c>
      <c r="N98" s="480">
        <f t="shared" si="98"/>
        <v>0.7144175284868628</v>
      </c>
      <c r="O98" s="484"/>
      <c r="Q98" s="494">
        <f>IF(main!H98=0,main!G98,main!H98)</f>
        <v>154132.7</v>
      </c>
      <c r="R98" s="497">
        <f t="shared" si="74"/>
        <v>154132.7</v>
      </c>
      <c r="S98" s="478">
        <f t="shared" si="75"/>
        <v>154132.7</v>
      </c>
      <c r="T98" s="498">
        <f t="shared" si="76"/>
        <v>154132.7</v>
      </c>
      <c r="V98" s="483">
        <f t="shared" si="64"/>
        <v>0.828828190808337</v>
      </c>
      <c r="W98" s="480">
        <f t="shared" si="97"/>
        <v>0.18605629002685506</v>
      </c>
      <c r="X98" s="484">
        <f t="shared" si="80"/>
        <v>0.7695452812343685</v>
      </c>
      <c r="Z98" s="483">
        <f t="shared" si="68"/>
        <v>0.7190773942682835</v>
      </c>
      <c r="AA98" s="480">
        <f t="shared" si="69"/>
        <v>0.14134330442757229</v>
      </c>
      <c r="AB98" s="484">
        <f t="shared" si="70"/>
        <v>0.7323007397546554</v>
      </c>
      <c r="AD98" s="501">
        <f t="shared" si="78"/>
        <v>1.152627237923024</v>
      </c>
      <c r="AE98" s="502">
        <f t="shared" si="65"/>
        <v>1.3163431460751986</v>
      </c>
      <c r="AF98" s="503">
        <f t="shared" si="66"/>
        <v>1.0508596256398584</v>
      </c>
    </row>
    <row r="99" spans="1:32" ht="12.75">
      <c r="A99" s="431" t="s">
        <v>86</v>
      </c>
      <c r="B99" s="418" t="s">
        <v>78</v>
      </c>
      <c r="C99" s="418" t="s">
        <v>18</v>
      </c>
      <c r="D99" s="418" t="s">
        <v>38</v>
      </c>
      <c r="E99" s="422" t="s">
        <v>10</v>
      </c>
      <c r="G99" s="483">
        <f>G30</f>
        <v>-4.836219681725929E-07</v>
      </c>
      <c r="H99" s="480">
        <f>H30</f>
        <v>0.5043697312527496</v>
      </c>
      <c r="I99" s="489">
        <v>100000</v>
      </c>
      <c r="J99">
        <f>J30</f>
        <v>-7.471040780203848E-08</v>
      </c>
      <c r="K99">
        <f>K30</f>
        <v>0.08190885157235049</v>
      </c>
      <c r="L99" s="471">
        <v>100000</v>
      </c>
      <c r="M99" s="483">
        <f>M30</f>
        <v>1.7644206682491935E-06</v>
      </c>
      <c r="N99" s="480">
        <f>N30</f>
        <v>0.6176483532756329</v>
      </c>
      <c r="O99" s="484"/>
      <c r="Q99" s="494">
        <f>IF(main!H99=0,main!G99,main!H99)</f>
        <v>205055.07298015023</v>
      </c>
      <c r="R99" s="497">
        <f t="shared" si="74"/>
        <v>100000</v>
      </c>
      <c r="S99" s="478">
        <f t="shared" si="75"/>
        <v>100000</v>
      </c>
      <c r="T99" s="498">
        <f t="shared" si="76"/>
        <v>205055.07298015023</v>
      </c>
      <c r="V99" s="483">
        <f t="shared" si="64"/>
        <v>0.45600753443549036</v>
      </c>
      <c r="W99" s="480">
        <f t="shared" si="97"/>
        <v>0.07443781079214665</v>
      </c>
      <c r="X99" s="484">
        <f t="shared" si="80"/>
        <v>0.9794517621711567</v>
      </c>
      <c r="Z99" s="483">
        <f t="shared" si="68"/>
        <v>0.48018863284412</v>
      </c>
      <c r="AA99" s="480">
        <f t="shared" si="69"/>
        <v>0.07817333118224856</v>
      </c>
      <c r="AB99" s="484">
        <f t="shared" si="70"/>
        <v>0.7058693866880926</v>
      </c>
      <c r="AD99" s="501">
        <f t="shared" si="78"/>
        <v>0.9496425013949062</v>
      </c>
      <c r="AE99" s="502">
        <f t="shared" si="65"/>
        <v>0.9522149007390621</v>
      </c>
      <c r="AF99" s="503">
        <f t="shared" si="66"/>
        <v>1.3875821513760502</v>
      </c>
    </row>
    <row r="100" spans="1:32" ht="12.75">
      <c r="A100" s="431" t="s">
        <v>87</v>
      </c>
      <c r="B100" s="418" t="s">
        <v>78</v>
      </c>
      <c r="C100" s="418" t="s">
        <v>18</v>
      </c>
      <c r="D100" s="418" t="s">
        <v>38</v>
      </c>
      <c r="E100" s="422" t="s">
        <v>11</v>
      </c>
      <c r="G100" s="483">
        <f aca="true" t="shared" si="99" ref="G100:N100">G31</f>
        <v>3.749336267001068E-06</v>
      </c>
      <c r="H100" s="480">
        <f t="shared" si="99"/>
        <v>0.16347060259283225</v>
      </c>
      <c r="I100" s="484"/>
      <c r="J100">
        <f t="shared" si="99"/>
        <v>5.253229144382258E-07</v>
      </c>
      <c r="K100">
        <f t="shared" si="99"/>
        <v>0.03526220691174144</v>
      </c>
      <c r="M100" s="483">
        <f t="shared" si="99"/>
        <v>1.6113505769045384E-07</v>
      </c>
      <c r="N100" s="480">
        <f t="shared" si="99"/>
        <v>0.9595995201967049</v>
      </c>
      <c r="O100" s="484"/>
      <c r="Q100" s="494">
        <f>IF(main!H100=0,main!G100,main!H100)</f>
        <v>219758.42957455618</v>
      </c>
      <c r="R100" s="497">
        <f t="shared" si="74"/>
        <v>219758.42957455618</v>
      </c>
      <c r="S100" s="478">
        <f t="shared" si="75"/>
        <v>219758.42957455618</v>
      </c>
      <c r="T100" s="498">
        <f t="shared" si="76"/>
        <v>219758.42957455618</v>
      </c>
      <c r="V100" s="483">
        <f t="shared" si="64"/>
        <v>0.9874188525759158</v>
      </c>
      <c r="W100" s="480">
        <f t="shared" si="97"/>
        <v>0.1507063456082149</v>
      </c>
      <c r="X100" s="484">
        <f t="shared" si="80"/>
        <v>0.9950103074241645</v>
      </c>
      <c r="Z100" s="483">
        <f t="shared" si="68"/>
        <v>0.35093741594288563</v>
      </c>
      <c r="AA100" s="480">
        <f t="shared" si="69"/>
        <v>0.06152835263365273</v>
      </c>
      <c r="AB100" s="484">
        <f t="shared" si="70"/>
        <v>0.9676562730812276</v>
      </c>
      <c r="AD100" s="501">
        <f t="shared" si="78"/>
        <v>2.8136608059387327</v>
      </c>
      <c r="AE100" s="502">
        <f t="shared" si="65"/>
        <v>2.449380475137027</v>
      </c>
      <c r="AF100" s="503">
        <f t="shared" si="66"/>
        <v>1.0282683377392219</v>
      </c>
    </row>
    <row r="101" spans="1:32" ht="12.75">
      <c r="A101" s="431" t="s">
        <v>88</v>
      </c>
      <c r="B101" s="418" t="s">
        <v>78</v>
      </c>
      <c r="C101" s="418" t="s">
        <v>18</v>
      </c>
      <c r="D101" s="418" t="s">
        <v>38</v>
      </c>
      <c r="E101" s="422" t="s">
        <v>12</v>
      </c>
      <c r="G101" s="483">
        <f aca="true" t="shared" si="100" ref="G101:N101">G32</f>
        <v>8.146351609280705E-07</v>
      </c>
      <c r="H101" s="480">
        <f t="shared" si="100"/>
        <v>0.09719499342990323</v>
      </c>
      <c r="I101" s="484"/>
      <c r="J101">
        <f t="shared" si="100"/>
        <v>2.944438271759638E-07</v>
      </c>
      <c r="K101">
        <f t="shared" si="100"/>
        <v>0.020846387572671835</v>
      </c>
      <c r="M101" s="483">
        <f t="shared" si="100"/>
        <v>-4.849406430354093E-06</v>
      </c>
      <c r="N101" s="480">
        <f t="shared" si="100"/>
        <v>1.00970110322202</v>
      </c>
      <c r="O101" s="489">
        <v>100000</v>
      </c>
      <c r="Q101" s="494">
        <f>IF(main!H101=0,main!G101,main!H101)</f>
        <v>137167.89154711514</v>
      </c>
      <c r="R101" s="497">
        <f t="shared" si="74"/>
        <v>137167.89154711514</v>
      </c>
      <c r="S101" s="478">
        <f t="shared" si="75"/>
        <v>137167.89154711514</v>
      </c>
      <c r="T101" s="498">
        <f t="shared" si="76"/>
        <v>100000</v>
      </c>
      <c r="V101" s="483">
        <f t="shared" si="64"/>
        <v>0.20893678083455147</v>
      </c>
      <c r="W101" s="480">
        <f t="shared" si="97"/>
        <v>0.06123462652546195</v>
      </c>
      <c r="X101" s="484">
        <f t="shared" si="80"/>
        <v>0.5247604601866107</v>
      </c>
      <c r="Z101" s="483">
        <f t="shared" si="68"/>
        <v>0.13792675147630676</v>
      </c>
      <c r="AA101" s="480">
        <f t="shared" si="69"/>
        <v>0.03556857893147002</v>
      </c>
      <c r="AB101" s="484">
        <f t="shared" si="70"/>
        <v>0.7672307817043154</v>
      </c>
      <c r="AD101" s="501">
        <f t="shared" si="78"/>
        <v>1.514838699513944</v>
      </c>
      <c r="AE101" s="502">
        <f t="shared" si="65"/>
        <v>1.7215932816276607</v>
      </c>
      <c r="AF101" s="503">
        <f t="shared" si="66"/>
        <v>0.6839669010944991</v>
      </c>
    </row>
    <row r="102" spans="1:32" ht="12.75">
      <c r="A102" s="431" t="s">
        <v>89</v>
      </c>
      <c r="B102" s="418" t="s">
        <v>78</v>
      </c>
      <c r="C102" s="418" t="s">
        <v>18</v>
      </c>
      <c r="D102" s="418" t="s">
        <v>38</v>
      </c>
      <c r="E102" s="422" t="s">
        <v>13</v>
      </c>
      <c r="G102" s="483">
        <f aca="true" t="shared" si="101" ref="G102:N102">G33</f>
        <v>1.024E-06</v>
      </c>
      <c r="H102" s="480">
        <f t="shared" si="101"/>
        <v>0.01</v>
      </c>
      <c r="I102" s="484"/>
      <c r="J102">
        <f t="shared" si="101"/>
        <v>1.418682910617711E-06</v>
      </c>
      <c r="K102">
        <f t="shared" si="101"/>
        <v>-0.016773378561057768</v>
      </c>
      <c r="M102" s="483">
        <f t="shared" si="101"/>
        <v>-1.3119552403048702E-06</v>
      </c>
      <c r="N102" s="480">
        <f t="shared" si="101"/>
        <v>0.6595744728514075</v>
      </c>
      <c r="O102" s="489">
        <v>100000</v>
      </c>
      <c r="Q102" s="494">
        <f>IF(main!H102=0,main!G102,main!H102)</f>
        <v>44892.841879367545</v>
      </c>
      <c r="R102" s="497">
        <f t="shared" si="74"/>
        <v>44892.841879367545</v>
      </c>
      <c r="S102" s="478">
        <f t="shared" si="75"/>
        <v>44892.841879367545</v>
      </c>
      <c r="T102" s="498">
        <f t="shared" si="76"/>
        <v>44892.841879367545</v>
      </c>
      <c r="V102" s="483">
        <f t="shared" si="64"/>
        <v>0.05597027008447237</v>
      </c>
      <c r="W102" s="480">
        <f t="shared" si="97"/>
        <v>0.04691532902226405</v>
      </c>
      <c r="X102" s="484">
        <f t="shared" si="80"/>
        <v>0.6006770736955933</v>
      </c>
      <c r="Z102" s="483">
        <f t="shared" si="68"/>
        <v>0.061200000000000004</v>
      </c>
      <c r="AA102" s="480">
        <f t="shared" si="69"/>
        <v>0.05416076696982778</v>
      </c>
      <c r="AB102" s="484">
        <f t="shared" si="70"/>
        <v>0.593976710836164</v>
      </c>
      <c r="AD102" s="501">
        <f t="shared" si="78"/>
        <v>0.914546896805104</v>
      </c>
      <c r="AE102" s="502">
        <f t="shared" si="65"/>
        <v>0.8662234980608737</v>
      </c>
      <c r="AF102" s="503">
        <f t="shared" si="66"/>
        <v>1.0112805144329597</v>
      </c>
    </row>
    <row r="103" spans="1:32" ht="12.75">
      <c r="A103" s="431" t="s">
        <v>90</v>
      </c>
      <c r="B103" s="418" t="s">
        <v>78</v>
      </c>
      <c r="C103" s="418" t="s">
        <v>18</v>
      </c>
      <c r="D103" s="418" t="s">
        <v>38</v>
      </c>
      <c r="E103" s="422" t="s">
        <v>14</v>
      </c>
      <c r="G103" s="483">
        <f aca="true" t="shared" si="102" ref="G103:N103">G34</f>
        <v>1.024E-06</v>
      </c>
      <c r="H103" s="480">
        <f t="shared" si="102"/>
        <v>0.01</v>
      </c>
      <c r="I103" s="484"/>
      <c r="J103">
        <f t="shared" si="102"/>
        <v>1.418682910617711E-06</v>
      </c>
      <c r="K103">
        <f t="shared" si="102"/>
        <v>-0.016773378561057768</v>
      </c>
      <c r="M103" s="483">
        <f t="shared" si="102"/>
        <v>-1.3119552403048702E-06</v>
      </c>
      <c r="N103" s="480">
        <f t="shared" si="102"/>
        <v>0.6595744728514075</v>
      </c>
      <c r="O103" s="489">
        <v>100000</v>
      </c>
      <c r="Q103" s="494">
        <f>IF(main!H103=0,main!G103,main!H103)</f>
        <v>0</v>
      </c>
      <c r="R103" s="497">
        <f t="shared" si="74"/>
        <v>0</v>
      </c>
      <c r="S103" s="478">
        <f t="shared" si="75"/>
        <v>0</v>
      </c>
      <c r="T103" s="498">
        <f t="shared" si="76"/>
        <v>0</v>
      </c>
      <c r="V103" s="483">
        <f t="shared" si="64"/>
        <v>0.01</v>
      </c>
      <c r="W103" s="480">
        <f t="shared" si="97"/>
        <v>-0.016773378561057768</v>
      </c>
      <c r="X103" s="484">
        <f t="shared" si="80"/>
        <v>0.6595744728514075</v>
      </c>
      <c r="Z103" s="483">
        <f t="shared" si="68"/>
        <v>0.061200000000000004</v>
      </c>
      <c r="AA103" s="480">
        <f t="shared" si="69"/>
        <v>0.05416076696982778</v>
      </c>
      <c r="AB103" s="484">
        <f t="shared" si="70"/>
        <v>0.593976710836164</v>
      </c>
      <c r="AD103" s="501">
        <f t="shared" si="78"/>
        <v>0</v>
      </c>
      <c r="AE103" s="502">
        <f t="shared" si="65"/>
        <v>0</v>
      </c>
      <c r="AF103" s="503">
        <f t="shared" si="66"/>
        <v>0</v>
      </c>
    </row>
    <row r="104" spans="1:32" ht="12.75">
      <c r="A104" s="431" t="s">
        <v>91</v>
      </c>
      <c r="B104" s="418" t="s">
        <v>78</v>
      </c>
      <c r="C104" s="418" t="s">
        <v>18</v>
      </c>
      <c r="D104" s="418" t="s">
        <v>38</v>
      </c>
      <c r="E104" s="427" t="s">
        <v>15</v>
      </c>
      <c r="G104" s="490">
        <f aca="true" t="shared" si="103" ref="G104:N104">G35</f>
        <v>1.024E-06</v>
      </c>
      <c r="H104" s="476">
        <f t="shared" si="103"/>
        <v>0.01</v>
      </c>
      <c r="I104" s="491"/>
      <c r="J104" s="476">
        <f t="shared" si="103"/>
        <v>1.418682910617711E-06</v>
      </c>
      <c r="K104" s="476">
        <f t="shared" si="103"/>
        <v>-0.016773378561057768</v>
      </c>
      <c r="L104" s="476"/>
      <c r="M104" s="490">
        <f t="shared" si="103"/>
        <v>-1.3119552403048702E-06</v>
      </c>
      <c r="N104" s="476">
        <f t="shared" si="103"/>
        <v>0.6595744728514075</v>
      </c>
      <c r="O104" s="492">
        <v>100000</v>
      </c>
      <c r="Q104" s="495">
        <f>IF(main!H104=0,main!G104,main!H104)</f>
        <v>0</v>
      </c>
      <c r="R104" s="499">
        <f t="shared" si="74"/>
        <v>0</v>
      </c>
      <c r="S104" s="477">
        <f t="shared" si="75"/>
        <v>0</v>
      </c>
      <c r="T104" s="500">
        <f t="shared" si="76"/>
        <v>0</v>
      </c>
      <c r="V104" s="490">
        <f t="shared" si="64"/>
        <v>0.01</v>
      </c>
      <c r="W104" s="476">
        <f t="shared" si="97"/>
        <v>-0.016773378561057768</v>
      </c>
      <c r="X104" s="491">
        <f t="shared" si="80"/>
        <v>0.6595744728514075</v>
      </c>
      <c r="Z104" s="490">
        <f t="shared" si="68"/>
        <v>0.061200000000000004</v>
      </c>
      <c r="AA104" s="476">
        <f t="shared" si="69"/>
        <v>0.05416076696982778</v>
      </c>
      <c r="AB104" s="491">
        <f t="shared" si="70"/>
        <v>0.593976710836164</v>
      </c>
      <c r="AD104" s="504">
        <f t="shared" si="78"/>
        <v>0</v>
      </c>
      <c r="AE104" s="505">
        <f t="shared" si="65"/>
        <v>0</v>
      </c>
      <c r="AF104" s="506">
        <f t="shared" si="66"/>
        <v>0</v>
      </c>
    </row>
    <row r="105" spans="1:32" ht="12.75">
      <c r="A105" s="428" t="s">
        <v>92</v>
      </c>
      <c r="B105" s="427" t="s">
        <v>93</v>
      </c>
      <c r="C105" s="427" t="s">
        <v>7</v>
      </c>
      <c r="D105" s="427" t="s">
        <v>38</v>
      </c>
      <c r="E105" s="422" t="s">
        <v>9</v>
      </c>
      <c r="G105" s="483">
        <f>G8</f>
        <v>3.9744044516846695E-05</v>
      </c>
      <c r="H105" s="480">
        <f aca="true" t="shared" si="104" ref="H105:N105">H8</f>
        <v>8.661056055511747</v>
      </c>
      <c r="I105" s="484"/>
      <c r="J105">
        <f t="shared" si="104"/>
        <v>4.45892347004897E-06</v>
      </c>
      <c r="K105">
        <f t="shared" si="104"/>
        <v>1.1922366373044508</v>
      </c>
      <c r="M105" s="483">
        <f t="shared" si="104"/>
        <v>1.2498277124985228E-06</v>
      </c>
      <c r="N105" s="480">
        <f t="shared" si="104"/>
        <v>1.9848970951331817</v>
      </c>
      <c r="O105" s="484"/>
      <c r="Q105" s="494">
        <f>IF(main!H105=0,main!G105,main!H105)</f>
        <v>112358.4</v>
      </c>
      <c r="R105" s="497">
        <f t="shared" si="74"/>
        <v>112358.4</v>
      </c>
      <c r="S105" s="478">
        <f t="shared" si="75"/>
        <v>112358.4</v>
      </c>
      <c r="T105" s="498">
        <f t="shared" si="76"/>
        <v>112358.4</v>
      </c>
      <c r="V105" s="483">
        <f t="shared" si="64"/>
        <v>13.126633306953414</v>
      </c>
      <c r="W105" s="480">
        <f t="shared" si="97"/>
        <v>1.693234144121601</v>
      </c>
      <c r="X105" s="484">
        <f t="shared" si="80"/>
        <v>2.1253257371851757</v>
      </c>
      <c r="Z105" s="483">
        <f t="shared" si="68"/>
        <v>10.648258281354082</v>
      </c>
      <c r="AA105" s="480">
        <f t="shared" si="69"/>
        <v>1.4151828108068993</v>
      </c>
      <c r="AB105" s="484">
        <f t="shared" si="70"/>
        <v>2.0473884807581078</v>
      </c>
      <c r="AD105" s="501">
        <f t="shared" si="78"/>
        <v>1.2327493342210865</v>
      </c>
      <c r="AE105" s="502">
        <f t="shared" si="65"/>
        <v>1.1964773251846976</v>
      </c>
      <c r="AF105" s="503">
        <f t="shared" si="66"/>
        <v>1.0380666674446704</v>
      </c>
    </row>
    <row r="106" spans="1:32" ht="12.75">
      <c r="A106" s="431" t="s">
        <v>94</v>
      </c>
      <c r="B106" s="418" t="s">
        <v>93</v>
      </c>
      <c r="C106" s="418" t="s">
        <v>7</v>
      </c>
      <c r="D106" s="418" t="s">
        <v>38</v>
      </c>
      <c r="E106" s="422" t="s">
        <v>10</v>
      </c>
      <c r="G106" s="483">
        <f aca="true" t="shared" si="105" ref="G106:N106">G9</f>
        <v>4.303385997121579E-05</v>
      </c>
      <c r="H106" s="480">
        <f t="shared" si="105"/>
        <v>0.38216580436651615</v>
      </c>
      <c r="I106" s="484"/>
      <c r="J106">
        <f t="shared" si="105"/>
        <v>3.475051069571641E-06</v>
      </c>
      <c r="K106">
        <f t="shared" si="105"/>
        <v>0.04225114824034687</v>
      </c>
      <c r="M106" s="483">
        <f t="shared" si="105"/>
        <v>3.760954787230012E-06</v>
      </c>
      <c r="N106" s="480">
        <f t="shared" si="105"/>
        <v>0.16457819180857056</v>
      </c>
      <c r="O106" s="484"/>
      <c r="Q106" s="494">
        <f>IF(main!H106=0,main!G106,main!H106)</f>
        <v>138979.27682248323</v>
      </c>
      <c r="R106" s="497">
        <f t="shared" si="74"/>
        <v>138979.27682248323</v>
      </c>
      <c r="S106" s="478">
        <f t="shared" si="75"/>
        <v>138979.27682248323</v>
      </c>
      <c r="T106" s="498">
        <f t="shared" si="76"/>
        <v>138979.27682248323</v>
      </c>
      <c r="V106" s="483">
        <f t="shared" si="64"/>
        <v>6.362980542046095</v>
      </c>
      <c r="W106" s="480">
        <f t="shared" si="97"/>
        <v>0.5252112328106104</v>
      </c>
      <c r="X106" s="484">
        <f t="shared" si="80"/>
        <v>0.6872729682998538</v>
      </c>
      <c r="Z106" s="483">
        <f t="shared" si="68"/>
        <v>2.533858802927306</v>
      </c>
      <c r="AA106" s="480">
        <f t="shared" si="69"/>
        <v>0.21600370171892894</v>
      </c>
      <c r="AB106" s="484">
        <f t="shared" si="70"/>
        <v>0.3526259311700711</v>
      </c>
      <c r="AD106" s="501">
        <f t="shared" si="78"/>
        <v>2.511181970635103</v>
      </c>
      <c r="AE106" s="502">
        <f t="shared" si="65"/>
        <v>2.431491815330241</v>
      </c>
      <c r="AF106" s="503">
        <f t="shared" si="66"/>
        <v>1.9490142600102283</v>
      </c>
    </row>
    <row r="107" spans="1:32" ht="12.75">
      <c r="A107" s="431" t="s">
        <v>95</v>
      </c>
      <c r="B107" s="418" t="s">
        <v>93</v>
      </c>
      <c r="C107" s="418" t="s">
        <v>7</v>
      </c>
      <c r="D107" s="418" t="s">
        <v>38</v>
      </c>
      <c r="E107" s="422" t="s">
        <v>11</v>
      </c>
      <c r="G107" s="483">
        <f aca="true" t="shared" si="106" ref="G107:N107">G10</f>
        <v>8.418241678000683E-06</v>
      </c>
      <c r="H107" s="480">
        <f t="shared" si="106"/>
        <v>0.7844694230593257</v>
      </c>
      <c r="I107" s="484"/>
      <c r="J107">
        <f t="shared" si="106"/>
        <v>6.376374201523444E-07</v>
      </c>
      <c r="K107">
        <f t="shared" si="106"/>
        <v>0.07018727349828974</v>
      </c>
      <c r="M107" s="483">
        <f t="shared" si="106"/>
        <v>-9.81139925769333E-07</v>
      </c>
      <c r="N107" s="480">
        <f t="shared" si="106"/>
        <v>0.23992939052108928</v>
      </c>
      <c r="O107" s="489">
        <v>100000</v>
      </c>
      <c r="Q107" s="494">
        <f>IF(main!H107=0,main!G107,main!H107)</f>
        <v>155702.45495739757</v>
      </c>
      <c r="R107" s="497">
        <f t="shared" si="74"/>
        <v>155702.45495739757</v>
      </c>
      <c r="S107" s="478">
        <f t="shared" si="75"/>
        <v>155702.45495739757</v>
      </c>
      <c r="T107" s="498">
        <f t="shared" si="76"/>
        <v>100000</v>
      </c>
      <c r="V107" s="483">
        <f t="shared" si="64"/>
        <v>2.095210318748714</v>
      </c>
      <c r="W107" s="480">
        <f t="shared" si="97"/>
        <v>0.16946898518871134</v>
      </c>
      <c r="X107" s="484">
        <f t="shared" si="80"/>
        <v>0.14181539794415599</v>
      </c>
      <c r="Z107" s="483">
        <f t="shared" si="68"/>
        <v>1.2053815069593599</v>
      </c>
      <c r="AA107" s="480">
        <f t="shared" si="69"/>
        <v>0.10206914450590696</v>
      </c>
      <c r="AB107" s="484">
        <f t="shared" si="70"/>
        <v>0.19087239423262262</v>
      </c>
      <c r="AD107" s="501">
        <f t="shared" si="78"/>
        <v>1.7382134259169078</v>
      </c>
      <c r="AE107" s="502">
        <f t="shared" si="65"/>
        <v>1.6603351189928295</v>
      </c>
      <c r="AF107" s="503">
        <f t="shared" si="66"/>
        <v>0.742985377819072</v>
      </c>
    </row>
    <row r="108" spans="1:32" ht="12.75">
      <c r="A108" s="431" t="s">
        <v>96</v>
      </c>
      <c r="B108" s="418" t="s">
        <v>93</v>
      </c>
      <c r="C108" s="418" t="s">
        <v>7</v>
      </c>
      <c r="D108" s="418" t="s">
        <v>38</v>
      </c>
      <c r="E108" s="422" t="s">
        <v>12</v>
      </c>
      <c r="G108" s="483">
        <f aca="true" t="shared" si="107" ref="G108:N108">G11</f>
        <v>1.668813899084635E-06</v>
      </c>
      <c r="H108" s="480">
        <f t="shared" si="107"/>
        <v>0.9534663700348965</v>
      </c>
      <c r="I108" s="484"/>
      <c r="J108">
        <f t="shared" si="107"/>
        <v>1.2556513344445243E-07</v>
      </c>
      <c r="K108">
        <f t="shared" si="107"/>
        <v>0.04178367001571073</v>
      </c>
      <c r="M108" s="483">
        <f t="shared" si="107"/>
        <v>-6.759095091431067E-07</v>
      </c>
      <c r="N108" s="480">
        <f t="shared" si="107"/>
        <v>0.11344839111430435</v>
      </c>
      <c r="O108" s="489">
        <v>100000</v>
      </c>
      <c r="Q108" s="494">
        <f>IF(main!H108=0,main!G108,main!H108)</f>
        <v>117733.95508031554</v>
      </c>
      <c r="R108" s="497">
        <f t="shared" si="74"/>
        <v>117733.95508031554</v>
      </c>
      <c r="S108" s="478">
        <f t="shared" si="75"/>
        <v>117733.95508031554</v>
      </c>
      <c r="T108" s="498">
        <f t="shared" si="76"/>
        <v>100000</v>
      </c>
      <c r="V108" s="483">
        <f t="shared" si="64"/>
        <v>1.1499424306671333</v>
      </c>
      <c r="W108" s="480">
        <f t="shared" si="97"/>
        <v>0.05656694979631372</v>
      </c>
      <c r="X108" s="484">
        <f t="shared" si="80"/>
        <v>0.04585744019999369</v>
      </c>
      <c r="Z108" s="483">
        <f t="shared" si="68"/>
        <v>1.0369070649891283</v>
      </c>
      <c r="AA108" s="480">
        <f t="shared" si="69"/>
        <v>0.048061926687933354</v>
      </c>
      <c r="AB108" s="484">
        <f t="shared" si="70"/>
        <v>0.07965291565714902</v>
      </c>
      <c r="AD108" s="501">
        <f t="shared" si="78"/>
        <v>1.1090120508333021</v>
      </c>
      <c r="AE108" s="502">
        <f t="shared" si="65"/>
        <v>1.176959678782825</v>
      </c>
      <c r="AF108" s="503">
        <f t="shared" si="66"/>
        <v>0.5757157766500149</v>
      </c>
    </row>
    <row r="109" spans="1:32" ht="12.75">
      <c r="A109" s="431" t="s">
        <v>97</v>
      </c>
      <c r="B109" s="418" t="s">
        <v>93</v>
      </c>
      <c r="C109" s="418" t="s">
        <v>7</v>
      </c>
      <c r="D109" s="418" t="s">
        <v>38</v>
      </c>
      <c r="E109" s="422" t="s">
        <v>13</v>
      </c>
      <c r="G109" s="483">
        <f aca="true" t="shared" si="108" ref="G109:N109">G12</f>
        <v>1.0208931545492465E-05</v>
      </c>
      <c r="H109" s="480">
        <f t="shared" si="108"/>
        <v>0.35826307220548864</v>
      </c>
      <c r="I109" s="484"/>
      <c r="J109">
        <f t="shared" si="108"/>
        <v>3.232844288229817E-07</v>
      </c>
      <c r="K109">
        <f t="shared" si="108"/>
        <v>0.021878051603844997</v>
      </c>
      <c r="M109" s="483">
        <f t="shared" si="108"/>
        <v>4.315224101424393E-07</v>
      </c>
      <c r="N109" s="480">
        <f t="shared" si="108"/>
        <v>0.04617207393304244</v>
      </c>
      <c r="O109" s="484"/>
      <c r="Q109" s="494">
        <f>IF(main!H109=0,main!G109,main!H109)</f>
        <v>47382.45190095912</v>
      </c>
      <c r="R109" s="497">
        <f t="shared" si="74"/>
        <v>47382.45190095912</v>
      </c>
      <c r="S109" s="478">
        <f t="shared" si="75"/>
        <v>47382.45190095912</v>
      </c>
      <c r="T109" s="498">
        <f t="shared" si="76"/>
        <v>47382.45190095912</v>
      </c>
      <c r="V109" s="483">
        <f t="shared" si="64"/>
        <v>0.8419872801199696</v>
      </c>
      <c r="W109" s="480">
        <f t="shared" si="97"/>
        <v>0.03719606050287897</v>
      </c>
      <c r="X109" s="484">
        <f t="shared" si="80"/>
        <v>0.06661866377580253</v>
      </c>
      <c r="Z109" s="483">
        <f t="shared" si="68"/>
        <v>0.8687096494801119</v>
      </c>
      <c r="AA109" s="480">
        <f t="shared" si="69"/>
        <v>0.03804227304499408</v>
      </c>
      <c r="AB109" s="484">
        <f t="shared" si="70"/>
        <v>0.0677481944401644</v>
      </c>
      <c r="AD109" s="501">
        <f t="shared" si="78"/>
        <v>0.9692390094018933</v>
      </c>
      <c r="AE109" s="502">
        <f t="shared" si="65"/>
        <v>0.9777559942037569</v>
      </c>
      <c r="AF109" s="503">
        <f t="shared" si="66"/>
        <v>0.9833275163464396</v>
      </c>
    </row>
    <row r="110" spans="1:32" ht="12.75">
      <c r="A110" s="431" t="s">
        <v>98</v>
      </c>
      <c r="B110" s="418" t="s">
        <v>93</v>
      </c>
      <c r="C110" s="418" t="s">
        <v>7</v>
      </c>
      <c r="D110" s="418" t="s">
        <v>38</v>
      </c>
      <c r="E110" s="422" t="s">
        <v>14</v>
      </c>
      <c r="G110" s="483">
        <f aca="true" t="shared" si="109" ref="G110:N110">G13</f>
        <v>1.0208931545492465E-05</v>
      </c>
      <c r="H110" s="480">
        <f t="shared" si="109"/>
        <v>0.35826307220548864</v>
      </c>
      <c r="I110" s="484"/>
      <c r="J110">
        <f t="shared" si="109"/>
        <v>3.232844288229817E-07</v>
      </c>
      <c r="K110">
        <f t="shared" si="109"/>
        <v>0.021878051603844997</v>
      </c>
      <c r="M110" s="483">
        <f t="shared" si="109"/>
        <v>4.315224101424393E-07</v>
      </c>
      <c r="N110" s="480">
        <f t="shared" si="109"/>
        <v>0.04617207393304244</v>
      </c>
      <c r="O110" s="484"/>
      <c r="Q110" s="494">
        <f>IF(main!H110=0,main!G110,main!H110)</f>
        <v>0</v>
      </c>
      <c r="R110" s="497">
        <f t="shared" si="74"/>
        <v>0</v>
      </c>
      <c r="S110" s="478">
        <f t="shared" si="75"/>
        <v>0</v>
      </c>
      <c r="T110" s="498">
        <f t="shared" si="76"/>
        <v>0</v>
      </c>
      <c r="V110" s="483">
        <f t="shared" si="64"/>
        <v>0.35826307220548864</v>
      </c>
      <c r="W110" s="480">
        <f t="shared" si="97"/>
        <v>0.021878051603844997</v>
      </c>
      <c r="X110" s="484">
        <f t="shared" si="80"/>
        <v>0.04617207393304244</v>
      </c>
      <c r="Z110" s="483">
        <f t="shared" si="68"/>
        <v>0.8687096494801119</v>
      </c>
      <c r="AA110" s="480">
        <f t="shared" si="69"/>
        <v>0.03804227304499408</v>
      </c>
      <c r="AB110" s="484">
        <f t="shared" si="70"/>
        <v>0.0677481944401644</v>
      </c>
      <c r="AD110" s="501">
        <f t="shared" si="78"/>
        <v>0</v>
      </c>
      <c r="AE110" s="502">
        <f t="shared" si="65"/>
        <v>0</v>
      </c>
      <c r="AF110" s="503">
        <f t="shared" si="66"/>
        <v>0</v>
      </c>
    </row>
    <row r="111" spans="1:32" ht="12.75">
      <c r="A111" s="431" t="s">
        <v>99</v>
      </c>
      <c r="B111" s="418" t="s">
        <v>93</v>
      </c>
      <c r="C111" s="419" t="s">
        <v>7</v>
      </c>
      <c r="D111" s="419" t="s">
        <v>38</v>
      </c>
      <c r="E111" s="422" t="s">
        <v>15</v>
      </c>
      <c r="G111" s="490">
        <f aca="true" t="shared" si="110" ref="G111:N111">G14</f>
        <v>1.0208931545492465E-05</v>
      </c>
      <c r="H111" s="476">
        <f t="shared" si="110"/>
        <v>0.35826307220548864</v>
      </c>
      <c r="I111" s="491"/>
      <c r="J111" s="476">
        <f t="shared" si="110"/>
        <v>3.232844288229817E-07</v>
      </c>
      <c r="K111" s="476">
        <f t="shared" si="110"/>
        <v>0.021878051603844997</v>
      </c>
      <c r="L111" s="476"/>
      <c r="M111" s="490">
        <f t="shared" si="110"/>
        <v>4.315224101424393E-07</v>
      </c>
      <c r="N111" s="476">
        <f t="shared" si="110"/>
        <v>0.04617207393304244</v>
      </c>
      <c r="O111" s="491"/>
      <c r="Q111" s="495">
        <f>IF(main!H111=0,main!G111,main!H111)</f>
        <v>0</v>
      </c>
      <c r="R111" s="499">
        <f t="shared" si="74"/>
        <v>0</v>
      </c>
      <c r="S111" s="477">
        <f t="shared" si="75"/>
        <v>0</v>
      </c>
      <c r="T111" s="500">
        <f t="shared" si="76"/>
        <v>0</v>
      </c>
      <c r="V111" s="490">
        <f t="shared" si="64"/>
        <v>0.35826307220548864</v>
      </c>
      <c r="W111" s="476">
        <f t="shared" si="97"/>
        <v>0.021878051603844997</v>
      </c>
      <c r="X111" s="491">
        <f t="shared" si="80"/>
        <v>0.04617207393304244</v>
      </c>
      <c r="Z111" s="490">
        <f t="shared" si="68"/>
        <v>0.8687096494801119</v>
      </c>
      <c r="AA111" s="476">
        <f t="shared" si="69"/>
        <v>0.03804227304499408</v>
      </c>
      <c r="AB111" s="491">
        <f t="shared" si="70"/>
        <v>0.0677481944401644</v>
      </c>
      <c r="AD111" s="504">
        <f t="shared" si="78"/>
        <v>0</v>
      </c>
      <c r="AE111" s="505">
        <f t="shared" si="65"/>
        <v>0</v>
      </c>
      <c r="AF111" s="506">
        <f t="shared" si="66"/>
        <v>0</v>
      </c>
    </row>
    <row r="112" spans="1:32" ht="12.75">
      <c r="A112" s="431" t="s">
        <v>100</v>
      </c>
      <c r="B112" s="418" t="s">
        <v>93</v>
      </c>
      <c r="C112" s="427" t="s">
        <v>18</v>
      </c>
      <c r="D112" s="427" t="s">
        <v>38</v>
      </c>
      <c r="E112" s="422" t="s">
        <v>9</v>
      </c>
      <c r="G112" s="483">
        <f>G29</f>
        <v>1.0539513192306885E-06</v>
      </c>
      <c r="H112" s="480">
        <f aca="true" t="shared" si="111" ref="H112:N112">H29</f>
        <v>0.6663798283067491</v>
      </c>
      <c r="I112" s="484"/>
      <c r="J112">
        <f t="shared" si="111"/>
        <v>4.2938467550810416E-07</v>
      </c>
      <c r="K112">
        <f t="shared" si="111"/>
        <v>0.11987407065216708</v>
      </c>
      <c r="M112" s="483">
        <f t="shared" si="111"/>
        <v>3.576642253558505E-07</v>
      </c>
      <c r="N112" s="480">
        <f t="shared" si="111"/>
        <v>0.7144175284868628</v>
      </c>
      <c r="O112" s="484"/>
      <c r="Q112" s="494">
        <f>IF(main!H112=0,main!G112,main!H112)</f>
        <v>154132.7</v>
      </c>
      <c r="R112" s="497">
        <f t="shared" si="74"/>
        <v>154132.7</v>
      </c>
      <c r="S112" s="478">
        <f t="shared" si="75"/>
        <v>154132.7</v>
      </c>
      <c r="T112" s="498">
        <f t="shared" si="76"/>
        <v>154132.7</v>
      </c>
      <c r="V112" s="483">
        <f t="shared" si="64"/>
        <v>0.828828190808337</v>
      </c>
      <c r="W112" s="480">
        <f t="shared" si="97"/>
        <v>0.18605629002685506</v>
      </c>
      <c r="X112" s="484">
        <f t="shared" si="80"/>
        <v>0.7695452812343685</v>
      </c>
      <c r="Z112" s="483">
        <f t="shared" si="68"/>
        <v>0.7190773942682835</v>
      </c>
      <c r="AA112" s="480">
        <f t="shared" si="69"/>
        <v>0.14134330442757229</v>
      </c>
      <c r="AB112" s="484">
        <f t="shared" si="70"/>
        <v>0.7323007397546554</v>
      </c>
      <c r="AD112" s="501">
        <f t="shared" si="78"/>
        <v>1.152627237923024</v>
      </c>
      <c r="AE112" s="502">
        <f t="shared" si="65"/>
        <v>1.3163431460751986</v>
      </c>
      <c r="AF112" s="503">
        <f t="shared" si="66"/>
        <v>1.0508596256398584</v>
      </c>
    </row>
    <row r="113" spans="1:32" ht="12.75">
      <c r="A113" s="431" t="s">
        <v>101</v>
      </c>
      <c r="B113" s="418" t="s">
        <v>93</v>
      </c>
      <c r="C113" s="418" t="s">
        <v>18</v>
      </c>
      <c r="D113" s="418" t="s">
        <v>38</v>
      </c>
      <c r="E113" s="422" t="s">
        <v>10</v>
      </c>
      <c r="G113" s="483">
        <f aca="true" t="shared" si="112" ref="G113:N113">G30</f>
        <v>-4.836219681725929E-07</v>
      </c>
      <c r="H113" s="480">
        <f t="shared" si="112"/>
        <v>0.5043697312527496</v>
      </c>
      <c r="I113" s="489">
        <v>100000</v>
      </c>
      <c r="J113">
        <f t="shared" si="112"/>
        <v>-7.471040780203848E-08</v>
      </c>
      <c r="K113">
        <f t="shared" si="112"/>
        <v>0.08190885157235049</v>
      </c>
      <c r="L113" s="471">
        <v>100000</v>
      </c>
      <c r="M113" s="483">
        <f t="shared" si="112"/>
        <v>1.7644206682491935E-06</v>
      </c>
      <c r="N113" s="480">
        <f t="shared" si="112"/>
        <v>0.6176483532756329</v>
      </c>
      <c r="O113" s="484"/>
      <c r="Q113" s="494">
        <f>IF(main!H113=0,main!G113,main!H113)</f>
        <v>205055.07298015023</v>
      </c>
      <c r="R113" s="497">
        <f t="shared" si="74"/>
        <v>100000</v>
      </c>
      <c r="S113" s="478">
        <f t="shared" si="75"/>
        <v>100000</v>
      </c>
      <c r="T113" s="498">
        <f t="shared" si="76"/>
        <v>205055.07298015023</v>
      </c>
      <c r="V113" s="483">
        <f t="shared" si="64"/>
        <v>0.45600753443549036</v>
      </c>
      <c r="W113" s="480">
        <f t="shared" si="97"/>
        <v>0.07443781079214665</v>
      </c>
      <c r="X113" s="484">
        <f t="shared" si="80"/>
        <v>0.9794517621711567</v>
      </c>
      <c r="Z113" s="483">
        <f t="shared" si="68"/>
        <v>0.48018863284412</v>
      </c>
      <c r="AA113" s="480">
        <f t="shared" si="69"/>
        <v>0.07817333118224856</v>
      </c>
      <c r="AB113" s="484">
        <f t="shared" si="70"/>
        <v>0.7058693866880926</v>
      </c>
      <c r="AD113" s="501">
        <f t="shared" si="78"/>
        <v>0.9496425013949062</v>
      </c>
      <c r="AE113" s="502">
        <f t="shared" si="65"/>
        <v>0.9522149007390621</v>
      </c>
      <c r="AF113" s="503">
        <f t="shared" si="66"/>
        <v>1.3875821513760502</v>
      </c>
    </row>
    <row r="114" spans="1:32" ht="12.75">
      <c r="A114" s="431" t="s">
        <v>102</v>
      </c>
      <c r="B114" s="418" t="s">
        <v>93</v>
      </c>
      <c r="C114" s="418" t="s">
        <v>18</v>
      </c>
      <c r="D114" s="418" t="s">
        <v>38</v>
      </c>
      <c r="E114" s="422" t="s">
        <v>11</v>
      </c>
      <c r="G114" s="483">
        <f aca="true" t="shared" si="113" ref="G114:N114">G31</f>
        <v>3.749336267001068E-06</v>
      </c>
      <c r="H114" s="480">
        <f t="shared" si="113"/>
        <v>0.16347060259283225</v>
      </c>
      <c r="I114" s="484"/>
      <c r="J114">
        <f t="shared" si="113"/>
        <v>5.253229144382258E-07</v>
      </c>
      <c r="K114">
        <f t="shared" si="113"/>
        <v>0.03526220691174144</v>
      </c>
      <c r="M114" s="483">
        <f t="shared" si="113"/>
        <v>1.6113505769045384E-07</v>
      </c>
      <c r="N114" s="480">
        <f t="shared" si="113"/>
        <v>0.9595995201967049</v>
      </c>
      <c r="O114" s="484"/>
      <c r="Q114" s="494">
        <f>IF(main!H114=0,main!G114,main!H114)</f>
        <v>219758.42957455618</v>
      </c>
      <c r="R114" s="497">
        <f t="shared" si="74"/>
        <v>219758.42957455618</v>
      </c>
      <c r="S114" s="478">
        <f t="shared" si="75"/>
        <v>219758.42957455618</v>
      </c>
      <c r="T114" s="498">
        <f t="shared" si="76"/>
        <v>219758.42957455618</v>
      </c>
      <c r="V114" s="483">
        <f t="shared" si="64"/>
        <v>0.9874188525759158</v>
      </c>
      <c r="W114" s="480">
        <f t="shared" si="97"/>
        <v>0.1507063456082149</v>
      </c>
      <c r="X114" s="484">
        <f t="shared" si="80"/>
        <v>0.9950103074241645</v>
      </c>
      <c r="Z114" s="483">
        <f t="shared" si="68"/>
        <v>0.35093741594288563</v>
      </c>
      <c r="AA114" s="480">
        <f t="shared" si="69"/>
        <v>0.06152835263365273</v>
      </c>
      <c r="AB114" s="484">
        <f t="shared" si="70"/>
        <v>0.9676562730812276</v>
      </c>
      <c r="AD114" s="501">
        <f t="shared" si="78"/>
        <v>2.8136608059387327</v>
      </c>
      <c r="AE114" s="502">
        <f t="shared" si="65"/>
        <v>2.449380475137027</v>
      </c>
      <c r="AF114" s="503">
        <f t="shared" si="66"/>
        <v>1.0282683377392219</v>
      </c>
    </row>
    <row r="115" spans="1:32" ht="12.75">
      <c r="A115" s="431" t="s">
        <v>103</v>
      </c>
      <c r="B115" s="418" t="s">
        <v>93</v>
      </c>
      <c r="C115" s="418" t="s">
        <v>18</v>
      </c>
      <c r="D115" s="418" t="s">
        <v>38</v>
      </c>
      <c r="E115" s="422" t="s">
        <v>12</v>
      </c>
      <c r="G115" s="483">
        <f aca="true" t="shared" si="114" ref="G115:N115">G32</f>
        <v>8.146351609280705E-07</v>
      </c>
      <c r="H115" s="480">
        <f t="shared" si="114"/>
        <v>0.09719499342990323</v>
      </c>
      <c r="I115" s="484"/>
      <c r="J115">
        <f t="shared" si="114"/>
        <v>2.944438271759638E-07</v>
      </c>
      <c r="K115">
        <f t="shared" si="114"/>
        <v>0.020846387572671835</v>
      </c>
      <c r="M115" s="483">
        <f t="shared" si="114"/>
        <v>-4.849406430354093E-06</v>
      </c>
      <c r="N115" s="480">
        <f t="shared" si="114"/>
        <v>1.00970110322202</v>
      </c>
      <c r="O115" s="489">
        <v>100000</v>
      </c>
      <c r="Q115" s="494">
        <f>IF(main!H115=0,main!G115,main!H115)</f>
        <v>137167.89154711514</v>
      </c>
      <c r="R115" s="497">
        <f t="shared" si="74"/>
        <v>137167.89154711514</v>
      </c>
      <c r="S115" s="478">
        <f t="shared" si="75"/>
        <v>137167.89154711514</v>
      </c>
      <c r="T115" s="498">
        <f t="shared" si="76"/>
        <v>100000</v>
      </c>
      <c r="V115" s="483">
        <f t="shared" si="64"/>
        <v>0.20893678083455147</v>
      </c>
      <c r="W115" s="480">
        <f t="shared" si="97"/>
        <v>0.06123462652546195</v>
      </c>
      <c r="X115" s="484">
        <f t="shared" si="80"/>
        <v>0.5247604601866107</v>
      </c>
      <c r="Z115" s="483">
        <f t="shared" si="68"/>
        <v>0.13792675147630676</v>
      </c>
      <c r="AA115" s="480">
        <f t="shared" si="69"/>
        <v>0.03556857893147002</v>
      </c>
      <c r="AB115" s="484">
        <f t="shared" si="70"/>
        <v>0.7672307817043154</v>
      </c>
      <c r="AD115" s="501">
        <f t="shared" si="78"/>
        <v>1.514838699513944</v>
      </c>
      <c r="AE115" s="502">
        <f t="shared" si="65"/>
        <v>1.7215932816276607</v>
      </c>
      <c r="AF115" s="503">
        <f t="shared" si="66"/>
        <v>0.6839669010944991</v>
      </c>
    </row>
    <row r="116" spans="1:32" ht="12.75">
      <c r="A116" s="431" t="s">
        <v>104</v>
      </c>
      <c r="B116" s="418" t="s">
        <v>93</v>
      </c>
      <c r="C116" s="418" t="s">
        <v>18</v>
      </c>
      <c r="D116" s="418" t="s">
        <v>38</v>
      </c>
      <c r="E116" s="422" t="s">
        <v>13</v>
      </c>
      <c r="G116" s="483">
        <f aca="true" t="shared" si="115" ref="G116:N116">G33</f>
        <v>1.024E-06</v>
      </c>
      <c r="H116" s="480">
        <f t="shared" si="115"/>
        <v>0.01</v>
      </c>
      <c r="I116" s="484"/>
      <c r="J116">
        <f t="shared" si="115"/>
        <v>1.418682910617711E-06</v>
      </c>
      <c r="K116">
        <f t="shared" si="115"/>
        <v>-0.016773378561057768</v>
      </c>
      <c r="M116" s="483">
        <f t="shared" si="115"/>
        <v>-1.3119552403048702E-06</v>
      </c>
      <c r="N116" s="480">
        <f t="shared" si="115"/>
        <v>0.6595744728514075</v>
      </c>
      <c r="O116" s="489">
        <v>100000</v>
      </c>
      <c r="Q116" s="494">
        <f>IF(main!H116=0,main!G116,main!H116)</f>
        <v>44892.841879367545</v>
      </c>
      <c r="R116" s="497">
        <f t="shared" si="74"/>
        <v>44892.841879367545</v>
      </c>
      <c r="S116" s="478">
        <f t="shared" si="75"/>
        <v>44892.841879367545</v>
      </c>
      <c r="T116" s="498">
        <f t="shared" si="76"/>
        <v>44892.841879367545</v>
      </c>
      <c r="V116" s="483">
        <f t="shared" si="64"/>
        <v>0.05597027008447237</v>
      </c>
      <c r="W116" s="480">
        <f t="shared" si="97"/>
        <v>0.04691532902226405</v>
      </c>
      <c r="X116" s="484">
        <f t="shared" si="80"/>
        <v>0.6006770736955933</v>
      </c>
      <c r="Z116" s="483">
        <f t="shared" si="68"/>
        <v>0.061200000000000004</v>
      </c>
      <c r="AA116" s="480">
        <f t="shared" si="69"/>
        <v>0.05416076696982778</v>
      </c>
      <c r="AB116" s="484">
        <f t="shared" si="70"/>
        <v>0.593976710836164</v>
      </c>
      <c r="AD116" s="501">
        <f t="shared" si="78"/>
        <v>0.914546896805104</v>
      </c>
      <c r="AE116" s="502">
        <f t="shared" si="65"/>
        <v>0.8662234980608737</v>
      </c>
      <c r="AF116" s="503">
        <f t="shared" si="66"/>
        <v>1.0112805144329597</v>
      </c>
    </row>
    <row r="117" spans="1:32" ht="12.75">
      <c r="A117" s="431" t="s">
        <v>105</v>
      </c>
      <c r="B117" s="418" t="s">
        <v>93</v>
      </c>
      <c r="C117" s="418" t="s">
        <v>18</v>
      </c>
      <c r="D117" s="418" t="s">
        <v>38</v>
      </c>
      <c r="E117" s="422" t="s">
        <v>14</v>
      </c>
      <c r="G117" s="483">
        <f aca="true" t="shared" si="116" ref="G117:N117">G34</f>
        <v>1.024E-06</v>
      </c>
      <c r="H117" s="480">
        <f t="shared" si="116"/>
        <v>0.01</v>
      </c>
      <c r="I117" s="484"/>
      <c r="J117">
        <f t="shared" si="116"/>
        <v>1.418682910617711E-06</v>
      </c>
      <c r="K117">
        <f t="shared" si="116"/>
        <v>-0.016773378561057768</v>
      </c>
      <c r="M117" s="483">
        <f t="shared" si="116"/>
        <v>-1.3119552403048702E-06</v>
      </c>
      <c r="N117" s="480">
        <f t="shared" si="116"/>
        <v>0.6595744728514075</v>
      </c>
      <c r="O117" s="489">
        <v>100000</v>
      </c>
      <c r="Q117" s="494">
        <f>IF(main!H117=0,main!G117,main!H117)</f>
        <v>0</v>
      </c>
      <c r="R117" s="497">
        <f t="shared" si="74"/>
        <v>0</v>
      </c>
      <c r="S117" s="478">
        <f t="shared" si="75"/>
        <v>0</v>
      </c>
      <c r="T117" s="498">
        <f t="shared" si="76"/>
        <v>0</v>
      </c>
      <c r="V117" s="483">
        <f t="shared" si="64"/>
        <v>0.01</v>
      </c>
      <c r="W117" s="480">
        <f t="shared" si="97"/>
        <v>-0.016773378561057768</v>
      </c>
      <c r="X117" s="484">
        <f t="shared" si="80"/>
        <v>0.6595744728514075</v>
      </c>
      <c r="Z117" s="483">
        <f t="shared" si="68"/>
        <v>0.061200000000000004</v>
      </c>
      <c r="AA117" s="480">
        <f t="shared" si="69"/>
        <v>0.05416076696982778</v>
      </c>
      <c r="AB117" s="484">
        <f t="shared" si="70"/>
        <v>0.593976710836164</v>
      </c>
      <c r="AD117" s="501">
        <f t="shared" si="78"/>
        <v>0</v>
      </c>
      <c r="AE117" s="502">
        <f t="shared" si="65"/>
        <v>0</v>
      </c>
      <c r="AF117" s="503">
        <f t="shared" si="66"/>
        <v>0</v>
      </c>
    </row>
    <row r="118" spans="1:32" ht="12.75">
      <c r="A118" s="435" t="s">
        <v>106</v>
      </c>
      <c r="B118" s="419" t="s">
        <v>93</v>
      </c>
      <c r="C118" s="419" t="s">
        <v>18</v>
      </c>
      <c r="D118" s="419" t="s">
        <v>38</v>
      </c>
      <c r="E118" s="422" t="s">
        <v>15</v>
      </c>
      <c r="G118" s="490">
        <f aca="true" t="shared" si="117" ref="G118:N118">G35</f>
        <v>1.024E-06</v>
      </c>
      <c r="H118" s="476">
        <f t="shared" si="117"/>
        <v>0.01</v>
      </c>
      <c r="I118" s="491"/>
      <c r="J118" s="476">
        <f t="shared" si="117"/>
        <v>1.418682910617711E-06</v>
      </c>
      <c r="K118" s="476">
        <f t="shared" si="117"/>
        <v>-0.016773378561057768</v>
      </c>
      <c r="L118" s="476"/>
      <c r="M118" s="490">
        <f t="shared" si="117"/>
        <v>-1.3119552403048702E-06</v>
      </c>
      <c r="N118" s="476">
        <f t="shared" si="117"/>
        <v>0.6595744728514075</v>
      </c>
      <c r="O118" s="492">
        <v>100000</v>
      </c>
      <c r="Q118" s="495">
        <f>IF(main!H118=0,main!G118,main!H118)</f>
        <v>0</v>
      </c>
      <c r="R118" s="499">
        <f t="shared" si="74"/>
        <v>0</v>
      </c>
      <c r="S118" s="477">
        <f t="shared" si="75"/>
        <v>0</v>
      </c>
      <c r="T118" s="500">
        <f t="shared" si="76"/>
        <v>0</v>
      </c>
      <c r="V118" s="490">
        <f t="shared" si="64"/>
        <v>0.01</v>
      </c>
      <c r="W118" s="476">
        <f t="shared" si="97"/>
        <v>-0.016773378561057768</v>
      </c>
      <c r="X118" s="491">
        <f t="shared" si="80"/>
        <v>0.6595744728514075</v>
      </c>
      <c r="Z118" s="490">
        <f t="shared" si="68"/>
        <v>0.061200000000000004</v>
      </c>
      <c r="AA118" s="476">
        <f t="shared" si="69"/>
        <v>0.05416076696982778</v>
      </c>
      <c r="AB118" s="491">
        <f t="shared" si="70"/>
        <v>0.593976710836164</v>
      </c>
      <c r="AD118" s="504">
        <f t="shared" si="78"/>
        <v>0</v>
      </c>
      <c r="AE118" s="505">
        <f t="shared" si="65"/>
        <v>0</v>
      </c>
      <c r="AF118" s="506">
        <f t="shared" si="66"/>
        <v>0</v>
      </c>
    </row>
  </sheetData>
  <sheetProtection/>
  <mergeCells count="13">
    <mergeCell ref="A4:E4"/>
    <mergeCell ref="Q4:T4"/>
    <mergeCell ref="V4:AB4"/>
    <mergeCell ref="AD4:AF4"/>
    <mergeCell ref="M6:O6"/>
    <mergeCell ref="G5:O5"/>
    <mergeCell ref="G4:O4"/>
    <mergeCell ref="R6:T6"/>
    <mergeCell ref="V6:X6"/>
    <mergeCell ref="Z6:AB6"/>
    <mergeCell ref="AD6:AF6"/>
    <mergeCell ref="G6:I6"/>
    <mergeCell ref="J6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41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1" width="6.421875" style="8" customWidth="1"/>
    <col min="2" max="2" width="14.57421875" style="7" customWidth="1"/>
    <col min="3" max="3" width="6.57421875" style="7" customWidth="1"/>
    <col min="4" max="4" width="16.421875" style="7" customWidth="1"/>
    <col min="5" max="6" width="11.00390625" style="7" customWidth="1"/>
    <col min="7" max="42" width="4.140625" style="9" customWidth="1"/>
    <col min="43" max="43" width="3.28125" style="0" customWidth="1"/>
    <col min="44" max="79" width="8.00390625" style="0" customWidth="1"/>
    <col min="80" max="80" width="6.00390625" style="0" customWidth="1"/>
    <col min="81" max="116" width="9.00390625" style="0" customWidth="1"/>
    <col min="117" max="117" width="1.7109375" style="0" customWidth="1"/>
    <col min="118" max="118" width="12.28125" style="0" customWidth="1"/>
    <col min="119" max="119" width="2.140625" style="0" customWidth="1"/>
    <col min="120" max="155" width="5.8515625" style="0" customWidth="1"/>
  </cols>
  <sheetData>
    <row r="1" spans="1:79" ht="18.75" thickBot="1">
      <c r="A1" s="551" t="s">
        <v>0</v>
      </c>
      <c r="B1" s="552"/>
      <c r="C1" s="552"/>
      <c r="D1" s="552"/>
      <c r="E1" s="552"/>
      <c r="F1" s="553"/>
      <c r="G1" s="540" t="s">
        <v>21</v>
      </c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2"/>
      <c r="AR1" s="540" t="s">
        <v>22</v>
      </c>
      <c r="AS1" s="541"/>
      <c r="AT1" s="541"/>
      <c r="AU1" s="541"/>
      <c r="AV1" s="541"/>
      <c r="AW1" s="541"/>
      <c r="AX1" s="541"/>
      <c r="AY1" s="541"/>
      <c r="AZ1" s="541"/>
      <c r="BA1" s="541"/>
      <c r="BB1" s="541"/>
      <c r="BC1" s="541"/>
      <c r="BD1" s="541"/>
      <c r="BE1" s="541"/>
      <c r="BF1" s="541"/>
      <c r="BG1" s="541"/>
      <c r="BH1" s="541"/>
      <c r="BI1" s="541"/>
      <c r="BJ1" s="541"/>
      <c r="BK1" s="541"/>
      <c r="BL1" s="541"/>
      <c r="BM1" s="541"/>
      <c r="BN1" s="541"/>
      <c r="BO1" s="541"/>
      <c r="BP1" s="541"/>
      <c r="BQ1" s="541"/>
      <c r="BR1" s="541"/>
      <c r="BS1" s="541"/>
      <c r="BT1" s="541"/>
      <c r="BU1" s="541"/>
      <c r="BV1" s="541"/>
      <c r="BW1" s="541"/>
      <c r="BX1" s="541"/>
      <c r="BY1" s="541"/>
      <c r="BZ1" s="541"/>
      <c r="CA1" s="542"/>
    </row>
    <row r="2" spans="1:79" ht="24.75" customHeight="1" thickBot="1">
      <c r="A2" s="543" t="s">
        <v>1</v>
      </c>
      <c r="B2" s="545" t="s">
        <v>2</v>
      </c>
      <c r="C2" s="545" t="s">
        <v>3</v>
      </c>
      <c r="D2" s="545" t="s">
        <v>4</v>
      </c>
      <c r="E2" s="547" t="s">
        <v>5</v>
      </c>
      <c r="F2" s="549" t="s">
        <v>19</v>
      </c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11"/>
      <c r="AH2" s="11"/>
      <c r="AI2" s="11"/>
      <c r="AJ2" s="11"/>
      <c r="AK2" s="11"/>
      <c r="AL2" s="11"/>
      <c r="AM2" s="11"/>
      <c r="AN2" s="11"/>
      <c r="AO2" s="11"/>
      <c r="AP2" s="12"/>
      <c r="AR2" s="10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2"/>
    </row>
    <row r="3" spans="1:79" ht="35.25" customHeight="1" thickBot="1">
      <c r="A3" s="544"/>
      <c r="B3" s="546"/>
      <c r="C3" s="546"/>
      <c r="D3" s="546"/>
      <c r="E3" s="548"/>
      <c r="F3" s="550"/>
      <c r="G3" s="248">
        <v>1995</v>
      </c>
      <c r="H3" s="249">
        <v>1996</v>
      </c>
      <c r="I3" s="249">
        <v>1997</v>
      </c>
      <c r="J3" s="249">
        <v>1998</v>
      </c>
      <c r="K3" s="249">
        <v>1999</v>
      </c>
      <c r="L3" s="17">
        <f>+K3+1</f>
        <v>2000</v>
      </c>
      <c r="M3" s="17">
        <f aca="true" t="shared" si="0" ref="M3:AP3">+L3+1</f>
        <v>2001</v>
      </c>
      <c r="N3" s="17">
        <f t="shared" si="0"/>
        <v>2002</v>
      </c>
      <c r="O3" s="17">
        <f t="shared" si="0"/>
        <v>2003</v>
      </c>
      <c r="P3" s="17">
        <f t="shared" si="0"/>
        <v>2004</v>
      </c>
      <c r="Q3" s="17">
        <f t="shared" si="0"/>
        <v>2005</v>
      </c>
      <c r="R3" s="17">
        <f t="shared" si="0"/>
        <v>2006</v>
      </c>
      <c r="S3" s="17">
        <f t="shared" si="0"/>
        <v>2007</v>
      </c>
      <c r="T3" s="17">
        <f t="shared" si="0"/>
        <v>2008</v>
      </c>
      <c r="U3" s="17">
        <f t="shared" si="0"/>
        <v>2009</v>
      </c>
      <c r="V3" s="17">
        <f t="shared" si="0"/>
        <v>2010</v>
      </c>
      <c r="W3" s="17">
        <f t="shared" si="0"/>
        <v>2011</v>
      </c>
      <c r="X3" s="17">
        <f t="shared" si="0"/>
        <v>2012</v>
      </c>
      <c r="Y3" s="17">
        <f t="shared" si="0"/>
        <v>2013</v>
      </c>
      <c r="Z3" s="17">
        <f t="shared" si="0"/>
        <v>2014</v>
      </c>
      <c r="AA3" s="17">
        <f t="shared" si="0"/>
        <v>2015</v>
      </c>
      <c r="AB3" s="17">
        <f t="shared" si="0"/>
        <v>2016</v>
      </c>
      <c r="AC3" s="17">
        <f t="shared" si="0"/>
        <v>2017</v>
      </c>
      <c r="AD3" s="17">
        <f t="shared" si="0"/>
        <v>2018</v>
      </c>
      <c r="AE3" s="17">
        <f t="shared" si="0"/>
        <v>2019</v>
      </c>
      <c r="AF3" s="17">
        <f t="shared" si="0"/>
        <v>2020</v>
      </c>
      <c r="AG3" s="17">
        <f t="shared" si="0"/>
        <v>2021</v>
      </c>
      <c r="AH3" s="17">
        <f t="shared" si="0"/>
        <v>2022</v>
      </c>
      <c r="AI3" s="17">
        <f t="shared" si="0"/>
        <v>2023</v>
      </c>
      <c r="AJ3" s="17">
        <f t="shared" si="0"/>
        <v>2024</v>
      </c>
      <c r="AK3" s="17">
        <f t="shared" si="0"/>
        <v>2025</v>
      </c>
      <c r="AL3" s="17">
        <f t="shared" si="0"/>
        <v>2026</v>
      </c>
      <c r="AM3" s="17">
        <f t="shared" si="0"/>
        <v>2027</v>
      </c>
      <c r="AN3" s="17">
        <f t="shared" si="0"/>
        <v>2028</v>
      </c>
      <c r="AO3" s="17">
        <f t="shared" si="0"/>
        <v>2029</v>
      </c>
      <c r="AP3" s="21">
        <f t="shared" si="0"/>
        <v>2030</v>
      </c>
      <c r="AR3" s="16">
        <v>1995</v>
      </c>
      <c r="AS3" s="17">
        <v>1996</v>
      </c>
      <c r="AT3" s="17">
        <v>1997</v>
      </c>
      <c r="AU3" s="17">
        <v>1998</v>
      </c>
      <c r="AV3" s="17">
        <v>1999</v>
      </c>
      <c r="AW3" s="17">
        <f>+AV3+1</f>
        <v>2000</v>
      </c>
      <c r="AX3" s="17">
        <f aca="true" t="shared" si="1" ref="AX3:CA3">+AW3+1</f>
        <v>2001</v>
      </c>
      <c r="AY3" s="17">
        <f t="shared" si="1"/>
        <v>2002</v>
      </c>
      <c r="AZ3" s="17">
        <f t="shared" si="1"/>
        <v>2003</v>
      </c>
      <c r="BA3" s="17">
        <f t="shared" si="1"/>
        <v>2004</v>
      </c>
      <c r="BB3" s="17">
        <f t="shared" si="1"/>
        <v>2005</v>
      </c>
      <c r="BC3" s="17">
        <f t="shared" si="1"/>
        <v>2006</v>
      </c>
      <c r="BD3" s="17">
        <f t="shared" si="1"/>
        <v>2007</v>
      </c>
      <c r="BE3" s="17">
        <f t="shared" si="1"/>
        <v>2008</v>
      </c>
      <c r="BF3" s="17">
        <f t="shared" si="1"/>
        <v>2009</v>
      </c>
      <c r="BG3" s="17">
        <f t="shared" si="1"/>
        <v>2010</v>
      </c>
      <c r="BH3" s="17">
        <f t="shared" si="1"/>
        <v>2011</v>
      </c>
      <c r="BI3" s="17">
        <f t="shared" si="1"/>
        <v>2012</v>
      </c>
      <c r="BJ3" s="17">
        <f t="shared" si="1"/>
        <v>2013</v>
      </c>
      <c r="BK3" s="17">
        <f t="shared" si="1"/>
        <v>2014</v>
      </c>
      <c r="BL3" s="17">
        <f t="shared" si="1"/>
        <v>2015</v>
      </c>
      <c r="BM3" s="17">
        <f t="shared" si="1"/>
        <v>2016</v>
      </c>
      <c r="BN3" s="17">
        <f t="shared" si="1"/>
        <v>2017</v>
      </c>
      <c r="BO3" s="17">
        <f t="shared" si="1"/>
        <v>2018</v>
      </c>
      <c r="BP3" s="17">
        <f t="shared" si="1"/>
        <v>2019</v>
      </c>
      <c r="BQ3" s="17">
        <f t="shared" si="1"/>
        <v>2020</v>
      </c>
      <c r="BR3" s="17">
        <f t="shared" si="1"/>
        <v>2021</v>
      </c>
      <c r="BS3" s="17">
        <f t="shared" si="1"/>
        <v>2022</v>
      </c>
      <c r="BT3" s="17">
        <f t="shared" si="1"/>
        <v>2023</v>
      </c>
      <c r="BU3" s="17">
        <f t="shared" si="1"/>
        <v>2024</v>
      </c>
      <c r="BV3" s="17">
        <f t="shared" si="1"/>
        <v>2025</v>
      </c>
      <c r="BW3" s="17">
        <f t="shared" si="1"/>
        <v>2026</v>
      </c>
      <c r="BX3" s="17">
        <f t="shared" si="1"/>
        <v>2027</v>
      </c>
      <c r="BY3" s="17">
        <f t="shared" si="1"/>
        <v>2028</v>
      </c>
      <c r="BZ3" s="17">
        <f t="shared" si="1"/>
        <v>2029</v>
      </c>
      <c r="CA3" s="21">
        <f t="shared" si="1"/>
        <v>2030</v>
      </c>
    </row>
    <row r="4" spans="1:79" ht="12.75">
      <c r="A4" s="102" t="s">
        <v>107</v>
      </c>
      <c r="B4" s="89" t="s">
        <v>6</v>
      </c>
      <c r="C4" s="89" t="s">
        <v>7</v>
      </c>
      <c r="D4" s="89" t="s">
        <v>8</v>
      </c>
      <c r="E4" s="151" t="s">
        <v>9</v>
      </c>
      <c r="F4" s="146" t="s">
        <v>20</v>
      </c>
      <c r="G4" s="158">
        <f>+H4-(I4-H4)</f>
        <v>8.350747667391062</v>
      </c>
      <c r="H4" s="159">
        <v>9.081208272335832</v>
      </c>
      <c r="I4" s="159">
        <v>9.811668877280603</v>
      </c>
      <c r="J4" s="160">
        <v>10.491332563197046</v>
      </c>
      <c r="K4" s="160">
        <v>11.112622623328564</v>
      </c>
      <c r="L4" s="160">
        <v>11.74988814062182</v>
      </c>
      <c r="M4" s="159">
        <v>12.383781168248913</v>
      </c>
      <c r="N4" s="160">
        <v>13.037268923770808</v>
      </c>
      <c r="O4" s="160">
        <v>13.721676389315318</v>
      </c>
      <c r="P4" s="160">
        <v>14.458207771609834</v>
      </c>
      <c r="Q4" s="160">
        <v>15.254504672897196</v>
      </c>
      <c r="R4" s="159">
        <v>16.064426481322105</v>
      </c>
      <c r="S4" s="161">
        <v>17.47447448853756</v>
      </c>
      <c r="T4" s="162">
        <v>18.42822672382279</v>
      </c>
      <c r="U4" s="162">
        <v>19.334712344796202</v>
      </c>
      <c r="V4" s="162">
        <v>20.351172688427944</v>
      </c>
      <c r="W4" s="162">
        <v>21.457041827694084</v>
      </c>
      <c r="X4" s="162">
        <v>22.5</v>
      </c>
      <c r="Y4" s="162">
        <v>23.5</v>
      </c>
      <c r="Z4" s="162">
        <v>24.5</v>
      </c>
      <c r="AA4" s="162">
        <v>25.5</v>
      </c>
      <c r="AB4" s="162">
        <v>26.5</v>
      </c>
      <c r="AC4" s="162">
        <v>27.5</v>
      </c>
      <c r="AD4" s="162">
        <v>28.5</v>
      </c>
      <c r="AE4" s="162">
        <v>29.5</v>
      </c>
      <c r="AF4" s="162">
        <v>30.5</v>
      </c>
      <c r="AG4" s="162">
        <v>31.5</v>
      </c>
      <c r="AH4" s="162">
        <v>32.5</v>
      </c>
      <c r="AI4" s="162">
        <v>33.5</v>
      </c>
      <c r="AJ4" s="162">
        <v>34.5</v>
      </c>
      <c r="AK4" s="162">
        <v>35.5</v>
      </c>
      <c r="AL4" s="162">
        <v>36.5</v>
      </c>
      <c r="AM4" s="162">
        <v>37.5</v>
      </c>
      <c r="AN4" s="162">
        <v>38.5</v>
      </c>
      <c r="AO4" s="162">
        <v>39.5</v>
      </c>
      <c r="AP4" s="163">
        <v>40.5</v>
      </c>
      <c r="AQ4" s="13"/>
      <c r="AR4" s="191">
        <f aca="true" t="shared" si="2" ref="AR4:BF4">IF(G4&lt;=27,-(452.02*(G4^2))+(15274*G4),-(452.02*(27^2))+(15274*27))</f>
        <v>96027.71122679336</v>
      </c>
      <c r="AS4" s="192">
        <f t="shared" si="2"/>
        <v>101429.03443891936</v>
      </c>
      <c r="AT4" s="192">
        <f t="shared" si="2"/>
        <v>106347.98659151743</v>
      </c>
      <c r="AU4" s="193">
        <f t="shared" si="2"/>
        <v>110491.64956297004</v>
      </c>
      <c r="AV4" s="193">
        <f t="shared" si="2"/>
        <v>113914.07567212087</v>
      </c>
      <c r="AW4" s="193">
        <f t="shared" si="2"/>
        <v>117061.96842709072</v>
      </c>
      <c r="AX4" s="192">
        <f t="shared" si="2"/>
        <v>119828.97412068289</v>
      </c>
      <c r="AY4" s="193">
        <f t="shared" si="2"/>
        <v>122301.23392625006</v>
      </c>
      <c r="AZ4" s="193">
        <f t="shared" si="2"/>
        <v>124476.56935658527</v>
      </c>
      <c r="BA4" s="193">
        <f t="shared" si="2"/>
        <v>126344.50777902763</v>
      </c>
      <c r="BB4" s="193">
        <f t="shared" si="2"/>
        <v>127812.2897829955</v>
      </c>
      <c r="BC4" s="192">
        <f t="shared" si="2"/>
        <v>128717.14798519143</v>
      </c>
      <c r="BD4" s="194">
        <f t="shared" si="2"/>
        <v>128877.53528270105</v>
      </c>
      <c r="BE4" s="195">
        <f t="shared" si="2"/>
        <v>127966.95082541899</v>
      </c>
      <c r="BF4" s="195">
        <f t="shared" si="2"/>
        <v>126339.26187426946</v>
      </c>
      <c r="BG4" s="195">
        <f aca="true" t="shared" si="3" ref="BG4:BM4">IF(V4&lt;=27,-(452.02*(V4^2))+(15274*V4),-(452.02*(27^2))+(15274*27))</f>
        <v>123630.58437146715</v>
      </c>
      <c r="BH4" s="195">
        <f t="shared" si="3"/>
        <v>119622.74969739263</v>
      </c>
      <c r="BI4" s="195">
        <f t="shared" si="3"/>
        <v>114829.875</v>
      </c>
      <c r="BJ4" s="195">
        <f t="shared" si="3"/>
        <v>109310.95500000002</v>
      </c>
      <c r="BK4" s="195">
        <f t="shared" si="3"/>
        <v>102887.995</v>
      </c>
      <c r="BL4" s="195">
        <f t="shared" si="3"/>
        <v>95560.995</v>
      </c>
      <c r="BM4" s="195">
        <f t="shared" si="3"/>
        <v>87329.95500000002</v>
      </c>
      <c r="BN4" s="195">
        <f aca="true" t="shared" si="4" ref="BN4:BY10">IF(AC4&lt;=27,-(452.02*(AC4^2))+(15274*AC4),-(452.02*(27^2))+(15274*27))</f>
        <v>82875.42000000004</v>
      </c>
      <c r="BO4" s="195">
        <f t="shared" si="4"/>
        <v>82875.42000000004</v>
      </c>
      <c r="BP4" s="195">
        <f t="shared" si="4"/>
        <v>82875.42000000004</v>
      </c>
      <c r="BQ4" s="195">
        <f t="shared" si="4"/>
        <v>82875.42000000004</v>
      </c>
      <c r="BR4" s="195">
        <f t="shared" si="4"/>
        <v>82875.42000000004</v>
      </c>
      <c r="BS4" s="195">
        <f t="shared" si="4"/>
        <v>82875.42000000004</v>
      </c>
      <c r="BT4" s="195">
        <f t="shared" si="4"/>
        <v>82875.42000000004</v>
      </c>
      <c r="BU4" s="195">
        <f t="shared" si="4"/>
        <v>82875.42000000004</v>
      </c>
      <c r="BV4" s="195">
        <f t="shared" si="4"/>
        <v>82875.42000000004</v>
      </c>
      <c r="BW4" s="195">
        <f t="shared" si="4"/>
        <v>82875.42000000004</v>
      </c>
      <c r="BX4" s="195">
        <f t="shared" si="4"/>
        <v>82875.42000000004</v>
      </c>
      <c r="BY4" s="195">
        <f t="shared" si="4"/>
        <v>82875.42000000004</v>
      </c>
      <c r="BZ4" s="195">
        <f aca="true" t="shared" si="5" ref="BZ4:BZ10">IF(AO4&lt;=27,-(452.02*(AO4^2))+(15274*AO4),-(452.02*(27^2))+(15274*27))</f>
        <v>82875.42000000004</v>
      </c>
      <c r="CA4" s="196">
        <f aca="true" t="shared" si="6" ref="CA4:CA10">IF(AP4&lt;=27,-(452.02*(AP4^2))+(15274*AP4),-(452.02*(27^2))+(15274*27))</f>
        <v>82875.42000000004</v>
      </c>
    </row>
    <row r="5" spans="1:79" ht="12.75">
      <c r="A5" s="1" t="s">
        <v>108</v>
      </c>
      <c r="B5" s="2" t="s">
        <v>6</v>
      </c>
      <c r="C5" s="2" t="s">
        <v>7</v>
      </c>
      <c r="D5" s="2" t="s">
        <v>8</v>
      </c>
      <c r="E5" s="152" t="s">
        <v>10</v>
      </c>
      <c r="F5" s="147">
        <v>33970</v>
      </c>
      <c r="G5" s="259">
        <f>+H5-(I5-H5)</f>
        <v>1.4991283224891236</v>
      </c>
      <c r="H5" s="22">
        <v>1.9901857895652104</v>
      </c>
      <c r="I5" s="23">
        <v>2.481243256641297</v>
      </c>
      <c r="J5" s="19">
        <v>3.4564061959320873</v>
      </c>
      <c r="K5" s="19">
        <v>4.453813641264966</v>
      </c>
      <c r="L5" s="19">
        <v>5.451304118632545</v>
      </c>
      <c r="M5" s="20">
        <v>6.439705089903023</v>
      </c>
      <c r="N5" s="19">
        <v>7.432485701035708</v>
      </c>
      <c r="O5" s="19">
        <v>8.416749790527872</v>
      </c>
      <c r="P5" s="19">
        <v>9.386169221648174</v>
      </c>
      <c r="Q5" s="19">
        <v>10.334036600467828</v>
      </c>
      <c r="R5" s="20">
        <v>11.263314527607388</v>
      </c>
      <c r="S5" s="26">
        <v>12.185004810620212</v>
      </c>
      <c r="T5" s="29">
        <v>13.089910498761581</v>
      </c>
      <c r="U5" s="29">
        <v>14.025830236332611</v>
      </c>
      <c r="V5" s="29">
        <v>15.064959049437725</v>
      </c>
      <c r="W5" s="29">
        <v>16.176982094706005</v>
      </c>
      <c r="X5" s="29">
        <v>17.149060567623273</v>
      </c>
      <c r="Y5" s="29">
        <v>18.02652364849162</v>
      </c>
      <c r="Z5" s="29">
        <v>19.01606311836058</v>
      </c>
      <c r="AA5" s="29">
        <v>20.2026882689041</v>
      </c>
      <c r="AB5" s="29">
        <v>21.5</v>
      </c>
      <c r="AC5" s="29">
        <v>22.5</v>
      </c>
      <c r="AD5" s="29">
        <v>23.5</v>
      </c>
      <c r="AE5" s="29">
        <v>24.5</v>
      </c>
      <c r="AF5" s="29">
        <v>25.5</v>
      </c>
      <c r="AG5" s="29">
        <v>26.5</v>
      </c>
      <c r="AH5" s="29">
        <v>27.5</v>
      </c>
      <c r="AI5" s="29">
        <v>28.5</v>
      </c>
      <c r="AJ5" s="29">
        <v>29.5</v>
      </c>
      <c r="AK5" s="29">
        <v>30.5</v>
      </c>
      <c r="AL5" s="29">
        <v>31.5</v>
      </c>
      <c r="AM5" s="29">
        <v>32.5</v>
      </c>
      <c r="AN5" s="29">
        <v>33.5</v>
      </c>
      <c r="AO5" s="29">
        <v>34.5</v>
      </c>
      <c r="AP5" s="164">
        <v>35.5</v>
      </c>
      <c r="AQ5" s="13"/>
      <c r="AR5" s="197">
        <f aca="true" t="shared" si="7" ref="AR5:AX5">IF(G5&lt;=27,-(452.02*(G5^2))+(15274*G5),-(452.02*(27^2))+(15274*27))</f>
        <v>21881.822701249675</v>
      </c>
      <c r="AS5" s="70">
        <f t="shared" si="7"/>
        <v>28607.719089431223</v>
      </c>
      <c r="AT5" s="71">
        <f t="shared" si="7"/>
        <v>35115.61758999739</v>
      </c>
      <c r="AU5" s="72">
        <f t="shared" si="7"/>
        <v>47392.98110813335</v>
      </c>
      <c r="AV5" s="72">
        <f t="shared" si="7"/>
        <v>59061.074737656774</v>
      </c>
      <c r="AW5" s="72">
        <f t="shared" si="7"/>
        <v>69830.66887325492</v>
      </c>
      <c r="AX5" s="73">
        <f t="shared" si="7"/>
        <v>79614.87580364072</v>
      </c>
      <c r="AY5" s="72">
        <f aca="true" t="shared" si="8" ref="AY5:BM7">IF(N5&lt;=27,-(452.02*(N5^2))+(15274*N5),-(452.02*(27^2))+(15274*27))</f>
        <v>88553.36841010817</v>
      </c>
      <c r="AZ5" s="72">
        <f t="shared" si="8"/>
        <v>96535.58144655135</v>
      </c>
      <c r="BA5" s="72">
        <f t="shared" si="8"/>
        <v>103541.30864684927</v>
      </c>
      <c r="BB5" s="72">
        <f t="shared" si="8"/>
        <v>109569.81395746289</v>
      </c>
      <c r="BC5" s="73">
        <f t="shared" si="8"/>
        <v>114691.58997478141</v>
      </c>
      <c r="BD5" s="74">
        <f t="shared" si="8"/>
        <v>119000.39130042179</v>
      </c>
      <c r="BE5" s="75">
        <f t="shared" si="8"/>
        <v>122483.58393970098</v>
      </c>
      <c r="BF5" s="75">
        <f t="shared" si="8"/>
        <v>125307.38750554115</v>
      </c>
      <c r="BG5" s="75">
        <f t="shared" si="8"/>
        <v>127514.8934564101</v>
      </c>
      <c r="BH5" s="75">
        <f t="shared" si="8"/>
        <v>128795.9637585634</v>
      </c>
      <c r="BI5" s="75">
        <f t="shared" si="8"/>
        <v>129000.06348920165</v>
      </c>
      <c r="BJ5" s="75">
        <f t="shared" si="8"/>
        <v>128450.71230393235</v>
      </c>
      <c r="BK5" s="75">
        <f t="shared" si="8"/>
        <v>126996.09910900309</v>
      </c>
      <c r="BL5" s="75">
        <f t="shared" si="8"/>
        <v>124084.52443966252</v>
      </c>
      <c r="BM5" s="75">
        <f t="shared" si="8"/>
        <v>119444.755</v>
      </c>
      <c r="BN5" s="75">
        <f t="shared" si="4"/>
        <v>114829.875</v>
      </c>
      <c r="BO5" s="75">
        <f t="shared" si="4"/>
        <v>109310.95500000002</v>
      </c>
      <c r="BP5" s="75">
        <f t="shared" si="4"/>
        <v>102887.995</v>
      </c>
      <c r="BQ5" s="75">
        <f t="shared" si="4"/>
        <v>95560.995</v>
      </c>
      <c r="BR5" s="75">
        <f t="shared" si="4"/>
        <v>87329.95500000002</v>
      </c>
      <c r="BS5" s="75">
        <f t="shared" si="4"/>
        <v>82875.42000000004</v>
      </c>
      <c r="BT5" s="75">
        <f t="shared" si="4"/>
        <v>82875.42000000004</v>
      </c>
      <c r="BU5" s="75">
        <f t="shared" si="4"/>
        <v>82875.42000000004</v>
      </c>
      <c r="BV5" s="75">
        <f t="shared" si="4"/>
        <v>82875.42000000004</v>
      </c>
      <c r="BW5" s="75">
        <f t="shared" si="4"/>
        <v>82875.42000000004</v>
      </c>
      <c r="BX5" s="75">
        <f t="shared" si="4"/>
        <v>82875.42000000004</v>
      </c>
      <c r="BY5" s="75">
        <f t="shared" si="4"/>
        <v>82875.42000000004</v>
      </c>
      <c r="BZ5" s="75">
        <f t="shared" si="5"/>
        <v>82875.42000000004</v>
      </c>
      <c r="CA5" s="198">
        <f t="shared" si="6"/>
        <v>82875.42000000004</v>
      </c>
    </row>
    <row r="6" spans="1:79" ht="12.75">
      <c r="A6" s="1" t="s">
        <v>109</v>
      </c>
      <c r="B6" s="2" t="s">
        <v>6</v>
      </c>
      <c r="C6" s="2" t="s">
        <v>7</v>
      </c>
      <c r="D6" s="2" t="s">
        <v>8</v>
      </c>
      <c r="E6" s="152" t="s">
        <v>11</v>
      </c>
      <c r="F6" s="148">
        <v>35431</v>
      </c>
      <c r="G6" s="165"/>
      <c r="H6" s="35"/>
      <c r="I6" s="36"/>
      <c r="J6" s="24">
        <v>1</v>
      </c>
      <c r="K6" s="23">
        <v>1.500433956753465</v>
      </c>
      <c r="L6" s="23">
        <v>1.9962346979321457</v>
      </c>
      <c r="M6" s="23">
        <v>2.4529998900962804</v>
      </c>
      <c r="N6" s="18">
        <v>3.456190634894184</v>
      </c>
      <c r="O6" s="18">
        <v>4.4567814240654995</v>
      </c>
      <c r="P6" s="18">
        <v>5.457094017094017</v>
      </c>
      <c r="Q6" s="18">
        <v>6.445378151260504</v>
      </c>
      <c r="R6" s="18">
        <v>7.433710193436483</v>
      </c>
      <c r="S6" s="27">
        <v>8.413470947299752</v>
      </c>
      <c r="T6" s="37">
        <v>9.402426326743266</v>
      </c>
      <c r="U6" s="37">
        <v>10.33444244727404</v>
      </c>
      <c r="V6" s="37">
        <v>11.25573985273964</v>
      </c>
      <c r="W6" s="37">
        <v>12.185004810620212</v>
      </c>
      <c r="X6" s="37">
        <v>13.089910498761581</v>
      </c>
      <c r="Y6" s="37">
        <v>14.025830236332611</v>
      </c>
      <c r="Z6" s="37">
        <v>15.064959049437725</v>
      </c>
      <c r="AA6" s="37">
        <v>16.176982094706005</v>
      </c>
      <c r="AB6" s="37">
        <v>17.149060567623273</v>
      </c>
      <c r="AC6" s="37">
        <v>17.93725104874521</v>
      </c>
      <c r="AD6" s="37">
        <v>18.85102122904496</v>
      </c>
      <c r="AE6" s="37">
        <v>20.021668628315517</v>
      </c>
      <c r="AF6" s="37">
        <v>21.5</v>
      </c>
      <c r="AG6" s="37">
        <v>22.5</v>
      </c>
      <c r="AH6" s="37">
        <v>23.5</v>
      </c>
      <c r="AI6" s="37">
        <v>24.5</v>
      </c>
      <c r="AJ6" s="37">
        <v>25.5</v>
      </c>
      <c r="AK6" s="37">
        <v>26.5</v>
      </c>
      <c r="AL6" s="37">
        <v>27.5</v>
      </c>
      <c r="AM6" s="37">
        <v>28.5</v>
      </c>
      <c r="AN6" s="37">
        <v>29.5</v>
      </c>
      <c r="AO6" s="37">
        <v>30.5</v>
      </c>
      <c r="AP6" s="166">
        <v>31.5</v>
      </c>
      <c r="AQ6" s="157"/>
      <c r="AR6" s="199"/>
      <c r="AS6" s="59"/>
      <c r="AT6" s="60"/>
      <c r="AU6" s="76">
        <f>IF(J6&lt;=27,-(452.02*(J6^2))+(15274*J6),-(452.02*(27^2))+(15274*27))</f>
        <v>14821.98</v>
      </c>
      <c r="AV6" s="71">
        <f>IF(K6&lt;=27,-(452.02*(K6^2))+(15274*K6),-(452.02*(27^2))+(15274*27))</f>
        <v>21899.99469893361</v>
      </c>
      <c r="AW6" s="71">
        <f>IF(L6&lt;=27,-(452.02*(L6^2))+(15274*L6),-(452.02*(27^2))+(15274*27))</f>
        <v>28689.21033506504</v>
      </c>
      <c r="AX6" s="71">
        <f>IF(M6&lt;=27,-(452.02*(M6^2))+(15274*M6),-(452.02*(27^2))+(15274*27))</f>
        <v>34747.22175287418</v>
      </c>
      <c r="AY6" s="77">
        <f t="shared" si="8"/>
        <v>47390.3621777616</v>
      </c>
      <c r="AZ6" s="77">
        <f t="shared" si="8"/>
        <v>59094.45111398652</v>
      </c>
      <c r="BA6" s="77">
        <f t="shared" si="8"/>
        <v>69890.5548692375</v>
      </c>
      <c r="BB6" s="77">
        <f t="shared" si="8"/>
        <v>79668.48444460137</v>
      </c>
      <c r="BC6" s="77">
        <f t="shared" si="8"/>
        <v>88563.84294112338</v>
      </c>
      <c r="BD6" s="78">
        <f t="shared" si="8"/>
        <v>96510.44451095103</v>
      </c>
      <c r="BE6" s="79">
        <f t="shared" si="8"/>
        <v>103651.55098717469</v>
      </c>
      <c r="BF6" s="79">
        <f t="shared" si="8"/>
        <v>109572.22121104898</v>
      </c>
      <c r="BG6" s="79">
        <f t="shared" si="8"/>
        <v>114652.99748323941</v>
      </c>
      <c r="BH6" s="79">
        <f t="shared" si="8"/>
        <v>119000.39130042179</v>
      </c>
      <c r="BI6" s="79">
        <f t="shared" si="8"/>
        <v>122483.58393970098</v>
      </c>
      <c r="BJ6" s="79">
        <f t="shared" si="8"/>
        <v>125307.38750554115</v>
      </c>
      <c r="BK6" s="79">
        <f t="shared" si="8"/>
        <v>127514.8934564101</v>
      </c>
      <c r="BL6" s="79">
        <f t="shared" si="8"/>
        <v>128795.9637585634</v>
      </c>
      <c r="BM6" s="79">
        <f t="shared" si="8"/>
        <v>129000.06348920165</v>
      </c>
      <c r="BN6" s="79">
        <f t="shared" si="4"/>
        <v>128538.40883508915</v>
      </c>
      <c r="BO6" s="79">
        <f t="shared" si="4"/>
        <v>127300.2184095927</v>
      </c>
      <c r="BP6" s="79">
        <f t="shared" si="4"/>
        <v>124610.9682573406</v>
      </c>
      <c r="BQ6" s="79">
        <f t="shared" si="4"/>
        <v>119444.755</v>
      </c>
      <c r="BR6" s="79">
        <f t="shared" si="4"/>
        <v>114829.875</v>
      </c>
      <c r="BS6" s="79">
        <f t="shared" si="4"/>
        <v>109310.95500000002</v>
      </c>
      <c r="BT6" s="79">
        <f t="shared" si="4"/>
        <v>102887.995</v>
      </c>
      <c r="BU6" s="79">
        <f t="shared" si="4"/>
        <v>95560.995</v>
      </c>
      <c r="BV6" s="79">
        <f t="shared" si="4"/>
        <v>87329.95500000002</v>
      </c>
      <c r="BW6" s="79">
        <f t="shared" si="4"/>
        <v>82875.42000000004</v>
      </c>
      <c r="BX6" s="79">
        <f t="shared" si="4"/>
        <v>82875.42000000004</v>
      </c>
      <c r="BY6" s="79">
        <f t="shared" si="4"/>
        <v>82875.42000000004</v>
      </c>
      <c r="BZ6" s="79">
        <f t="shared" si="5"/>
        <v>82875.42000000004</v>
      </c>
      <c r="CA6" s="200">
        <f t="shared" si="6"/>
        <v>82875.42000000004</v>
      </c>
    </row>
    <row r="7" spans="1:79" ht="12.75">
      <c r="A7" s="1" t="s">
        <v>110</v>
      </c>
      <c r="B7" s="2" t="s">
        <v>6</v>
      </c>
      <c r="C7" s="2" t="s">
        <v>7</v>
      </c>
      <c r="D7" s="2" t="s">
        <v>8</v>
      </c>
      <c r="E7" s="152" t="s">
        <v>12</v>
      </c>
      <c r="F7" s="147">
        <v>36892</v>
      </c>
      <c r="G7" s="167"/>
      <c r="H7" s="39"/>
      <c r="I7" s="40"/>
      <c r="J7" s="35"/>
      <c r="K7" s="35"/>
      <c r="L7" s="35"/>
      <c r="M7" s="36"/>
      <c r="N7" s="24">
        <v>1</v>
      </c>
      <c r="O7" s="23">
        <v>1.5052759740259742</v>
      </c>
      <c r="P7" s="23">
        <v>2.0108291834637577</v>
      </c>
      <c r="Q7" s="23">
        <v>2.524544263076373</v>
      </c>
      <c r="R7" s="23">
        <v>3.128784335537044</v>
      </c>
      <c r="S7" s="27">
        <v>4.122511174422801</v>
      </c>
      <c r="T7" s="37">
        <v>5.00890804009555</v>
      </c>
      <c r="U7" s="37">
        <v>5.9119752858788575</v>
      </c>
      <c r="V7" s="37">
        <v>6.864148838994596</v>
      </c>
      <c r="W7" s="37">
        <v>7.844440283756447</v>
      </c>
      <c r="X7" s="37">
        <v>8.837655962501438</v>
      </c>
      <c r="Y7" s="37">
        <v>9.789843761372264</v>
      </c>
      <c r="Z7" s="37">
        <v>10.68185183251059</v>
      </c>
      <c r="AA7" s="37">
        <v>11.562454884545607</v>
      </c>
      <c r="AB7" s="37">
        <v>12.432911807412218</v>
      </c>
      <c r="AC7" s="37">
        <v>13.328737262461058</v>
      </c>
      <c r="AD7" s="37">
        <v>14.310127618329654</v>
      </c>
      <c r="AE7" s="37">
        <v>15.367053488630603</v>
      </c>
      <c r="AF7" s="37">
        <v>16.43399229000853</v>
      </c>
      <c r="AG7" s="37">
        <v>17.261770781756265</v>
      </c>
      <c r="AH7" s="37">
        <v>18.0495766553311</v>
      </c>
      <c r="AI7" s="37">
        <v>18.988559033579126</v>
      </c>
      <c r="AJ7" s="37">
        <v>20.253502311626264</v>
      </c>
      <c r="AK7" s="37">
        <v>22</v>
      </c>
      <c r="AL7" s="37">
        <v>23</v>
      </c>
      <c r="AM7" s="37">
        <v>24</v>
      </c>
      <c r="AN7" s="37">
        <v>25</v>
      </c>
      <c r="AO7" s="37">
        <v>26</v>
      </c>
      <c r="AP7" s="166">
        <v>27</v>
      </c>
      <c r="AQ7" s="157"/>
      <c r="AR7" s="201"/>
      <c r="AS7" s="62"/>
      <c r="AT7" s="63"/>
      <c r="AU7" s="59"/>
      <c r="AV7" s="59"/>
      <c r="AW7" s="59"/>
      <c r="AX7" s="60"/>
      <c r="AY7" s="76">
        <f t="shared" si="8"/>
        <v>14821.98</v>
      </c>
      <c r="AZ7" s="71">
        <f t="shared" si="8"/>
        <v>21967.37310755068</v>
      </c>
      <c r="BA7" s="71">
        <f t="shared" si="8"/>
        <v>28885.69190925391</v>
      </c>
      <c r="BB7" s="71">
        <f t="shared" si="8"/>
        <v>35679.01927897701</v>
      </c>
      <c r="BC7" s="71">
        <f t="shared" si="8"/>
        <v>43364.096434091945</v>
      </c>
      <c r="BD7" s="78">
        <f t="shared" si="8"/>
        <v>55285.111306941326</v>
      </c>
      <c r="BE7" s="79">
        <f t="shared" si="8"/>
        <v>65165.259412355845</v>
      </c>
      <c r="BF7" s="79">
        <f t="shared" si="8"/>
        <v>74500.75528253728</v>
      </c>
      <c r="BG7" s="79">
        <f t="shared" si="8"/>
        <v>83545.39127970816</v>
      </c>
      <c r="BH7" s="79">
        <f t="shared" si="8"/>
        <v>92000.82018805841</v>
      </c>
      <c r="BI7" s="79">
        <f t="shared" si="8"/>
        <v>99681.71345197389</v>
      </c>
      <c r="BJ7" s="79">
        <f t="shared" si="8"/>
        <v>106208.00631620262</v>
      </c>
      <c r="BK7" s="79">
        <f t="shared" si="8"/>
        <v>111578.23757618247</v>
      </c>
      <c r="BL7" s="79">
        <f t="shared" si="8"/>
        <v>116174.2180426575</v>
      </c>
      <c r="BM7" s="79">
        <f t="shared" si="8"/>
        <v>120028.26560357166</v>
      </c>
      <c r="BN7" s="79">
        <f t="shared" si="4"/>
        <v>123279.41271279346</v>
      </c>
      <c r="BO7" s="79">
        <f t="shared" si="4"/>
        <v>126008.3455386158</v>
      </c>
      <c r="BP7" s="79">
        <f t="shared" si="4"/>
        <v>127973.50957774524</v>
      </c>
      <c r="BQ7" s="79">
        <f t="shared" si="4"/>
        <v>128932.9983457355</v>
      </c>
      <c r="BR7" s="79">
        <f t="shared" si="4"/>
        <v>128968.46135003856</v>
      </c>
      <c r="BS7" s="79">
        <f t="shared" si="4"/>
        <v>128426.89580780212</v>
      </c>
      <c r="BT7" s="79">
        <f t="shared" si="4"/>
        <v>127048.49024578699</v>
      </c>
      <c r="BU7" s="79">
        <f t="shared" si="4"/>
        <v>123931.42135971502</v>
      </c>
      <c r="BV7" s="79">
        <f t="shared" si="4"/>
        <v>117250.32</v>
      </c>
      <c r="BW7" s="79">
        <f t="shared" si="4"/>
        <v>112183.42000000001</v>
      </c>
      <c r="BX7" s="79">
        <f t="shared" si="4"/>
        <v>106212.48000000001</v>
      </c>
      <c r="BY7" s="79">
        <f t="shared" si="4"/>
        <v>99337.5</v>
      </c>
      <c r="BZ7" s="79">
        <f t="shared" si="5"/>
        <v>91558.48000000004</v>
      </c>
      <c r="CA7" s="200">
        <f t="shared" si="6"/>
        <v>82875.42000000004</v>
      </c>
    </row>
    <row r="8" spans="1:79" ht="12.75">
      <c r="A8" s="1" t="s">
        <v>111</v>
      </c>
      <c r="B8" s="2" t="s">
        <v>6</v>
      </c>
      <c r="C8" s="2" t="s">
        <v>7</v>
      </c>
      <c r="D8" s="2" t="s">
        <v>8</v>
      </c>
      <c r="E8" s="152" t="s">
        <v>13</v>
      </c>
      <c r="F8" s="147">
        <v>38718</v>
      </c>
      <c r="G8" s="167"/>
      <c r="H8" s="39"/>
      <c r="I8" s="39"/>
      <c r="J8" s="39"/>
      <c r="K8" s="39"/>
      <c r="L8" s="39"/>
      <c r="M8" s="40"/>
      <c r="N8" s="42"/>
      <c r="O8" s="35"/>
      <c r="P8" s="35"/>
      <c r="Q8" s="35"/>
      <c r="R8" s="36"/>
      <c r="S8" s="30">
        <v>1</v>
      </c>
      <c r="T8" s="43">
        <v>1.50530435646026</v>
      </c>
      <c r="U8" s="43">
        <v>2.064004582596903</v>
      </c>
      <c r="V8" s="43">
        <v>2.6230856845189288</v>
      </c>
      <c r="W8" s="43">
        <v>3.162208331224376</v>
      </c>
      <c r="X8" s="37">
        <v>4.122511174422801</v>
      </c>
      <c r="Y8" s="37">
        <v>5.00890804009555</v>
      </c>
      <c r="Z8" s="37">
        <v>5.9119752858788575</v>
      </c>
      <c r="AA8" s="37">
        <v>6.864148838994596</v>
      </c>
      <c r="AB8" s="37">
        <v>7.844440283756447</v>
      </c>
      <c r="AC8" s="37">
        <v>8.837655962501438</v>
      </c>
      <c r="AD8" s="37">
        <v>9.789843761372264</v>
      </c>
      <c r="AE8" s="37">
        <v>10.68185183251059</v>
      </c>
      <c r="AF8" s="37">
        <v>11.562454884545607</v>
      </c>
      <c r="AG8" s="37">
        <v>12.432911807412218</v>
      </c>
      <c r="AH8" s="37">
        <v>13.328737262461058</v>
      </c>
      <c r="AI8" s="37">
        <v>14.310127618329654</v>
      </c>
      <c r="AJ8" s="37">
        <v>15.367053488630603</v>
      </c>
      <c r="AK8" s="37">
        <v>16.43399229000853</v>
      </c>
      <c r="AL8" s="37">
        <v>17.23443705553527</v>
      </c>
      <c r="AM8" s="37">
        <v>17.98630856030475</v>
      </c>
      <c r="AN8" s="37">
        <v>18.876352980133124</v>
      </c>
      <c r="AO8" s="37">
        <v>20.101012379814136</v>
      </c>
      <c r="AP8" s="166">
        <v>22</v>
      </c>
      <c r="AQ8" s="157"/>
      <c r="AR8" s="201"/>
      <c r="AS8" s="62"/>
      <c r="AT8" s="62"/>
      <c r="AU8" s="62"/>
      <c r="AV8" s="62"/>
      <c r="AW8" s="62"/>
      <c r="AX8" s="63"/>
      <c r="AY8" s="65"/>
      <c r="AZ8" s="59"/>
      <c r="BA8" s="59"/>
      <c r="BB8" s="59"/>
      <c r="BC8" s="60"/>
      <c r="BD8" s="80">
        <f aca="true" t="shared" si="9" ref="BD8:BM8">IF(S8&lt;=27,-(452.02*(S8^2))+(15274*S8),-(452.02*(27^2))+(15274*27))</f>
        <v>14821.98</v>
      </c>
      <c r="BE8" s="81">
        <f t="shared" si="9"/>
        <v>21967.767996828537</v>
      </c>
      <c r="BF8" s="81">
        <f t="shared" si="9"/>
        <v>29599.948849811335</v>
      </c>
      <c r="BG8" s="81">
        <f t="shared" si="9"/>
        <v>36954.85164800763</v>
      </c>
      <c r="BH8" s="81">
        <f t="shared" si="9"/>
        <v>43779.568248301206</v>
      </c>
      <c r="BI8" s="79">
        <f t="shared" si="9"/>
        <v>55285.111306941326</v>
      </c>
      <c r="BJ8" s="79">
        <f t="shared" si="9"/>
        <v>65165.259412355845</v>
      </c>
      <c r="BK8" s="79">
        <f t="shared" si="9"/>
        <v>74500.75528253728</v>
      </c>
      <c r="BL8" s="79">
        <f t="shared" si="9"/>
        <v>83545.39127970816</v>
      </c>
      <c r="BM8" s="79">
        <f t="shared" si="9"/>
        <v>92000.82018805841</v>
      </c>
      <c r="BN8" s="79">
        <f t="shared" si="4"/>
        <v>99681.71345197389</v>
      </c>
      <c r="BO8" s="79">
        <f t="shared" si="4"/>
        <v>106208.00631620262</v>
      </c>
      <c r="BP8" s="79">
        <f t="shared" si="4"/>
        <v>111578.23757618247</v>
      </c>
      <c r="BQ8" s="79">
        <f t="shared" si="4"/>
        <v>116174.2180426575</v>
      </c>
      <c r="BR8" s="79">
        <f t="shared" si="4"/>
        <v>120028.26560357166</v>
      </c>
      <c r="BS8" s="79">
        <f t="shared" si="4"/>
        <v>123279.41271279346</v>
      </c>
      <c r="BT8" s="79">
        <f t="shared" si="4"/>
        <v>126008.3455386158</v>
      </c>
      <c r="BU8" s="79">
        <f t="shared" si="4"/>
        <v>127973.50957774524</v>
      </c>
      <c r="BV8" s="79">
        <f t="shared" si="4"/>
        <v>128932.9983457355</v>
      </c>
      <c r="BW8" s="79">
        <f t="shared" si="4"/>
        <v>128977.1801490476</v>
      </c>
      <c r="BX8" s="79">
        <f t="shared" si="4"/>
        <v>128491.1091810079</v>
      </c>
      <c r="BY8" s="79">
        <f t="shared" si="4"/>
        <v>127255.13985709427</v>
      </c>
      <c r="BZ8" s="79">
        <f t="shared" si="5"/>
        <v>124383.86626587185</v>
      </c>
      <c r="CA8" s="200">
        <f t="shared" si="6"/>
        <v>117250.32</v>
      </c>
    </row>
    <row r="9" spans="1:79" ht="12.75">
      <c r="A9" s="1" t="s">
        <v>112</v>
      </c>
      <c r="B9" s="2" t="s">
        <v>6</v>
      </c>
      <c r="C9" s="2" t="s">
        <v>7</v>
      </c>
      <c r="D9" s="2" t="s">
        <v>8</v>
      </c>
      <c r="E9" s="152" t="s">
        <v>14</v>
      </c>
      <c r="F9" s="147">
        <v>40544</v>
      </c>
      <c r="G9" s="167"/>
      <c r="H9" s="39"/>
      <c r="I9" s="39"/>
      <c r="J9" s="39"/>
      <c r="K9" s="39"/>
      <c r="L9" s="39"/>
      <c r="M9" s="39"/>
      <c r="N9" s="38"/>
      <c r="O9" s="39"/>
      <c r="P9" s="39"/>
      <c r="Q9" s="39"/>
      <c r="R9" s="40"/>
      <c r="S9" s="35"/>
      <c r="T9" s="35"/>
      <c r="U9" s="35"/>
      <c r="V9" s="35"/>
      <c r="W9" s="36"/>
      <c r="X9" s="44">
        <v>1</v>
      </c>
      <c r="Y9" s="43">
        <v>1.50530435646026</v>
      </c>
      <c r="Z9" s="43">
        <v>2.064004582596903</v>
      </c>
      <c r="AA9" s="43">
        <v>2.6230856845189288</v>
      </c>
      <c r="AB9" s="43">
        <v>3.162208331224376</v>
      </c>
      <c r="AC9" s="37">
        <v>4.122511174422801</v>
      </c>
      <c r="AD9" s="37">
        <v>5.00890804009555</v>
      </c>
      <c r="AE9" s="37">
        <v>5.9119752858788575</v>
      </c>
      <c r="AF9" s="37">
        <v>6.864148838994596</v>
      </c>
      <c r="AG9" s="37">
        <v>7.844440283756447</v>
      </c>
      <c r="AH9" s="37">
        <v>8.837655962501438</v>
      </c>
      <c r="AI9" s="37">
        <v>9.789843761372264</v>
      </c>
      <c r="AJ9" s="37">
        <v>10.68185183251059</v>
      </c>
      <c r="AK9" s="37">
        <v>11.562454884545607</v>
      </c>
      <c r="AL9" s="37">
        <v>12.432911807412218</v>
      </c>
      <c r="AM9" s="37">
        <v>13.328737262461058</v>
      </c>
      <c r="AN9" s="37">
        <v>14.310127618329654</v>
      </c>
      <c r="AO9" s="37">
        <v>15.367053488630603</v>
      </c>
      <c r="AP9" s="166">
        <v>16.43399229000853</v>
      </c>
      <c r="AQ9" s="157"/>
      <c r="AR9" s="201"/>
      <c r="AS9" s="62"/>
      <c r="AT9" s="62"/>
      <c r="AU9" s="62"/>
      <c r="AV9" s="62"/>
      <c r="AW9" s="62"/>
      <c r="AX9" s="62"/>
      <c r="AY9" s="61"/>
      <c r="AZ9" s="62"/>
      <c r="BA9" s="62"/>
      <c r="BB9" s="62"/>
      <c r="BC9" s="63"/>
      <c r="BD9" s="59"/>
      <c r="BE9" s="59"/>
      <c r="BF9" s="59"/>
      <c r="BG9" s="59"/>
      <c r="BH9" s="60"/>
      <c r="BI9" s="82">
        <f>IF(X9&lt;=27,-(452.02*(X9^2))+(15274*X9),-(452.02*(27^2))+(15274*27))</f>
        <v>14821.98</v>
      </c>
      <c r="BJ9" s="81">
        <f>IF(Y9&lt;=27,-(452.02*(Y9^2))+(15274*Y9),-(452.02*(27^2))+(15274*27))</f>
        <v>21967.767996828537</v>
      </c>
      <c r="BK9" s="81">
        <f>IF(Z9&lt;=27,-(452.02*(Z9^2))+(15274*Z9),-(452.02*(27^2))+(15274*27))</f>
        <v>29599.948849811335</v>
      </c>
      <c r="BL9" s="81">
        <f>IF(AA9&lt;=27,-(452.02*(AA9^2))+(15274*AA9),-(452.02*(27^2))+(15274*27))</f>
        <v>36954.85164800763</v>
      </c>
      <c r="BM9" s="81">
        <f>IF(AB9&lt;=27,-(452.02*(AB9^2))+(15274*AB9),-(452.02*(27^2))+(15274*27))</f>
        <v>43779.568248301206</v>
      </c>
      <c r="BN9" s="79">
        <f t="shared" si="4"/>
        <v>55285.111306941326</v>
      </c>
      <c r="BO9" s="79">
        <f t="shared" si="4"/>
        <v>65165.259412355845</v>
      </c>
      <c r="BP9" s="79">
        <f t="shared" si="4"/>
        <v>74500.75528253728</v>
      </c>
      <c r="BQ9" s="79">
        <f t="shared" si="4"/>
        <v>83545.39127970816</v>
      </c>
      <c r="BR9" s="79">
        <f t="shared" si="4"/>
        <v>92000.82018805841</v>
      </c>
      <c r="BS9" s="79">
        <f t="shared" si="4"/>
        <v>99681.71345197389</v>
      </c>
      <c r="BT9" s="79">
        <f t="shared" si="4"/>
        <v>106208.00631620262</v>
      </c>
      <c r="BU9" s="79">
        <f t="shared" si="4"/>
        <v>111578.23757618247</v>
      </c>
      <c r="BV9" s="79">
        <f t="shared" si="4"/>
        <v>116174.2180426575</v>
      </c>
      <c r="BW9" s="79">
        <f t="shared" si="4"/>
        <v>120028.26560357166</v>
      </c>
      <c r="BX9" s="79">
        <f t="shared" si="4"/>
        <v>123279.41271279346</v>
      </c>
      <c r="BY9" s="79">
        <f t="shared" si="4"/>
        <v>126008.3455386158</v>
      </c>
      <c r="BZ9" s="79">
        <f t="shared" si="5"/>
        <v>127973.50957774524</v>
      </c>
      <c r="CA9" s="200">
        <f t="shared" si="6"/>
        <v>128932.9983457355</v>
      </c>
    </row>
    <row r="10" spans="1:79" ht="12.75">
      <c r="A10" s="1" t="s">
        <v>113</v>
      </c>
      <c r="B10" s="2" t="s">
        <v>6</v>
      </c>
      <c r="C10" s="2" t="s">
        <v>7</v>
      </c>
      <c r="D10" s="3" t="s">
        <v>8</v>
      </c>
      <c r="E10" s="152" t="s">
        <v>15</v>
      </c>
      <c r="F10" s="149">
        <v>42248</v>
      </c>
      <c r="G10" s="258"/>
      <c r="H10" s="45"/>
      <c r="I10" s="45"/>
      <c r="J10" s="45"/>
      <c r="K10" s="45"/>
      <c r="L10" s="45"/>
      <c r="M10" s="45"/>
      <c r="N10" s="46"/>
      <c r="O10" s="45"/>
      <c r="P10" s="45"/>
      <c r="Q10" s="45"/>
      <c r="R10" s="39"/>
      <c r="S10" s="45"/>
      <c r="T10" s="45"/>
      <c r="U10" s="45"/>
      <c r="V10" s="45"/>
      <c r="W10" s="47"/>
      <c r="X10" s="48"/>
      <c r="Y10" s="49"/>
      <c r="Z10" s="48"/>
      <c r="AA10" s="46"/>
      <c r="AB10" s="50"/>
      <c r="AC10" s="51">
        <v>1</v>
      </c>
      <c r="AD10" s="52">
        <v>1.50530435646026</v>
      </c>
      <c r="AE10" s="52">
        <v>2.064004582596903</v>
      </c>
      <c r="AF10" s="52">
        <v>2.6230856845189288</v>
      </c>
      <c r="AG10" s="52">
        <v>3.162208331224376</v>
      </c>
      <c r="AH10" s="52">
        <v>4.122511174422801</v>
      </c>
      <c r="AI10" s="52">
        <v>5.00890804009555</v>
      </c>
      <c r="AJ10" s="52">
        <v>5.9119752858788575</v>
      </c>
      <c r="AK10" s="52">
        <v>6.864148838994596</v>
      </c>
      <c r="AL10" s="52">
        <v>7.844440283756447</v>
      </c>
      <c r="AM10" s="52">
        <v>8.837655962501438</v>
      </c>
      <c r="AN10" s="52">
        <v>9.789843761372264</v>
      </c>
      <c r="AO10" s="52">
        <v>10.68185183251059</v>
      </c>
      <c r="AP10" s="169">
        <v>11.562454884545607</v>
      </c>
      <c r="AQ10" s="15"/>
      <c r="AR10" s="202"/>
      <c r="AS10" s="53"/>
      <c r="AT10" s="53"/>
      <c r="AU10" s="53"/>
      <c r="AV10" s="53"/>
      <c r="AW10" s="53"/>
      <c r="AX10" s="53"/>
      <c r="AY10" s="54"/>
      <c r="AZ10" s="53"/>
      <c r="BA10" s="53"/>
      <c r="BB10" s="53"/>
      <c r="BC10" s="62"/>
      <c r="BD10" s="53"/>
      <c r="BE10" s="53"/>
      <c r="BF10" s="53"/>
      <c r="BG10" s="53"/>
      <c r="BH10" s="55"/>
      <c r="BI10" s="56"/>
      <c r="BJ10" s="57"/>
      <c r="BK10" s="56"/>
      <c r="BL10" s="54"/>
      <c r="BM10" s="58"/>
      <c r="BN10" s="83">
        <f t="shared" si="4"/>
        <v>14821.98</v>
      </c>
      <c r="BO10" s="84">
        <f t="shared" si="4"/>
        <v>21967.767996828537</v>
      </c>
      <c r="BP10" s="84">
        <f t="shared" si="4"/>
        <v>29599.948849811335</v>
      </c>
      <c r="BQ10" s="84">
        <f t="shared" si="4"/>
        <v>36954.85164800763</v>
      </c>
      <c r="BR10" s="84">
        <f t="shared" si="4"/>
        <v>43779.568248301206</v>
      </c>
      <c r="BS10" s="84">
        <f t="shared" si="4"/>
        <v>55285.111306941326</v>
      </c>
      <c r="BT10" s="84">
        <f t="shared" si="4"/>
        <v>65165.259412355845</v>
      </c>
      <c r="BU10" s="84">
        <f t="shared" si="4"/>
        <v>74500.75528253728</v>
      </c>
      <c r="BV10" s="84">
        <f t="shared" si="4"/>
        <v>83545.39127970816</v>
      </c>
      <c r="BW10" s="84">
        <f t="shared" si="4"/>
        <v>92000.82018805841</v>
      </c>
      <c r="BX10" s="84">
        <f t="shared" si="4"/>
        <v>99681.71345197389</v>
      </c>
      <c r="BY10" s="84">
        <f t="shared" si="4"/>
        <v>106208.00631620262</v>
      </c>
      <c r="BZ10" s="84">
        <f t="shared" si="5"/>
        <v>111578.23757618247</v>
      </c>
      <c r="CA10" s="203">
        <f t="shared" si="6"/>
        <v>116174.2180426575</v>
      </c>
    </row>
    <row r="11" spans="1:79" ht="12.75">
      <c r="A11" s="1" t="s">
        <v>114</v>
      </c>
      <c r="B11" s="2" t="s">
        <v>6</v>
      </c>
      <c r="C11" s="2" t="s">
        <v>7</v>
      </c>
      <c r="D11" s="4" t="s">
        <v>16</v>
      </c>
      <c r="E11" s="152" t="s">
        <v>9</v>
      </c>
      <c r="F11" s="150" t="s">
        <v>20</v>
      </c>
      <c r="G11" s="259">
        <f>+H11-(I11-H11)</f>
        <v>7.759140611376749</v>
      </c>
      <c r="H11" s="32">
        <v>8.373219986599702</v>
      </c>
      <c r="I11" s="32">
        <v>8.987299361822656</v>
      </c>
      <c r="J11" s="33">
        <v>9.913029600987587</v>
      </c>
      <c r="K11" s="33">
        <v>10.611402130067372</v>
      </c>
      <c r="L11" s="33">
        <v>11.312185399940597</v>
      </c>
      <c r="M11" s="32">
        <v>12.006924185229101</v>
      </c>
      <c r="N11" s="33">
        <v>12.71450742240216</v>
      </c>
      <c r="O11" s="33">
        <v>13.461936662606576</v>
      </c>
      <c r="P11" s="33">
        <v>14.252322163433274</v>
      </c>
      <c r="Q11" s="33">
        <v>15.08264999594057</v>
      </c>
      <c r="R11" s="32">
        <v>15.911389727957776</v>
      </c>
      <c r="S11" s="25">
        <v>17.180557877790463</v>
      </c>
      <c r="T11" s="34">
        <v>18.066574957084615</v>
      </c>
      <c r="U11" s="34">
        <v>18.948425386973902</v>
      </c>
      <c r="V11" s="34">
        <v>20.01326940996607</v>
      </c>
      <c r="W11" s="34">
        <v>21.252447052584248</v>
      </c>
      <c r="X11" s="29">
        <v>22.5</v>
      </c>
      <c r="Y11" s="29">
        <v>23.5</v>
      </c>
      <c r="Z11" s="34">
        <v>24.5</v>
      </c>
      <c r="AA11" s="34">
        <v>25.5</v>
      </c>
      <c r="AB11" s="34">
        <v>26.5</v>
      </c>
      <c r="AC11" s="34">
        <v>27.5</v>
      </c>
      <c r="AD11" s="34">
        <v>28.5</v>
      </c>
      <c r="AE11" s="34">
        <v>29.5</v>
      </c>
      <c r="AF11" s="34">
        <v>30.5</v>
      </c>
      <c r="AG11" s="34">
        <v>31.5</v>
      </c>
      <c r="AH11" s="34">
        <v>32.5</v>
      </c>
      <c r="AI11" s="34">
        <v>33.5</v>
      </c>
      <c r="AJ11" s="34">
        <v>34.5</v>
      </c>
      <c r="AK11" s="34">
        <v>35.5</v>
      </c>
      <c r="AL11" s="34">
        <v>36.5</v>
      </c>
      <c r="AM11" s="34">
        <v>37.5</v>
      </c>
      <c r="AN11" s="34">
        <v>38.5</v>
      </c>
      <c r="AO11" s="34">
        <v>39.5</v>
      </c>
      <c r="AP11" s="170">
        <v>40.5</v>
      </c>
      <c r="AQ11" s="15"/>
      <c r="AR11" s="204">
        <f aca="true" t="shared" si="10" ref="AR11:BB11">IF(G11&lt;=27,-(616.25*(G11^2))+(20172*G11),-(616.25*(27^2))+(20172*27))</f>
        <v>119416.50732223158</v>
      </c>
      <c r="AS11" s="66">
        <f t="shared" si="10"/>
        <v>125698.8050929537</v>
      </c>
      <c r="AT11" s="66">
        <f t="shared" si="10"/>
        <v>131516.33515071683</v>
      </c>
      <c r="AU11" s="67">
        <f t="shared" si="10"/>
        <v>139407.88205619954</v>
      </c>
      <c r="AV11" s="67">
        <f t="shared" si="10"/>
        <v>144662.31052167254</v>
      </c>
      <c r="AW11" s="67">
        <f t="shared" si="10"/>
        <v>149330.64077303148</v>
      </c>
      <c r="AX11" s="66">
        <f t="shared" si="10"/>
        <v>153361.23641920282</v>
      </c>
      <c r="AY11" s="67">
        <f t="shared" si="10"/>
        <v>156854.87046944693</v>
      </c>
      <c r="AZ11" s="67">
        <f t="shared" si="10"/>
        <v>159875.0573792757</v>
      </c>
      <c r="BA11" s="67">
        <f t="shared" si="10"/>
        <v>162319.78928603395</v>
      </c>
      <c r="BB11" s="67">
        <f t="shared" si="10"/>
        <v>164058.76430095977</v>
      </c>
      <c r="BC11" s="66">
        <f aca="true" t="shared" si="11" ref="BC11:BM11">IF(R11&lt;=27,-(616.25*(R11^2))+(20172*R11),-(616.25*(27^2))+(20172*27))</f>
        <v>164947.10949742002</v>
      </c>
      <c r="BD11" s="68">
        <f t="shared" si="11"/>
        <v>164666.73411940268</v>
      </c>
      <c r="BE11" s="69">
        <f t="shared" si="11"/>
        <v>163294.2532527874</v>
      </c>
      <c r="BF11" s="69">
        <f t="shared" si="11"/>
        <v>160967.49621811442</v>
      </c>
      <c r="BG11" s="69">
        <f t="shared" si="11"/>
        <v>156880.47107457224</v>
      </c>
      <c r="BH11" s="69">
        <f t="shared" si="11"/>
        <v>150364.87779299426</v>
      </c>
      <c r="BI11" s="75">
        <f t="shared" si="11"/>
        <v>141893.4375</v>
      </c>
      <c r="BJ11" s="75">
        <f t="shared" si="11"/>
        <v>133717.9375</v>
      </c>
      <c r="BK11" s="69">
        <f t="shared" si="11"/>
        <v>124309.9375</v>
      </c>
      <c r="BL11" s="69">
        <f t="shared" si="11"/>
        <v>113669.4375</v>
      </c>
      <c r="BM11" s="69">
        <f t="shared" si="11"/>
        <v>101796.4375</v>
      </c>
      <c r="BN11" s="69">
        <f aca="true" t="shared" si="12" ref="BN11:BY17">IF(AC11&lt;=27,-(616.25*(AC11^2))+(20172*AC11),-(616.25*(27^2))+(20172*27))</f>
        <v>95397.75</v>
      </c>
      <c r="BO11" s="69">
        <f t="shared" si="12"/>
        <v>95397.75</v>
      </c>
      <c r="BP11" s="69">
        <f t="shared" si="12"/>
        <v>95397.75</v>
      </c>
      <c r="BQ11" s="69">
        <f t="shared" si="12"/>
        <v>95397.75</v>
      </c>
      <c r="BR11" s="69">
        <f t="shared" si="12"/>
        <v>95397.75</v>
      </c>
      <c r="BS11" s="69">
        <f t="shared" si="12"/>
        <v>95397.75</v>
      </c>
      <c r="BT11" s="69">
        <f t="shared" si="12"/>
        <v>95397.75</v>
      </c>
      <c r="BU11" s="69">
        <f t="shared" si="12"/>
        <v>95397.75</v>
      </c>
      <c r="BV11" s="69">
        <f t="shared" si="12"/>
        <v>95397.75</v>
      </c>
      <c r="BW11" s="69">
        <f t="shared" si="12"/>
        <v>95397.75</v>
      </c>
      <c r="BX11" s="69">
        <f t="shared" si="12"/>
        <v>95397.75</v>
      </c>
      <c r="BY11" s="69">
        <f t="shared" si="12"/>
        <v>95397.75</v>
      </c>
      <c r="BZ11" s="69">
        <f aca="true" t="shared" si="13" ref="BZ11:BZ17">IF(AO11&lt;=27,-(616.25*(AO11^2))+(20172*AO11),-(616.25*(27^2))+(20172*27))</f>
        <v>95397.75</v>
      </c>
      <c r="CA11" s="205">
        <f aca="true" t="shared" si="14" ref="CA11:CA17">IF(AP11&lt;=27,-(616.25*(AP11^2))+(20172*AP11),-(616.25*(27^2))+(20172*27))</f>
        <v>95397.75</v>
      </c>
    </row>
    <row r="12" spans="1:79" ht="12.75">
      <c r="A12" s="1" t="s">
        <v>115</v>
      </c>
      <c r="B12" s="2" t="s">
        <v>6</v>
      </c>
      <c r="C12" s="2" t="s">
        <v>7</v>
      </c>
      <c r="D12" s="2" t="s">
        <v>16</v>
      </c>
      <c r="E12" s="152" t="s">
        <v>10</v>
      </c>
      <c r="F12" s="147">
        <v>33970</v>
      </c>
      <c r="G12" s="259">
        <f>+H12-(I12-H12)</f>
        <v>1.5603770555580243</v>
      </c>
      <c r="H12" s="22">
        <v>2.0032856631801303</v>
      </c>
      <c r="I12" s="23">
        <v>2.4461942708022364</v>
      </c>
      <c r="J12" s="19">
        <v>3.438141251386569</v>
      </c>
      <c r="K12" s="19">
        <v>4.436858080322882</v>
      </c>
      <c r="L12" s="19">
        <v>5.434602727511332</v>
      </c>
      <c r="M12" s="20">
        <v>6.421672851568336</v>
      </c>
      <c r="N12" s="19">
        <v>7.412410830090791</v>
      </c>
      <c r="O12" s="19">
        <v>8.39508712996011</v>
      </c>
      <c r="P12" s="19">
        <v>9.365536295174012</v>
      </c>
      <c r="Q12" s="19">
        <v>10.318586210231121</v>
      </c>
      <c r="R12" s="20">
        <v>11.255514207336864</v>
      </c>
      <c r="S12" s="26">
        <v>12.187509141634386</v>
      </c>
      <c r="T12" s="29">
        <v>13.152116488903228</v>
      </c>
      <c r="U12" s="29">
        <v>14.099395624595095</v>
      </c>
      <c r="V12" s="29">
        <v>15.124519452560357</v>
      </c>
      <c r="W12" s="29">
        <v>16.199567449115865</v>
      </c>
      <c r="X12" s="29">
        <v>17.12756937078931</v>
      </c>
      <c r="Y12" s="29">
        <v>17.909291339149075</v>
      </c>
      <c r="Z12" s="29">
        <v>18.829682473375794</v>
      </c>
      <c r="AA12" s="29">
        <v>20.002177526084143</v>
      </c>
      <c r="AB12" s="29">
        <v>21.5</v>
      </c>
      <c r="AC12" s="29">
        <v>22.5</v>
      </c>
      <c r="AD12" s="29">
        <v>23.5</v>
      </c>
      <c r="AE12" s="29">
        <v>24.5</v>
      </c>
      <c r="AF12" s="29">
        <v>25.5</v>
      </c>
      <c r="AG12" s="29">
        <v>26.5</v>
      </c>
      <c r="AH12" s="29">
        <v>27.5</v>
      </c>
      <c r="AI12" s="29">
        <v>28.5</v>
      </c>
      <c r="AJ12" s="29">
        <v>29.5</v>
      </c>
      <c r="AK12" s="29">
        <v>30.5</v>
      </c>
      <c r="AL12" s="29">
        <v>31.5</v>
      </c>
      <c r="AM12" s="29">
        <v>32.5</v>
      </c>
      <c r="AN12" s="29">
        <v>33.5</v>
      </c>
      <c r="AO12" s="29">
        <v>34.5</v>
      </c>
      <c r="AP12" s="164">
        <v>35.5</v>
      </c>
      <c r="AQ12" s="15"/>
      <c r="AR12" s="197">
        <f aca="true" t="shared" si="15" ref="AR12:AX12">IF(G12&lt;=27,-(616.25*(G12^2))+(20172*G12),-(616.25*(27^2))+(20172*27))</f>
        <v>29975.494912382237</v>
      </c>
      <c r="AS12" s="70">
        <f t="shared" si="15"/>
        <v>37937.17258515283</v>
      </c>
      <c r="AT12" s="71">
        <f t="shared" si="15"/>
        <v>45657.07315514859</v>
      </c>
      <c r="AU12" s="72">
        <f t="shared" si="15"/>
        <v>62069.607916230365</v>
      </c>
      <c r="AV12" s="72">
        <f t="shared" si="15"/>
        <v>77368.98263991225</v>
      </c>
      <c r="AW12" s="72">
        <f t="shared" si="15"/>
        <v>91425.91990023898</v>
      </c>
      <c r="AX12" s="73">
        <f t="shared" si="15"/>
        <v>104125.13984834033</v>
      </c>
      <c r="AY12" s="72">
        <f aca="true" t="shared" si="16" ref="AY12:BM14">IF(N12&lt;=27,-(616.25*(N12^2))+(20172*N12),-(616.25*(27^2))+(20172*27))</f>
        <v>115664.01336855981</v>
      </c>
      <c r="AZ12" s="72">
        <f t="shared" si="16"/>
        <v>125913.94565508836</v>
      </c>
      <c r="BA12" s="72">
        <f t="shared" si="16"/>
        <v>134868.29544945352</v>
      </c>
      <c r="BB12" s="72">
        <f t="shared" si="16"/>
        <v>142532.39835860702</v>
      </c>
      <c r="BC12" s="73">
        <f t="shared" si="16"/>
        <v>148975.61529629913</v>
      </c>
      <c r="BD12" s="74">
        <f t="shared" si="16"/>
        <v>154311.5070485877</v>
      </c>
      <c r="BE12" s="75">
        <f t="shared" si="16"/>
        <v>158706.6976993105</v>
      </c>
      <c r="BF12" s="75">
        <f t="shared" si="16"/>
        <v>161906.84880111512</v>
      </c>
      <c r="BG12" s="75">
        <f t="shared" si="16"/>
        <v>164123.9480036198</v>
      </c>
      <c r="BH12" s="75">
        <f t="shared" si="16"/>
        <v>165057.66099549277</v>
      </c>
      <c r="BI12" s="75">
        <f t="shared" si="16"/>
        <v>164718.15328788487</v>
      </c>
      <c r="BJ12" s="75">
        <f t="shared" si="16"/>
        <v>163608.5259916071</v>
      </c>
      <c r="BK12" s="75">
        <f t="shared" si="16"/>
        <v>161336.6393157607</v>
      </c>
      <c r="BL12" s="75">
        <f t="shared" si="16"/>
        <v>156930.24611617197</v>
      </c>
      <c r="BM12" s="75">
        <f t="shared" si="16"/>
        <v>148836.4375</v>
      </c>
      <c r="BN12" s="75">
        <f t="shared" si="12"/>
        <v>141893.4375</v>
      </c>
      <c r="BO12" s="75">
        <f t="shared" si="12"/>
        <v>133717.9375</v>
      </c>
      <c r="BP12" s="75">
        <f t="shared" si="12"/>
        <v>124309.9375</v>
      </c>
      <c r="BQ12" s="75">
        <f t="shared" si="12"/>
        <v>113669.4375</v>
      </c>
      <c r="BR12" s="75">
        <f t="shared" si="12"/>
        <v>101796.4375</v>
      </c>
      <c r="BS12" s="75">
        <f t="shared" si="12"/>
        <v>95397.75</v>
      </c>
      <c r="BT12" s="75">
        <f t="shared" si="12"/>
        <v>95397.75</v>
      </c>
      <c r="BU12" s="75">
        <f t="shared" si="12"/>
        <v>95397.75</v>
      </c>
      <c r="BV12" s="75">
        <f t="shared" si="12"/>
        <v>95397.75</v>
      </c>
      <c r="BW12" s="75">
        <f t="shared" si="12"/>
        <v>95397.75</v>
      </c>
      <c r="BX12" s="75">
        <f t="shared" si="12"/>
        <v>95397.75</v>
      </c>
      <c r="BY12" s="75">
        <f t="shared" si="12"/>
        <v>95397.75</v>
      </c>
      <c r="BZ12" s="75">
        <f t="shared" si="13"/>
        <v>95397.75</v>
      </c>
      <c r="CA12" s="198">
        <f t="shared" si="14"/>
        <v>95397.75</v>
      </c>
    </row>
    <row r="13" spans="1:79" ht="12.75">
      <c r="A13" s="1" t="s">
        <v>116</v>
      </c>
      <c r="B13" s="2" t="s">
        <v>6</v>
      </c>
      <c r="C13" s="2" t="s">
        <v>7</v>
      </c>
      <c r="D13" s="2" t="s">
        <v>16</v>
      </c>
      <c r="E13" s="152" t="s">
        <v>11</v>
      </c>
      <c r="F13" s="148">
        <v>35431</v>
      </c>
      <c r="G13" s="165"/>
      <c r="H13" s="35"/>
      <c r="I13" s="36"/>
      <c r="J13" s="24">
        <v>1</v>
      </c>
      <c r="K13" s="23">
        <v>1.4767843648920023</v>
      </c>
      <c r="L13" s="23">
        <v>1.9632902988611918</v>
      </c>
      <c r="M13" s="23">
        <v>2.4506619194958956</v>
      </c>
      <c r="N13" s="18">
        <v>3.441758428397543</v>
      </c>
      <c r="O13" s="18">
        <v>4.442309888102306</v>
      </c>
      <c r="P13" s="18">
        <v>5.446822761954687</v>
      </c>
      <c r="Q13" s="18">
        <v>6.433619251149039</v>
      </c>
      <c r="R13" s="18">
        <v>7.418914213372899</v>
      </c>
      <c r="S13" s="27">
        <v>8.394830287844375</v>
      </c>
      <c r="T13" s="37">
        <v>9.306006661274642</v>
      </c>
      <c r="U13" s="37">
        <v>10.217914970379697</v>
      </c>
      <c r="V13" s="37">
        <v>11.184287194707956</v>
      </c>
      <c r="W13" s="37">
        <v>12.187509141634386</v>
      </c>
      <c r="X13" s="37">
        <v>13.152116488903228</v>
      </c>
      <c r="Y13" s="37">
        <v>14.099395624595095</v>
      </c>
      <c r="Z13" s="37">
        <v>15.124519452560357</v>
      </c>
      <c r="AA13" s="37">
        <v>16.199567449115865</v>
      </c>
      <c r="AB13" s="37">
        <v>17.12756937078931</v>
      </c>
      <c r="AC13" s="37">
        <v>17.848199839895035</v>
      </c>
      <c r="AD13" s="37">
        <v>18.699593145421208</v>
      </c>
      <c r="AE13" s="37">
        <v>19.820288193875875</v>
      </c>
      <c r="AF13" s="29">
        <v>21.5</v>
      </c>
      <c r="AG13" s="37">
        <v>22.5</v>
      </c>
      <c r="AH13" s="37">
        <v>23.5</v>
      </c>
      <c r="AI13" s="37">
        <v>24.5</v>
      </c>
      <c r="AJ13" s="37">
        <v>25.5</v>
      </c>
      <c r="AK13" s="37">
        <v>26.5</v>
      </c>
      <c r="AL13" s="37">
        <v>27.5</v>
      </c>
      <c r="AM13" s="37">
        <v>28.5</v>
      </c>
      <c r="AN13" s="37">
        <v>29.5</v>
      </c>
      <c r="AO13" s="37">
        <v>30.5</v>
      </c>
      <c r="AP13" s="166">
        <v>31.5</v>
      </c>
      <c r="AQ13" s="15"/>
      <c r="AR13" s="199"/>
      <c r="AS13" s="59"/>
      <c r="AT13" s="60"/>
      <c r="AU13" s="76">
        <f>IF(J13&lt;=27,-(616.25*(J13^2))+(20172*J13),-(616.25*(27^2))+(20172*27))</f>
        <v>19555.75</v>
      </c>
      <c r="AV13" s="71">
        <f>IF(K13&lt;=27,-(616.25*(K13^2))+(20172*K13),-(616.25*(27^2))+(20172*27))</f>
        <v>28445.719476386457</v>
      </c>
      <c r="AW13" s="71">
        <f>IF(L13&lt;=27,-(616.25*(L13^2))+(20172*L13),-(616.25*(27^2))+(20172*27))</f>
        <v>37228.15086210544</v>
      </c>
      <c r="AX13" s="71">
        <f>IF(M13&lt;=27,-(616.25*(M13^2))+(20172*M13),-(616.25*(27^2))+(20172*27))</f>
        <v>45733.71259641123</v>
      </c>
      <c r="AY13" s="77">
        <f t="shared" si="16"/>
        <v>62127.237727426924</v>
      </c>
      <c r="AZ13" s="77">
        <f t="shared" si="16"/>
        <v>77449.12537408441</v>
      </c>
      <c r="BA13" s="77">
        <f t="shared" si="16"/>
        <v>91590.47881330893</v>
      </c>
      <c r="BB13" s="77">
        <f t="shared" si="16"/>
        <v>104271.48236205781</v>
      </c>
      <c r="BC13" s="77">
        <f t="shared" si="16"/>
        <v>115735.75996721373</v>
      </c>
      <c r="BD13" s="78">
        <f t="shared" si="16"/>
        <v>125911.42212649339</v>
      </c>
      <c r="BE13" s="79">
        <f t="shared" si="16"/>
        <v>134352.43178374934</v>
      </c>
      <c r="BF13" s="79">
        <f t="shared" si="16"/>
        <v>141775.7149492975</v>
      </c>
      <c r="BG13" s="79">
        <f t="shared" si="16"/>
        <v>148523.78870855112</v>
      </c>
      <c r="BH13" s="79">
        <f t="shared" si="16"/>
        <v>154311.5070485877</v>
      </c>
      <c r="BI13" s="79">
        <f t="shared" si="16"/>
        <v>158706.6976993105</v>
      </c>
      <c r="BJ13" s="79">
        <f t="shared" si="16"/>
        <v>161906.84880111512</v>
      </c>
      <c r="BK13" s="79">
        <f t="shared" si="16"/>
        <v>164123.9480036198</v>
      </c>
      <c r="BL13" s="79">
        <f t="shared" si="16"/>
        <v>165057.66099549277</v>
      </c>
      <c r="BM13" s="79">
        <f t="shared" si="16"/>
        <v>164718.15328788487</v>
      </c>
      <c r="BN13" s="79">
        <f t="shared" si="12"/>
        <v>163722.3732956867</v>
      </c>
      <c r="BO13" s="79">
        <f t="shared" si="12"/>
        <v>161721.1074100467</v>
      </c>
      <c r="BP13" s="79">
        <f t="shared" si="12"/>
        <v>157724.84685245214</v>
      </c>
      <c r="BQ13" s="75">
        <f t="shared" si="12"/>
        <v>148836.4375</v>
      </c>
      <c r="BR13" s="79">
        <f t="shared" si="12"/>
        <v>141893.4375</v>
      </c>
      <c r="BS13" s="79">
        <f t="shared" si="12"/>
        <v>133717.9375</v>
      </c>
      <c r="BT13" s="79">
        <f t="shared" si="12"/>
        <v>124309.9375</v>
      </c>
      <c r="BU13" s="79">
        <f t="shared" si="12"/>
        <v>113669.4375</v>
      </c>
      <c r="BV13" s="79">
        <f t="shared" si="12"/>
        <v>101796.4375</v>
      </c>
      <c r="BW13" s="79">
        <f t="shared" si="12"/>
        <v>95397.75</v>
      </c>
      <c r="BX13" s="79">
        <f t="shared" si="12"/>
        <v>95397.75</v>
      </c>
      <c r="BY13" s="79">
        <f t="shared" si="12"/>
        <v>95397.75</v>
      </c>
      <c r="BZ13" s="79">
        <f t="shared" si="13"/>
        <v>95397.75</v>
      </c>
      <c r="CA13" s="200">
        <f t="shared" si="14"/>
        <v>95397.75</v>
      </c>
    </row>
    <row r="14" spans="1:79" ht="12.75">
      <c r="A14" s="1" t="s">
        <v>117</v>
      </c>
      <c r="B14" s="2" t="s">
        <v>6</v>
      </c>
      <c r="C14" s="2" t="s">
        <v>7</v>
      </c>
      <c r="D14" s="2" t="s">
        <v>16</v>
      </c>
      <c r="E14" s="152" t="s">
        <v>12</v>
      </c>
      <c r="F14" s="147">
        <v>36892</v>
      </c>
      <c r="G14" s="167"/>
      <c r="H14" s="39"/>
      <c r="I14" s="40"/>
      <c r="J14" s="35"/>
      <c r="K14" s="35"/>
      <c r="L14" s="35"/>
      <c r="M14" s="36"/>
      <c r="N14" s="24">
        <v>1</v>
      </c>
      <c r="O14" s="23">
        <v>1.5134958641706573</v>
      </c>
      <c r="P14" s="23">
        <v>2.0495233050847457</v>
      </c>
      <c r="Q14" s="23">
        <v>2.5996564082817457</v>
      </c>
      <c r="R14" s="23">
        <v>3.1560950744060676</v>
      </c>
      <c r="S14" s="27">
        <v>4.1416324806161215</v>
      </c>
      <c r="T14" s="37">
        <v>5.086890292893832</v>
      </c>
      <c r="U14" s="37">
        <v>6.017976400451734</v>
      </c>
      <c r="V14" s="37">
        <v>6.9413012932575</v>
      </c>
      <c r="W14" s="37">
        <v>7.861445791935254</v>
      </c>
      <c r="X14" s="37">
        <v>8.762442221203177</v>
      </c>
      <c r="Y14" s="37">
        <v>9.635216512026625</v>
      </c>
      <c r="Z14" s="37">
        <v>10.540487672540698</v>
      </c>
      <c r="AA14" s="37">
        <v>11.504529293467478</v>
      </c>
      <c r="AB14" s="37">
        <v>12.462760985872645</v>
      </c>
      <c r="AC14" s="37">
        <v>13.424817728249094</v>
      </c>
      <c r="AD14" s="37">
        <v>14.41528381716615</v>
      </c>
      <c r="AE14" s="37">
        <v>15.430815139219852</v>
      </c>
      <c r="AF14" s="37">
        <v>16.442775344557397</v>
      </c>
      <c r="AG14" s="37">
        <v>17.199609994267565</v>
      </c>
      <c r="AH14" s="37">
        <v>17.92318067865396</v>
      </c>
      <c r="AI14" s="37">
        <v>18.797655570654733</v>
      </c>
      <c r="AJ14" s="37">
        <v>20.002614169785552</v>
      </c>
      <c r="AK14" s="29">
        <v>22</v>
      </c>
      <c r="AL14" s="37">
        <v>23</v>
      </c>
      <c r="AM14" s="37">
        <v>24</v>
      </c>
      <c r="AN14" s="37">
        <v>25</v>
      </c>
      <c r="AO14" s="37">
        <v>26</v>
      </c>
      <c r="AP14" s="166">
        <v>27</v>
      </c>
      <c r="AQ14" s="15"/>
      <c r="AR14" s="201"/>
      <c r="AS14" s="62"/>
      <c r="AT14" s="63"/>
      <c r="AU14" s="59"/>
      <c r="AV14" s="59"/>
      <c r="AW14" s="59"/>
      <c r="AX14" s="60"/>
      <c r="AY14" s="76">
        <f t="shared" si="16"/>
        <v>19555.75</v>
      </c>
      <c r="AZ14" s="71">
        <f t="shared" si="16"/>
        <v>29118.613350406984</v>
      </c>
      <c r="BA14" s="71">
        <f t="shared" si="16"/>
        <v>38754.3977744243</v>
      </c>
      <c r="BB14" s="71">
        <f t="shared" si="16"/>
        <v>48275.52003476896</v>
      </c>
      <c r="BC14" s="71">
        <f t="shared" si="16"/>
        <v>57526.322957776334</v>
      </c>
      <c r="BD14" s="78">
        <f t="shared" si="16"/>
        <v>72974.4004427187</v>
      </c>
      <c r="BE14" s="79">
        <f t="shared" si="16"/>
        <v>86666.3869182479</v>
      </c>
      <c r="BF14" s="79">
        <f t="shared" si="16"/>
        <v>99076.48532678458</v>
      </c>
      <c r="BG14" s="79">
        <f t="shared" si="16"/>
        <v>110327.97946711193</v>
      </c>
      <c r="BH14" s="79">
        <f t="shared" si="16"/>
        <v>120495.39868967858</v>
      </c>
      <c r="BI14" s="79">
        <f t="shared" si="16"/>
        <v>129440.06688085728</v>
      </c>
      <c r="BJ14" s="79">
        <f t="shared" si="16"/>
        <v>137150.54143537628</v>
      </c>
      <c r="BK14" s="79">
        <f t="shared" si="16"/>
        <v>144156.18354940804</v>
      </c>
      <c r="BL14" s="79">
        <f t="shared" si="16"/>
        <v>150506.09269248106</v>
      </c>
      <c r="BM14" s="79">
        <f t="shared" si="16"/>
        <v>155682.61108732584</v>
      </c>
      <c r="BN14" s="79">
        <f t="shared" si="12"/>
        <v>159741.31646286746</v>
      </c>
      <c r="BO14" s="79">
        <f t="shared" si="12"/>
        <v>162728.1040198506</v>
      </c>
      <c r="BP14" s="79">
        <f t="shared" si="12"/>
        <v>164535.0810641393</v>
      </c>
      <c r="BQ14" s="79">
        <f t="shared" si="12"/>
        <v>165071.31863969777</v>
      </c>
      <c r="BR14" s="79">
        <f t="shared" si="12"/>
        <v>164647.40044215284</v>
      </c>
      <c r="BS14" s="79">
        <f t="shared" si="12"/>
        <v>163582.00067435822</v>
      </c>
      <c r="BT14" s="79">
        <f t="shared" si="12"/>
        <v>161433.2275564814</v>
      </c>
      <c r="BU14" s="79">
        <f t="shared" si="12"/>
        <v>156928.2895363195</v>
      </c>
      <c r="BV14" s="75">
        <f t="shared" si="12"/>
        <v>145519</v>
      </c>
      <c r="BW14" s="79">
        <f t="shared" si="12"/>
        <v>137959.75</v>
      </c>
      <c r="BX14" s="79">
        <f t="shared" si="12"/>
        <v>129168</v>
      </c>
      <c r="BY14" s="79">
        <f t="shared" si="12"/>
        <v>119143.75</v>
      </c>
      <c r="BZ14" s="79">
        <f t="shared" si="13"/>
        <v>107887</v>
      </c>
      <c r="CA14" s="200">
        <f t="shared" si="14"/>
        <v>95397.75</v>
      </c>
    </row>
    <row r="15" spans="1:79" ht="12.75">
      <c r="A15" s="1" t="s">
        <v>118</v>
      </c>
      <c r="B15" s="2" t="s">
        <v>6</v>
      </c>
      <c r="C15" s="2" t="s">
        <v>7</v>
      </c>
      <c r="D15" s="2" t="s">
        <v>16</v>
      </c>
      <c r="E15" s="152" t="s">
        <v>13</v>
      </c>
      <c r="F15" s="147">
        <v>38718</v>
      </c>
      <c r="G15" s="167"/>
      <c r="H15" s="39"/>
      <c r="I15" s="39"/>
      <c r="J15" s="39"/>
      <c r="K15" s="39"/>
      <c r="L15" s="39"/>
      <c r="M15" s="40"/>
      <c r="N15" s="42"/>
      <c r="O15" s="35"/>
      <c r="P15" s="35"/>
      <c r="Q15" s="35"/>
      <c r="R15" s="36"/>
      <c r="S15" s="28">
        <v>1</v>
      </c>
      <c r="T15" s="43">
        <v>1.542366724184906</v>
      </c>
      <c r="U15" s="43">
        <v>2.077491953200838</v>
      </c>
      <c r="V15" s="43">
        <v>2.6218348128241877</v>
      </c>
      <c r="W15" s="43">
        <v>3.1893258615257767</v>
      </c>
      <c r="X15" s="37">
        <v>4.1416324806161215</v>
      </c>
      <c r="Y15" s="37">
        <v>5.086890292893832</v>
      </c>
      <c r="Z15" s="37">
        <v>6.017976400451734</v>
      </c>
      <c r="AA15" s="37">
        <v>6.9413012932575</v>
      </c>
      <c r="AB15" s="37">
        <v>7.861445791935254</v>
      </c>
      <c r="AC15" s="37">
        <v>8.762442221203177</v>
      </c>
      <c r="AD15" s="37">
        <v>9.635216512026625</v>
      </c>
      <c r="AE15" s="37">
        <v>10.540487672540698</v>
      </c>
      <c r="AF15" s="37">
        <v>11.504529293467478</v>
      </c>
      <c r="AG15" s="37">
        <v>12.462760985872645</v>
      </c>
      <c r="AH15" s="37">
        <v>13.424817728249094</v>
      </c>
      <c r="AI15" s="37">
        <v>14.41528381716615</v>
      </c>
      <c r="AJ15" s="37">
        <v>15.430815139219852</v>
      </c>
      <c r="AK15" s="37">
        <v>16.442775344557397</v>
      </c>
      <c r="AL15" s="37">
        <v>17.18194074722781</v>
      </c>
      <c r="AM15" s="37">
        <v>17.88014720031774</v>
      </c>
      <c r="AN15" s="37">
        <v>18.712697234661537</v>
      </c>
      <c r="AO15" s="37">
        <v>19.859597586867554</v>
      </c>
      <c r="AP15" s="166">
        <v>22</v>
      </c>
      <c r="AQ15" s="15"/>
      <c r="AR15" s="201"/>
      <c r="AS15" s="62"/>
      <c r="AT15" s="62"/>
      <c r="AU15" s="62"/>
      <c r="AV15" s="62"/>
      <c r="AW15" s="62"/>
      <c r="AX15" s="63"/>
      <c r="AY15" s="65"/>
      <c r="AZ15" s="59"/>
      <c r="BA15" s="59"/>
      <c r="BB15" s="59"/>
      <c r="BC15" s="60"/>
      <c r="BD15" s="85">
        <f aca="true" t="shared" si="17" ref="BD15:BM15">IF(S15&lt;=27,-(616.25*(S15^2))+(20172*S15),-(616.25*(27^2))+(20172*27))</f>
        <v>19555.75</v>
      </c>
      <c r="BE15" s="81">
        <f t="shared" si="17"/>
        <v>29646.62744756626</v>
      </c>
      <c r="BF15" s="81">
        <f t="shared" si="17"/>
        <v>39247.449432345034</v>
      </c>
      <c r="BG15" s="81">
        <f t="shared" si="17"/>
        <v>48651.53838382919</v>
      </c>
      <c r="BH15" s="81">
        <f t="shared" si="17"/>
        <v>58066.70986702098</v>
      </c>
      <c r="BI15" s="79">
        <f t="shared" si="17"/>
        <v>72974.4004427187</v>
      </c>
      <c r="BJ15" s="79">
        <f t="shared" si="17"/>
        <v>86666.3869182479</v>
      </c>
      <c r="BK15" s="79">
        <f t="shared" si="17"/>
        <v>99076.48532678458</v>
      </c>
      <c r="BL15" s="79">
        <f t="shared" si="17"/>
        <v>110327.97946711193</v>
      </c>
      <c r="BM15" s="79">
        <f t="shared" si="17"/>
        <v>120495.39868967858</v>
      </c>
      <c r="BN15" s="79">
        <f t="shared" si="12"/>
        <v>129440.06688085728</v>
      </c>
      <c r="BO15" s="79">
        <f t="shared" si="12"/>
        <v>137150.54143537628</v>
      </c>
      <c r="BP15" s="79">
        <f t="shared" si="12"/>
        <v>144156.18354940804</v>
      </c>
      <c r="BQ15" s="79">
        <f t="shared" si="12"/>
        <v>150506.09269248106</v>
      </c>
      <c r="BR15" s="79">
        <f t="shared" si="12"/>
        <v>155682.61108732584</v>
      </c>
      <c r="BS15" s="79">
        <f t="shared" si="12"/>
        <v>159741.31646286746</v>
      </c>
      <c r="BT15" s="79">
        <f t="shared" si="12"/>
        <v>162728.1040198506</v>
      </c>
      <c r="BU15" s="79">
        <f t="shared" si="12"/>
        <v>164535.0810641393</v>
      </c>
      <c r="BV15" s="79">
        <f t="shared" si="12"/>
        <v>165071.31863969777</v>
      </c>
      <c r="BW15" s="79">
        <f t="shared" si="12"/>
        <v>164665.34587091068</v>
      </c>
      <c r="BX15" s="79">
        <f t="shared" si="12"/>
        <v>163663.41144333448</v>
      </c>
      <c r="BY15" s="79">
        <f t="shared" si="12"/>
        <v>161683.32407574003</v>
      </c>
      <c r="BZ15" s="79">
        <f t="shared" si="13"/>
        <v>157556.57396982782</v>
      </c>
      <c r="CA15" s="200">
        <f t="shared" si="14"/>
        <v>145519</v>
      </c>
    </row>
    <row r="16" spans="1:79" ht="12.75">
      <c r="A16" s="1" t="s">
        <v>119</v>
      </c>
      <c r="B16" s="2" t="s">
        <v>6</v>
      </c>
      <c r="C16" s="2" t="s">
        <v>7</v>
      </c>
      <c r="D16" s="2" t="s">
        <v>16</v>
      </c>
      <c r="E16" s="152" t="s">
        <v>14</v>
      </c>
      <c r="F16" s="147">
        <v>40544</v>
      </c>
      <c r="G16" s="167"/>
      <c r="H16" s="39"/>
      <c r="I16" s="39"/>
      <c r="J16" s="39"/>
      <c r="K16" s="39"/>
      <c r="L16" s="39"/>
      <c r="M16" s="39"/>
      <c r="N16" s="38"/>
      <c r="O16" s="39"/>
      <c r="P16" s="39"/>
      <c r="Q16" s="39"/>
      <c r="R16" s="40"/>
      <c r="S16" s="35"/>
      <c r="T16" s="35"/>
      <c r="U16" s="35"/>
      <c r="V16" s="35"/>
      <c r="W16" s="36"/>
      <c r="X16" s="44">
        <v>1</v>
      </c>
      <c r="Y16" s="43">
        <v>1.542366724184906</v>
      </c>
      <c r="Z16" s="43">
        <v>2.077491953200838</v>
      </c>
      <c r="AA16" s="43">
        <v>2.6218348128241877</v>
      </c>
      <c r="AB16" s="43">
        <v>3.1893258615257767</v>
      </c>
      <c r="AC16" s="37">
        <v>4.1416324806161215</v>
      </c>
      <c r="AD16" s="37">
        <v>5.086890292893832</v>
      </c>
      <c r="AE16" s="37">
        <v>6.017976400451734</v>
      </c>
      <c r="AF16" s="37">
        <v>6.9413012932575</v>
      </c>
      <c r="AG16" s="37">
        <v>7.861445791935254</v>
      </c>
      <c r="AH16" s="37">
        <v>8.762442221203177</v>
      </c>
      <c r="AI16" s="37">
        <v>9.635216512026625</v>
      </c>
      <c r="AJ16" s="37">
        <v>10.540487672540698</v>
      </c>
      <c r="AK16" s="37">
        <v>11.504529293467478</v>
      </c>
      <c r="AL16" s="37">
        <v>12.462760985872645</v>
      </c>
      <c r="AM16" s="37">
        <v>13.424817728249094</v>
      </c>
      <c r="AN16" s="37">
        <v>14.41528381716615</v>
      </c>
      <c r="AO16" s="37">
        <v>15.430815139219852</v>
      </c>
      <c r="AP16" s="166">
        <v>16.442775344557397</v>
      </c>
      <c r="AQ16" s="15"/>
      <c r="AR16" s="201"/>
      <c r="AS16" s="62"/>
      <c r="AT16" s="62"/>
      <c r="AU16" s="62"/>
      <c r="AV16" s="62"/>
      <c r="AW16" s="62"/>
      <c r="AX16" s="62"/>
      <c r="AY16" s="61"/>
      <c r="AZ16" s="62"/>
      <c r="BA16" s="62"/>
      <c r="BB16" s="62"/>
      <c r="BC16" s="63"/>
      <c r="BD16" s="59"/>
      <c r="BE16" s="59"/>
      <c r="BF16" s="59"/>
      <c r="BG16" s="59"/>
      <c r="BH16" s="60"/>
      <c r="BI16" s="82">
        <f>IF(X16&lt;=27,-(616.25*(X16^2))+(20172*X16),-(616.25*(27^2))+(20172*27))</f>
        <v>19555.75</v>
      </c>
      <c r="BJ16" s="81">
        <f>IF(Y16&lt;=27,-(616.25*(Y16^2))+(20172*Y16),-(616.25*(27^2))+(20172*27))</f>
        <v>29646.62744756626</v>
      </c>
      <c r="BK16" s="81">
        <f>IF(Z16&lt;=27,-(616.25*(Z16^2))+(20172*Z16),-(616.25*(27^2))+(20172*27))</f>
        <v>39247.449432345034</v>
      </c>
      <c r="BL16" s="81">
        <f>IF(AA16&lt;=27,-(616.25*(AA16^2))+(20172*AA16),-(616.25*(27^2))+(20172*27))</f>
        <v>48651.53838382919</v>
      </c>
      <c r="BM16" s="81">
        <f>IF(AB16&lt;=27,-(616.25*(AB16^2))+(20172*AB16),-(616.25*(27^2))+(20172*27))</f>
        <v>58066.70986702098</v>
      </c>
      <c r="BN16" s="79">
        <f t="shared" si="12"/>
        <v>72974.4004427187</v>
      </c>
      <c r="BO16" s="79">
        <f t="shared" si="12"/>
        <v>86666.3869182479</v>
      </c>
      <c r="BP16" s="79">
        <f t="shared" si="12"/>
        <v>99076.48532678458</v>
      </c>
      <c r="BQ16" s="79">
        <f t="shared" si="12"/>
        <v>110327.97946711193</v>
      </c>
      <c r="BR16" s="79">
        <f t="shared" si="12"/>
        <v>120495.39868967858</v>
      </c>
      <c r="BS16" s="79">
        <f t="shared" si="12"/>
        <v>129440.06688085728</v>
      </c>
      <c r="BT16" s="79">
        <f t="shared" si="12"/>
        <v>137150.54143537628</v>
      </c>
      <c r="BU16" s="79">
        <f t="shared" si="12"/>
        <v>144156.18354940804</v>
      </c>
      <c r="BV16" s="79">
        <f t="shared" si="12"/>
        <v>150506.09269248106</v>
      </c>
      <c r="BW16" s="79">
        <f t="shared" si="12"/>
        <v>155682.61108732584</v>
      </c>
      <c r="BX16" s="79">
        <f t="shared" si="12"/>
        <v>159741.31646286746</v>
      </c>
      <c r="BY16" s="79">
        <f t="shared" si="12"/>
        <v>162728.1040198506</v>
      </c>
      <c r="BZ16" s="79">
        <f t="shared" si="13"/>
        <v>164535.0810641393</v>
      </c>
      <c r="CA16" s="200">
        <f t="shared" si="14"/>
        <v>165071.31863969777</v>
      </c>
    </row>
    <row r="17" spans="1:79" ht="12.75">
      <c r="A17" s="1" t="s">
        <v>120</v>
      </c>
      <c r="B17" s="2" t="s">
        <v>6</v>
      </c>
      <c r="C17" s="2" t="s">
        <v>7</v>
      </c>
      <c r="D17" s="3" t="s">
        <v>16</v>
      </c>
      <c r="E17" s="152" t="s">
        <v>15</v>
      </c>
      <c r="F17" s="149">
        <v>42248</v>
      </c>
      <c r="G17" s="258"/>
      <c r="H17" s="45"/>
      <c r="I17" s="45"/>
      <c r="J17" s="45"/>
      <c r="K17" s="45"/>
      <c r="L17" s="45"/>
      <c r="M17" s="45"/>
      <c r="N17" s="46"/>
      <c r="O17" s="45"/>
      <c r="P17" s="45"/>
      <c r="Q17" s="45"/>
      <c r="R17" s="39"/>
      <c r="S17" s="45"/>
      <c r="T17" s="45"/>
      <c r="U17" s="45"/>
      <c r="V17" s="45"/>
      <c r="W17" s="47"/>
      <c r="X17" s="48"/>
      <c r="Y17" s="49"/>
      <c r="Z17" s="48"/>
      <c r="AA17" s="46"/>
      <c r="AB17" s="50"/>
      <c r="AC17" s="51">
        <v>1</v>
      </c>
      <c r="AD17" s="52">
        <v>1.542366724184906</v>
      </c>
      <c r="AE17" s="52">
        <v>2.077491953200838</v>
      </c>
      <c r="AF17" s="52">
        <v>2.6218348128241877</v>
      </c>
      <c r="AG17" s="52">
        <v>3.1893258615257767</v>
      </c>
      <c r="AH17" s="52">
        <v>4.1416324806161215</v>
      </c>
      <c r="AI17" s="52">
        <v>5.086890292893832</v>
      </c>
      <c r="AJ17" s="52">
        <v>6.017976400451734</v>
      </c>
      <c r="AK17" s="52">
        <v>6.9413012932575</v>
      </c>
      <c r="AL17" s="52">
        <v>7.861445791935254</v>
      </c>
      <c r="AM17" s="52">
        <v>8.762442221203177</v>
      </c>
      <c r="AN17" s="52">
        <v>9.635216512026625</v>
      </c>
      <c r="AO17" s="52">
        <v>10.540487672540698</v>
      </c>
      <c r="AP17" s="169">
        <v>11.504529293467478</v>
      </c>
      <c r="AQ17" s="15"/>
      <c r="AR17" s="202"/>
      <c r="AS17" s="53"/>
      <c r="AT17" s="53"/>
      <c r="AU17" s="53"/>
      <c r="AV17" s="53"/>
      <c r="AW17" s="53"/>
      <c r="AX17" s="53"/>
      <c r="AY17" s="54"/>
      <c r="AZ17" s="53"/>
      <c r="BA17" s="53"/>
      <c r="BB17" s="53"/>
      <c r="BC17" s="62"/>
      <c r="BD17" s="53"/>
      <c r="BE17" s="53"/>
      <c r="BF17" s="53"/>
      <c r="BG17" s="53"/>
      <c r="BH17" s="55"/>
      <c r="BI17" s="56"/>
      <c r="BJ17" s="57"/>
      <c r="BK17" s="56"/>
      <c r="BL17" s="54"/>
      <c r="BM17" s="58"/>
      <c r="BN17" s="83">
        <f t="shared" si="12"/>
        <v>19555.75</v>
      </c>
      <c r="BO17" s="84">
        <f t="shared" si="12"/>
        <v>29646.62744756626</v>
      </c>
      <c r="BP17" s="84">
        <f t="shared" si="12"/>
        <v>39247.449432345034</v>
      </c>
      <c r="BQ17" s="84">
        <f t="shared" si="12"/>
        <v>48651.53838382919</v>
      </c>
      <c r="BR17" s="84">
        <f t="shared" si="12"/>
        <v>58066.70986702098</v>
      </c>
      <c r="BS17" s="84">
        <f t="shared" si="12"/>
        <v>72974.4004427187</v>
      </c>
      <c r="BT17" s="84">
        <f t="shared" si="12"/>
        <v>86666.3869182479</v>
      </c>
      <c r="BU17" s="84">
        <f t="shared" si="12"/>
        <v>99076.48532678458</v>
      </c>
      <c r="BV17" s="84">
        <f t="shared" si="12"/>
        <v>110327.97946711193</v>
      </c>
      <c r="BW17" s="84">
        <f t="shared" si="12"/>
        <v>120495.39868967858</v>
      </c>
      <c r="BX17" s="84">
        <f t="shared" si="12"/>
        <v>129440.06688085728</v>
      </c>
      <c r="BY17" s="84">
        <f t="shared" si="12"/>
        <v>137150.54143537628</v>
      </c>
      <c r="BZ17" s="84">
        <f t="shared" si="13"/>
        <v>144156.18354940804</v>
      </c>
      <c r="CA17" s="203">
        <f t="shared" si="14"/>
        <v>150506.09269248106</v>
      </c>
    </row>
    <row r="18" spans="1:79" ht="12.75">
      <c r="A18" s="1" t="s">
        <v>121</v>
      </c>
      <c r="B18" s="2" t="s">
        <v>6</v>
      </c>
      <c r="C18" s="2" t="s">
        <v>7</v>
      </c>
      <c r="D18" s="4" t="s">
        <v>17</v>
      </c>
      <c r="E18" s="152" t="s">
        <v>9</v>
      </c>
      <c r="F18" s="150" t="s">
        <v>20</v>
      </c>
      <c r="G18" s="259">
        <f>+H18-(I18-H18)</f>
        <v>9.524420772293315</v>
      </c>
      <c r="H18" s="32">
        <v>10.038829553089451</v>
      </c>
      <c r="I18" s="32">
        <v>10.553238333885588</v>
      </c>
      <c r="J18" s="33">
        <v>11.62976567473934</v>
      </c>
      <c r="K18" s="33">
        <v>12.332931752468586</v>
      </c>
      <c r="L18" s="33">
        <v>13.008042522646216</v>
      </c>
      <c r="M18" s="32">
        <v>13.667026963232479</v>
      </c>
      <c r="N18" s="33">
        <v>14.329298216914776</v>
      </c>
      <c r="O18" s="33">
        <v>15.000942507068801</v>
      </c>
      <c r="P18" s="33">
        <v>15.664485165794067</v>
      </c>
      <c r="Q18" s="33">
        <v>16.291708542713568</v>
      </c>
      <c r="R18" s="32">
        <v>16.85506512688874</v>
      </c>
      <c r="S18" s="25">
        <v>18.360761820212097</v>
      </c>
      <c r="T18" s="34">
        <v>19.05248170674505</v>
      </c>
      <c r="U18" s="34">
        <v>19.744389335545534</v>
      </c>
      <c r="V18" s="34">
        <v>20.579970512041783</v>
      </c>
      <c r="W18" s="34">
        <v>21.556190320223724</v>
      </c>
      <c r="X18" s="34">
        <v>22.5</v>
      </c>
      <c r="Y18" s="34">
        <v>23.5</v>
      </c>
      <c r="Z18" s="34">
        <v>24.5</v>
      </c>
      <c r="AA18" s="34">
        <v>25.5</v>
      </c>
      <c r="AB18" s="34">
        <v>26.5</v>
      </c>
      <c r="AC18" s="34">
        <v>27.5</v>
      </c>
      <c r="AD18" s="34">
        <v>28.5</v>
      </c>
      <c r="AE18" s="34">
        <v>29.5</v>
      </c>
      <c r="AF18" s="34">
        <v>30.5</v>
      </c>
      <c r="AG18" s="34">
        <v>31.5</v>
      </c>
      <c r="AH18" s="34">
        <v>32.5</v>
      </c>
      <c r="AI18" s="34">
        <v>33.5</v>
      </c>
      <c r="AJ18" s="34">
        <v>34.5</v>
      </c>
      <c r="AK18" s="34">
        <v>35.5</v>
      </c>
      <c r="AL18" s="34">
        <v>36.5</v>
      </c>
      <c r="AM18" s="34">
        <v>37.5</v>
      </c>
      <c r="AN18" s="34">
        <v>38.5</v>
      </c>
      <c r="AO18" s="34">
        <v>39.5</v>
      </c>
      <c r="AP18" s="170">
        <v>40.5</v>
      </c>
      <c r="AQ18" s="15"/>
      <c r="AR18" s="204">
        <f aca="true" t="shared" si="18" ref="AR18:BB18">IF(G18&lt;=27,-(675.25*(G18^2))+(22366*G18),-(675.25*(27^2))+(22366*27))</f>
        <v>151768.16738815798</v>
      </c>
      <c r="AS18" s="66">
        <f t="shared" si="18"/>
        <v>156478.05057241174</v>
      </c>
      <c r="AT18" s="66">
        <f t="shared" si="18"/>
        <v>160830.56931689236</v>
      </c>
      <c r="AU18" s="67">
        <f t="shared" si="18"/>
        <v>168782.79770549963</v>
      </c>
      <c r="AV18" s="67">
        <f t="shared" si="18"/>
        <v>173132.01248685233</v>
      </c>
      <c r="AW18" s="67">
        <f t="shared" si="18"/>
        <v>176679.38683603134</v>
      </c>
      <c r="AX18" s="66">
        <f t="shared" si="18"/>
        <v>179548.38059389073</v>
      </c>
      <c r="AY18" s="67">
        <f t="shared" si="18"/>
        <v>181840.82023490663</v>
      </c>
      <c r="AZ18" s="67">
        <f t="shared" si="18"/>
        <v>183560.7366763168</v>
      </c>
      <c r="BA18" s="67">
        <f t="shared" si="18"/>
        <v>184661.66672543963</v>
      </c>
      <c r="BB18" s="67">
        <f t="shared" si="18"/>
        <v>185155.65543703127</v>
      </c>
      <c r="BC18" s="66">
        <f aca="true" t="shared" si="19" ref="BC18:BM18">IF(R18&lt;=27,-(675.25*(R18^2))+(22366*R18),-(675.25*(27^2))+(22366*27))</f>
        <v>185146.4395315145</v>
      </c>
      <c r="BD18" s="68">
        <f t="shared" si="19"/>
        <v>183018.15660968234</v>
      </c>
      <c r="BE18" s="69">
        <f t="shared" si="19"/>
        <v>181014.04163781134</v>
      </c>
      <c r="BF18" s="69">
        <f t="shared" si="19"/>
        <v>178362.93724357017</v>
      </c>
      <c r="BG18" s="69">
        <f t="shared" si="19"/>
        <v>174299.4859391136</v>
      </c>
      <c r="BH18" s="69">
        <f t="shared" si="19"/>
        <v>168357.7801096912</v>
      </c>
      <c r="BI18" s="69">
        <f t="shared" si="19"/>
        <v>161389.6875</v>
      </c>
      <c r="BJ18" s="69">
        <f t="shared" si="19"/>
        <v>152694.1875</v>
      </c>
      <c r="BK18" s="69">
        <f t="shared" si="19"/>
        <v>142648.1875</v>
      </c>
      <c r="BL18" s="69">
        <f t="shared" si="19"/>
        <v>131251.6875</v>
      </c>
      <c r="BM18" s="69">
        <f t="shared" si="19"/>
        <v>118504.6875</v>
      </c>
      <c r="BN18" s="69">
        <f aca="true" t="shared" si="20" ref="BN18:BY24">IF(AC18&lt;=27,-(675.25*(AC18^2))+(22366*AC18),-(675.25*(27^2))+(22366*27))</f>
        <v>111624.75</v>
      </c>
      <c r="BO18" s="69">
        <f t="shared" si="20"/>
        <v>111624.75</v>
      </c>
      <c r="BP18" s="69">
        <f t="shared" si="20"/>
        <v>111624.75</v>
      </c>
      <c r="BQ18" s="69">
        <f t="shared" si="20"/>
        <v>111624.75</v>
      </c>
      <c r="BR18" s="69">
        <f t="shared" si="20"/>
        <v>111624.75</v>
      </c>
      <c r="BS18" s="69">
        <f t="shared" si="20"/>
        <v>111624.75</v>
      </c>
      <c r="BT18" s="69">
        <f t="shared" si="20"/>
        <v>111624.75</v>
      </c>
      <c r="BU18" s="69">
        <f t="shared" si="20"/>
        <v>111624.75</v>
      </c>
      <c r="BV18" s="69">
        <f t="shared" si="20"/>
        <v>111624.75</v>
      </c>
      <c r="BW18" s="69">
        <f t="shared" si="20"/>
        <v>111624.75</v>
      </c>
      <c r="BX18" s="69">
        <f t="shared" si="20"/>
        <v>111624.75</v>
      </c>
      <c r="BY18" s="69">
        <f t="shared" si="20"/>
        <v>111624.75</v>
      </c>
      <c r="BZ18" s="69">
        <f aca="true" t="shared" si="21" ref="BZ18:BZ24">IF(AO18&lt;=27,-(675.25*(AO18^2))+(22366*AO18),-(675.25*(27^2))+(22366*27))</f>
        <v>111624.75</v>
      </c>
      <c r="CA18" s="205">
        <f aca="true" t="shared" si="22" ref="CA18:CA24">IF(AP18&lt;=27,-(675.25*(AP18^2))+(22366*AP18),-(675.25*(27^2))+(22366*27))</f>
        <v>111624.75</v>
      </c>
    </row>
    <row r="19" spans="1:79" ht="12.75">
      <c r="A19" s="1" t="s">
        <v>122</v>
      </c>
      <c r="B19" s="2" t="s">
        <v>6</v>
      </c>
      <c r="C19" s="2" t="s">
        <v>7</v>
      </c>
      <c r="D19" s="2" t="s">
        <v>17</v>
      </c>
      <c r="E19" s="152" t="s">
        <v>10</v>
      </c>
      <c r="F19" s="147">
        <v>33970</v>
      </c>
      <c r="G19" s="259">
        <f>+H19-(I19-H19)</f>
        <v>1.4114360038564646</v>
      </c>
      <c r="H19" s="22">
        <v>1.846816745899977</v>
      </c>
      <c r="I19" s="23">
        <v>2.282197487943489</v>
      </c>
      <c r="J19" s="19">
        <v>3.2663581294871986</v>
      </c>
      <c r="K19" s="19">
        <v>4.267635486673524</v>
      </c>
      <c r="L19" s="19">
        <v>5.271504164035958</v>
      </c>
      <c r="M19" s="20">
        <v>6.261764983530937</v>
      </c>
      <c r="N19" s="19">
        <v>7.2560975609756095</v>
      </c>
      <c r="O19" s="19">
        <v>8.245383997859244</v>
      </c>
      <c r="P19" s="19">
        <v>9.23485269594219</v>
      </c>
      <c r="Q19" s="19">
        <v>10.22015683996515</v>
      </c>
      <c r="R19" s="20">
        <v>11.197729526478952</v>
      </c>
      <c r="S19" s="26">
        <v>12.170334040757348</v>
      </c>
      <c r="T19" s="29">
        <v>13.109509227392211</v>
      </c>
      <c r="U19" s="29">
        <v>14.17595293835164</v>
      </c>
      <c r="V19" s="29">
        <v>15.388620612725164</v>
      </c>
      <c r="W19" s="29">
        <v>16.533843114862883</v>
      </c>
      <c r="X19" s="29">
        <v>17.428194599975118</v>
      </c>
      <c r="Y19" s="29">
        <v>18.254237813221255</v>
      </c>
      <c r="Z19" s="29">
        <v>19.185073206582693</v>
      </c>
      <c r="AA19" s="29">
        <v>20.315041460498303</v>
      </c>
      <c r="AB19" s="29">
        <v>21.5</v>
      </c>
      <c r="AC19" s="29">
        <v>22.5</v>
      </c>
      <c r="AD19" s="29">
        <v>23.5</v>
      </c>
      <c r="AE19" s="29">
        <v>24.5</v>
      </c>
      <c r="AF19" s="29">
        <v>25.5</v>
      </c>
      <c r="AG19" s="29">
        <v>26.5</v>
      </c>
      <c r="AH19" s="29">
        <v>27.5</v>
      </c>
      <c r="AI19" s="29">
        <v>28.5</v>
      </c>
      <c r="AJ19" s="29">
        <v>29.5</v>
      </c>
      <c r="AK19" s="29">
        <v>30.5</v>
      </c>
      <c r="AL19" s="29">
        <v>31.5</v>
      </c>
      <c r="AM19" s="29">
        <v>32.5</v>
      </c>
      <c r="AN19" s="29">
        <v>33.5</v>
      </c>
      <c r="AO19" s="29">
        <v>34.5</v>
      </c>
      <c r="AP19" s="164">
        <v>35.5</v>
      </c>
      <c r="AQ19" s="15"/>
      <c r="AR19" s="197">
        <f aca="true" t="shared" si="23" ref="AR19:AX19">IF(G19&lt;=27,-(675.25*(G19^2))+(22366*G19),-(675.25*(27^2))+(22366*27))</f>
        <v>30222.97729909239</v>
      </c>
      <c r="AS19" s="70">
        <f t="shared" si="23"/>
        <v>39002.806493043456</v>
      </c>
      <c r="AT19" s="71">
        <f t="shared" si="23"/>
        <v>47526.63978156707</v>
      </c>
      <c r="AU19" s="72">
        <f t="shared" si="23"/>
        <v>65851.05923495787</v>
      </c>
      <c r="AV19" s="72">
        <f t="shared" si="23"/>
        <v>83151.80107997551</v>
      </c>
      <c r="AW19" s="72">
        <f t="shared" si="23"/>
        <v>99138.10454156267</v>
      </c>
      <c r="AX19" s="73">
        <f t="shared" si="23"/>
        <v>113574.2852179181</v>
      </c>
      <c r="AY19" s="72">
        <f aca="true" t="shared" si="24" ref="AY19:BM21">IF(N19&lt;=27,-(675.25*(N19^2))+(22366*N19),-(675.25*(27^2))+(22366*27))</f>
        <v>126737.32283610947</v>
      </c>
      <c r="AZ19" s="72">
        <f t="shared" si="24"/>
        <v>138508.47074809836</v>
      </c>
      <c r="BA19" s="72">
        <f t="shared" si="24"/>
        <v>148959.70435823232</v>
      </c>
      <c r="BB19" s="72">
        <f t="shared" si="24"/>
        <v>158053.08104359882</v>
      </c>
      <c r="BC19" s="73">
        <f t="shared" si="24"/>
        <v>165779.3973825707</v>
      </c>
      <c r="BD19" s="74">
        <f t="shared" si="24"/>
        <v>172185.6661999714</v>
      </c>
      <c r="BE19" s="75">
        <f t="shared" si="24"/>
        <v>177159.33684822835</v>
      </c>
      <c r="BF19" s="75">
        <f t="shared" si="24"/>
        <v>181362.71585425187</v>
      </c>
      <c r="BG19" s="75">
        <f t="shared" si="24"/>
        <v>184276.1762685073</v>
      </c>
      <c r="BH19" s="75">
        <f t="shared" si="24"/>
        <v>185204.21461582984</v>
      </c>
      <c r="BI19" s="75">
        <f t="shared" si="24"/>
        <v>184697.2371964336</v>
      </c>
      <c r="BJ19" s="75">
        <f t="shared" si="24"/>
        <v>183269.3698853664</v>
      </c>
      <c r="BK19" s="75">
        <f t="shared" si="24"/>
        <v>180556.08266913542</v>
      </c>
      <c r="BL19" s="75">
        <f t="shared" si="24"/>
        <v>175689.92813742824</v>
      </c>
      <c r="BM19" s="75">
        <f t="shared" si="24"/>
        <v>168734.6875</v>
      </c>
      <c r="BN19" s="75">
        <f t="shared" si="20"/>
        <v>161389.6875</v>
      </c>
      <c r="BO19" s="75">
        <f t="shared" si="20"/>
        <v>152694.1875</v>
      </c>
      <c r="BP19" s="75">
        <f t="shared" si="20"/>
        <v>142648.1875</v>
      </c>
      <c r="BQ19" s="75">
        <f t="shared" si="20"/>
        <v>131251.6875</v>
      </c>
      <c r="BR19" s="75">
        <f t="shared" si="20"/>
        <v>118504.6875</v>
      </c>
      <c r="BS19" s="75">
        <f t="shared" si="20"/>
        <v>111624.75</v>
      </c>
      <c r="BT19" s="75">
        <f t="shared" si="20"/>
        <v>111624.75</v>
      </c>
      <c r="BU19" s="75">
        <f t="shared" si="20"/>
        <v>111624.75</v>
      </c>
      <c r="BV19" s="75">
        <f t="shared" si="20"/>
        <v>111624.75</v>
      </c>
      <c r="BW19" s="75">
        <f t="shared" si="20"/>
        <v>111624.75</v>
      </c>
      <c r="BX19" s="75">
        <f t="shared" si="20"/>
        <v>111624.75</v>
      </c>
      <c r="BY19" s="75">
        <f t="shared" si="20"/>
        <v>111624.75</v>
      </c>
      <c r="BZ19" s="75">
        <f t="shared" si="21"/>
        <v>111624.75</v>
      </c>
      <c r="CA19" s="198">
        <f t="shared" si="22"/>
        <v>111624.75</v>
      </c>
    </row>
    <row r="20" spans="1:79" ht="12.75">
      <c r="A20" s="1" t="s">
        <v>123</v>
      </c>
      <c r="B20" s="2" t="s">
        <v>6</v>
      </c>
      <c r="C20" s="2" t="s">
        <v>7</v>
      </c>
      <c r="D20" s="2" t="s">
        <v>17</v>
      </c>
      <c r="E20" s="152" t="s">
        <v>11</v>
      </c>
      <c r="F20" s="148">
        <v>35431</v>
      </c>
      <c r="G20" s="165"/>
      <c r="H20" s="35"/>
      <c r="I20" s="36"/>
      <c r="J20" s="24">
        <v>1</v>
      </c>
      <c r="K20" s="23">
        <v>1.4721740179741192</v>
      </c>
      <c r="L20" s="23">
        <v>1.9476810179195327</v>
      </c>
      <c r="M20" s="23">
        <v>2.4560769936611475</v>
      </c>
      <c r="N20" s="18">
        <v>3.4553380020008575</v>
      </c>
      <c r="O20" s="18">
        <v>4.456901572510192</v>
      </c>
      <c r="P20" s="18">
        <v>5.462202380952381</v>
      </c>
      <c r="Q20" s="18">
        <v>6.454477050413845</v>
      </c>
      <c r="R20" s="18">
        <v>7.445596222579068</v>
      </c>
      <c r="S20" s="27">
        <v>8.432196885330223</v>
      </c>
      <c r="T20" s="37">
        <v>9.294731299100535</v>
      </c>
      <c r="U20" s="37">
        <v>10.232188866415452</v>
      </c>
      <c r="V20" s="37">
        <v>11.183716173570536</v>
      </c>
      <c r="W20" s="37">
        <v>12.170334040757348</v>
      </c>
      <c r="X20" s="37">
        <v>13.109509227392211</v>
      </c>
      <c r="Y20" s="37">
        <v>14.17595293835164</v>
      </c>
      <c r="Z20" s="37">
        <v>15.388620612725164</v>
      </c>
      <c r="AA20" s="37">
        <v>16.533843114862883</v>
      </c>
      <c r="AB20" s="37">
        <v>17.428194599975118</v>
      </c>
      <c r="AC20" s="37">
        <v>18.135868611806973</v>
      </c>
      <c r="AD20" s="37">
        <v>18.999527476264287</v>
      </c>
      <c r="AE20" s="37">
        <v>20.141318011929773</v>
      </c>
      <c r="AF20" s="29">
        <v>21.5</v>
      </c>
      <c r="AG20" s="37">
        <v>22.5</v>
      </c>
      <c r="AH20" s="37">
        <v>23.5</v>
      </c>
      <c r="AI20" s="37">
        <v>24.5</v>
      </c>
      <c r="AJ20" s="37">
        <v>25.5</v>
      </c>
      <c r="AK20" s="37">
        <v>26.5</v>
      </c>
      <c r="AL20" s="37">
        <v>27.5</v>
      </c>
      <c r="AM20" s="37">
        <v>28.5</v>
      </c>
      <c r="AN20" s="37">
        <v>29.5</v>
      </c>
      <c r="AO20" s="37">
        <v>30.5</v>
      </c>
      <c r="AP20" s="166">
        <v>31.5</v>
      </c>
      <c r="AQ20" s="15"/>
      <c r="AR20" s="199"/>
      <c r="AS20" s="59"/>
      <c r="AT20" s="60"/>
      <c r="AU20" s="76">
        <f>IF(J20&lt;=27,-(675.25*(J20^2))+(22366*J20),-(675.25*(27^2))+(22366*27))</f>
        <v>21690.75</v>
      </c>
      <c r="AV20" s="71">
        <f>IF(K20&lt;=27,-(675.25*(K20^2))+(22366*K20),-(675.25*(27^2))+(22366*27))</f>
        <v>31463.177232965656</v>
      </c>
      <c r="AW20" s="71">
        <f>IF(L20&lt;=27,-(675.25*(L20^2))+(22366*L20),-(675.25*(27^2))+(22366*27))</f>
        <v>41000.29887184563</v>
      </c>
      <c r="AX20" s="71">
        <f>IF(M20&lt;=27,-(675.25*(M20^2))+(22366*M20),-(675.25*(27^2))+(22366*27))</f>
        <v>50859.29787749121</v>
      </c>
      <c r="AY20" s="77">
        <f t="shared" si="24"/>
        <v>69220.03643462605</v>
      </c>
      <c r="AZ20" s="77">
        <f t="shared" si="24"/>
        <v>86269.91372960161</v>
      </c>
      <c r="BA20" s="77">
        <f t="shared" si="24"/>
        <v>102021.09251459308</v>
      </c>
      <c r="BB20" s="77">
        <f t="shared" si="24"/>
        <v>116229.73369489214</v>
      </c>
      <c r="BC20" s="77">
        <f t="shared" si="24"/>
        <v>129094.43628938953</v>
      </c>
      <c r="BD20" s="78">
        <f t="shared" si="24"/>
        <v>140582.92763996092</v>
      </c>
      <c r="BE20" s="79">
        <f t="shared" si="24"/>
        <v>149549.74203052855</v>
      </c>
      <c r="BF20" s="79">
        <f t="shared" si="24"/>
        <v>158156.021690351</v>
      </c>
      <c r="BG20" s="79">
        <f t="shared" si="24"/>
        <v>165677.7595318022</v>
      </c>
      <c r="BH20" s="79">
        <f t="shared" si="24"/>
        <v>172185.6661999714</v>
      </c>
      <c r="BI20" s="79">
        <f t="shared" si="24"/>
        <v>177159.33684822835</v>
      </c>
      <c r="BJ20" s="79">
        <f t="shared" si="24"/>
        <v>181362.71585425187</v>
      </c>
      <c r="BK20" s="79">
        <f t="shared" si="24"/>
        <v>184276.1762685073</v>
      </c>
      <c r="BL20" s="79">
        <f t="shared" si="24"/>
        <v>185204.21461582984</v>
      </c>
      <c r="BM20" s="79">
        <f t="shared" si="24"/>
        <v>184697.2371964336</v>
      </c>
      <c r="BN20" s="79">
        <f t="shared" si="20"/>
        <v>183530.54198340897</v>
      </c>
      <c r="BO20" s="79">
        <f t="shared" si="20"/>
        <v>181190.30610615463</v>
      </c>
      <c r="BP20" s="79">
        <f t="shared" si="20"/>
        <v>176550.23388306831</v>
      </c>
      <c r="BQ20" s="75">
        <f t="shared" si="20"/>
        <v>168734.6875</v>
      </c>
      <c r="BR20" s="79">
        <f t="shared" si="20"/>
        <v>161389.6875</v>
      </c>
      <c r="BS20" s="79">
        <f t="shared" si="20"/>
        <v>152694.1875</v>
      </c>
      <c r="BT20" s="79">
        <f t="shared" si="20"/>
        <v>142648.1875</v>
      </c>
      <c r="BU20" s="79">
        <f t="shared" si="20"/>
        <v>131251.6875</v>
      </c>
      <c r="BV20" s="79">
        <f t="shared" si="20"/>
        <v>118504.6875</v>
      </c>
      <c r="BW20" s="79">
        <f t="shared" si="20"/>
        <v>111624.75</v>
      </c>
      <c r="BX20" s="79">
        <f t="shared" si="20"/>
        <v>111624.75</v>
      </c>
      <c r="BY20" s="79">
        <f t="shared" si="20"/>
        <v>111624.75</v>
      </c>
      <c r="BZ20" s="79">
        <f t="shared" si="21"/>
        <v>111624.75</v>
      </c>
      <c r="CA20" s="200">
        <f t="shared" si="22"/>
        <v>111624.75</v>
      </c>
    </row>
    <row r="21" spans="1:79" ht="12.75">
      <c r="A21" s="1" t="s">
        <v>124</v>
      </c>
      <c r="B21" s="2" t="s">
        <v>6</v>
      </c>
      <c r="C21" s="2" t="s">
        <v>7</v>
      </c>
      <c r="D21" s="2" t="s">
        <v>17</v>
      </c>
      <c r="E21" s="152" t="s">
        <v>12</v>
      </c>
      <c r="F21" s="147">
        <v>36892</v>
      </c>
      <c r="G21" s="167"/>
      <c r="H21" s="39"/>
      <c r="I21" s="40"/>
      <c r="J21" s="35"/>
      <c r="K21" s="35"/>
      <c r="L21" s="35"/>
      <c r="M21" s="36"/>
      <c r="N21" s="24">
        <v>1</v>
      </c>
      <c r="O21" s="23">
        <v>1.516727716727717</v>
      </c>
      <c r="P21" s="23">
        <v>2.048188653451811</v>
      </c>
      <c r="Q21" s="23">
        <v>2.5920010736813848</v>
      </c>
      <c r="R21" s="23">
        <v>3.2005843792349964</v>
      </c>
      <c r="S21" s="27">
        <v>4.198060436518343</v>
      </c>
      <c r="T21" s="37">
        <v>5.024573413367505</v>
      </c>
      <c r="U21" s="37">
        <v>5.956387461143945</v>
      </c>
      <c r="V21" s="37">
        <v>6.888090455524781</v>
      </c>
      <c r="W21" s="37">
        <v>7.839775670666891</v>
      </c>
      <c r="X21" s="37">
        <v>8.783836858423847</v>
      </c>
      <c r="Y21" s="37">
        <v>9.646533712612477</v>
      </c>
      <c r="Z21" s="37">
        <v>10.549146307477939</v>
      </c>
      <c r="AA21" s="37">
        <v>11.470028302486057</v>
      </c>
      <c r="AB21" s="37">
        <v>12.457602152114822</v>
      </c>
      <c r="AC21" s="37">
        <v>13.446404060395187</v>
      </c>
      <c r="AD21" s="37">
        <v>14.654640537212535</v>
      </c>
      <c r="AE21" s="37">
        <v>15.900243041490656</v>
      </c>
      <c r="AF21" s="37">
        <v>16.91221216970964</v>
      </c>
      <c r="AG21" s="37">
        <v>17.607195300272384</v>
      </c>
      <c r="AH21" s="37">
        <v>18.29338296169794</v>
      </c>
      <c r="AI21" s="37">
        <v>19.170997748209395</v>
      </c>
      <c r="AJ21" s="37">
        <v>20.403471823080608</v>
      </c>
      <c r="AK21" s="29">
        <v>22</v>
      </c>
      <c r="AL21" s="37">
        <v>23</v>
      </c>
      <c r="AM21" s="37">
        <v>24</v>
      </c>
      <c r="AN21" s="37">
        <v>25</v>
      </c>
      <c r="AO21" s="37">
        <v>26</v>
      </c>
      <c r="AP21" s="166">
        <v>27</v>
      </c>
      <c r="AQ21" s="15"/>
      <c r="AR21" s="201"/>
      <c r="AS21" s="62"/>
      <c r="AT21" s="63"/>
      <c r="AU21" s="59"/>
      <c r="AV21" s="59"/>
      <c r="AW21" s="59"/>
      <c r="AX21" s="60"/>
      <c r="AY21" s="76">
        <f t="shared" si="24"/>
        <v>21690.75</v>
      </c>
      <c r="AZ21" s="71">
        <f t="shared" si="24"/>
        <v>32369.744494074646</v>
      </c>
      <c r="BA21" s="71">
        <f t="shared" si="24"/>
        <v>42977.06184082627</v>
      </c>
      <c r="BB21" s="71">
        <f t="shared" si="24"/>
        <v>53436.04943953968</v>
      </c>
      <c r="BC21" s="71">
        <f t="shared" si="24"/>
        <v>64667.18454207071</v>
      </c>
      <c r="BD21" s="78">
        <f t="shared" si="24"/>
        <v>81993.4085809662</v>
      </c>
      <c r="BE21" s="79">
        <f t="shared" si="24"/>
        <v>95332.01923811532</v>
      </c>
      <c r="BF21" s="79">
        <f t="shared" si="24"/>
        <v>109263.66999663951</v>
      </c>
      <c r="BG21" s="79">
        <f t="shared" si="24"/>
        <v>122021.26134737955</v>
      </c>
      <c r="BH21" s="79">
        <f t="shared" si="24"/>
        <v>133842.15139718726</v>
      </c>
      <c r="BI21" s="79">
        <f t="shared" si="24"/>
        <v>144359.84800812032</v>
      </c>
      <c r="BJ21" s="79">
        <f t="shared" si="24"/>
        <v>152918.57056183938</v>
      </c>
      <c r="BK21" s="79">
        <f t="shared" si="24"/>
        <v>160797.355914909</v>
      </c>
      <c r="BL21" s="79">
        <f t="shared" si="24"/>
        <v>167701.71687570214</v>
      </c>
      <c r="BM21" s="79">
        <f t="shared" si="24"/>
        <v>173833.43208960135</v>
      </c>
      <c r="BN21" s="79">
        <f t="shared" si="20"/>
        <v>178653.1688143567</v>
      </c>
      <c r="BO21" s="79">
        <f t="shared" si="20"/>
        <v>182750.02037241062</v>
      </c>
      <c r="BP21" s="79">
        <f t="shared" si="20"/>
        <v>184909.66450831678</v>
      </c>
      <c r="BQ21" s="79">
        <f t="shared" si="20"/>
        <v>185121.560338147</v>
      </c>
      <c r="BR21" s="79">
        <f t="shared" si="20"/>
        <v>184466.03147350124</v>
      </c>
      <c r="BS21" s="79">
        <f t="shared" si="20"/>
        <v>183178.8357325354</v>
      </c>
      <c r="BT21" s="79">
        <f t="shared" si="20"/>
        <v>180605.82445103733</v>
      </c>
      <c r="BU21" s="79">
        <f t="shared" si="20"/>
        <v>175236.35323562217</v>
      </c>
      <c r="BV21" s="75">
        <f t="shared" si="20"/>
        <v>165231</v>
      </c>
      <c r="BW21" s="79">
        <f t="shared" si="20"/>
        <v>157210.75</v>
      </c>
      <c r="BX21" s="79">
        <f t="shared" si="20"/>
        <v>147840</v>
      </c>
      <c r="BY21" s="79">
        <f t="shared" si="20"/>
        <v>137118.75</v>
      </c>
      <c r="BZ21" s="79">
        <f t="shared" si="21"/>
        <v>125047</v>
      </c>
      <c r="CA21" s="200">
        <f t="shared" si="22"/>
        <v>111624.75</v>
      </c>
    </row>
    <row r="22" spans="1:79" ht="12.75">
      <c r="A22" s="1" t="s">
        <v>125</v>
      </c>
      <c r="B22" s="2" t="s">
        <v>6</v>
      </c>
      <c r="C22" s="2" t="s">
        <v>7</v>
      </c>
      <c r="D22" s="2" t="s">
        <v>17</v>
      </c>
      <c r="E22" s="152" t="s">
        <v>13</v>
      </c>
      <c r="F22" s="147">
        <v>38718</v>
      </c>
      <c r="G22" s="167"/>
      <c r="H22" s="39"/>
      <c r="I22" s="39"/>
      <c r="J22" s="39"/>
      <c r="K22" s="39"/>
      <c r="L22" s="39"/>
      <c r="M22" s="40"/>
      <c r="N22" s="42"/>
      <c r="O22" s="35"/>
      <c r="P22" s="35"/>
      <c r="Q22" s="35"/>
      <c r="R22" s="36"/>
      <c r="S22" s="28">
        <v>1</v>
      </c>
      <c r="T22" s="43">
        <v>1.5116379378571316</v>
      </c>
      <c r="U22" s="43">
        <v>2.0956869005743908</v>
      </c>
      <c r="V22" s="43">
        <v>2.6588640881583006</v>
      </c>
      <c r="W22" s="43">
        <v>3.2282810938260846</v>
      </c>
      <c r="X22" s="37">
        <v>4.198060436518343</v>
      </c>
      <c r="Y22" s="37">
        <v>5.024573413367505</v>
      </c>
      <c r="Z22" s="37">
        <v>5.956387461143945</v>
      </c>
      <c r="AA22" s="37">
        <v>6.888090455524781</v>
      </c>
      <c r="AB22" s="37">
        <v>7.839775670666891</v>
      </c>
      <c r="AC22" s="37">
        <v>8.783836858423847</v>
      </c>
      <c r="AD22" s="37">
        <v>9.646533712612477</v>
      </c>
      <c r="AE22" s="37">
        <v>10.549146307477939</v>
      </c>
      <c r="AF22" s="37">
        <v>11.470028302486057</v>
      </c>
      <c r="AG22" s="37">
        <v>12.457602152114822</v>
      </c>
      <c r="AH22" s="37">
        <v>13.446404060395187</v>
      </c>
      <c r="AI22" s="37">
        <v>14.654640537212535</v>
      </c>
      <c r="AJ22" s="37">
        <v>15.900243041490656</v>
      </c>
      <c r="AK22" s="37">
        <v>16.91221216970964</v>
      </c>
      <c r="AL22" s="37">
        <v>17.564822490935164</v>
      </c>
      <c r="AM22" s="37">
        <v>18.20814656804942</v>
      </c>
      <c r="AN22" s="37">
        <v>19.04006719447475</v>
      </c>
      <c r="AO22" s="37">
        <v>20.25104849770047</v>
      </c>
      <c r="AP22" s="166">
        <v>22</v>
      </c>
      <c r="AQ22" s="15"/>
      <c r="AR22" s="201"/>
      <c r="AS22" s="62"/>
      <c r="AT22" s="62"/>
      <c r="AU22" s="62"/>
      <c r="AV22" s="62"/>
      <c r="AW22" s="62"/>
      <c r="AX22" s="63"/>
      <c r="AY22" s="65"/>
      <c r="AZ22" s="59"/>
      <c r="BA22" s="59"/>
      <c r="BB22" s="59"/>
      <c r="BC22" s="60"/>
      <c r="BD22" s="85">
        <f aca="true" t="shared" si="25" ref="BD22:BM22">IF(S22&lt;=27,-(675.25*(S22^2))+(22366*S22),-(675.25*(27^2))+(22366*27))</f>
        <v>21690.75</v>
      </c>
      <c r="BE22" s="81">
        <f t="shared" si="25"/>
        <v>32266.314608559765</v>
      </c>
      <c r="BF22" s="81">
        <f t="shared" si="25"/>
        <v>43906.500322314125</v>
      </c>
      <c r="BG22" s="81">
        <f t="shared" si="25"/>
        <v>54694.43499466267</v>
      </c>
      <c r="BH22" s="81">
        <f t="shared" si="25"/>
        <v>65166.41529079943</v>
      </c>
      <c r="BI22" s="79">
        <f t="shared" si="25"/>
        <v>81993.4085809662</v>
      </c>
      <c r="BJ22" s="79">
        <f t="shared" si="25"/>
        <v>95332.01923811532</v>
      </c>
      <c r="BK22" s="79">
        <f t="shared" si="25"/>
        <v>109263.66999663951</v>
      </c>
      <c r="BL22" s="79">
        <f t="shared" si="25"/>
        <v>122021.26134737955</v>
      </c>
      <c r="BM22" s="79">
        <f t="shared" si="25"/>
        <v>133842.15139718726</v>
      </c>
      <c r="BN22" s="79">
        <f t="shared" si="20"/>
        <v>144359.84800812032</v>
      </c>
      <c r="BO22" s="79">
        <f t="shared" si="20"/>
        <v>152918.57056183938</v>
      </c>
      <c r="BP22" s="79">
        <f t="shared" si="20"/>
        <v>160797.355914909</v>
      </c>
      <c r="BQ22" s="79">
        <f t="shared" si="20"/>
        <v>167701.71687570214</v>
      </c>
      <c r="BR22" s="79">
        <f t="shared" si="20"/>
        <v>173833.43208960135</v>
      </c>
      <c r="BS22" s="79">
        <f t="shared" si="20"/>
        <v>178653.1688143567</v>
      </c>
      <c r="BT22" s="79">
        <f t="shared" si="20"/>
        <v>182750.02037241062</v>
      </c>
      <c r="BU22" s="79">
        <f t="shared" si="20"/>
        <v>184909.66450831678</v>
      </c>
      <c r="BV22" s="79">
        <f t="shared" si="20"/>
        <v>185121.560338147</v>
      </c>
      <c r="BW22" s="79">
        <f t="shared" si="20"/>
        <v>184524.67141677966</v>
      </c>
      <c r="BX22" s="79">
        <f t="shared" si="20"/>
        <v>183373.3160162228</v>
      </c>
      <c r="BY22" s="79">
        <f t="shared" si="20"/>
        <v>181055.70466210306</v>
      </c>
      <c r="BZ22" s="79">
        <f t="shared" si="21"/>
        <v>176011.57291030855</v>
      </c>
      <c r="CA22" s="200">
        <f t="shared" si="22"/>
        <v>165231</v>
      </c>
    </row>
    <row r="23" spans="1:79" ht="12.75">
      <c r="A23" s="1" t="s">
        <v>126</v>
      </c>
      <c r="B23" s="2" t="s">
        <v>6</v>
      </c>
      <c r="C23" s="2" t="s">
        <v>7</v>
      </c>
      <c r="D23" s="2" t="s">
        <v>17</v>
      </c>
      <c r="E23" s="152" t="s">
        <v>14</v>
      </c>
      <c r="F23" s="147">
        <v>40544</v>
      </c>
      <c r="G23" s="167"/>
      <c r="H23" s="39"/>
      <c r="I23" s="39"/>
      <c r="J23" s="39"/>
      <c r="K23" s="39"/>
      <c r="L23" s="39"/>
      <c r="M23" s="39"/>
      <c r="N23" s="38"/>
      <c r="O23" s="39"/>
      <c r="P23" s="39"/>
      <c r="Q23" s="39"/>
      <c r="R23" s="39"/>
      <c r="S23" s="35"/>
      <c r="T23" s="35"/>
      <c r="U23" s="35"/>
      <c r="V23" s="35"/>
      <c r="W23" s="36"/>
      <c r="X23" s="44">
        <v>1</v>
      </c>
      <c r="Y23" s="43">
        <v>1.5116379378571316</v>
      </c>
      <c r="Z23" s="43">
        <v>2.0956869005743908</v>
      </c>
      <c r="AA23" s="43">
        <v>2.6588640881583006</v>
      </c>
      <c r="AB23" s="43">
        <v>3.2282810938260846</v>
      </c>
      <c r="AC23" s="37">
        <v>4.198060436518343</v>
      </c>
      <c r="AD23" s="37">
        <v>5.024573413367505</v>
      </c>
      <c r="AE23" s="37">
        <v>5.956387461143945</v>
      </c>
      <c r="AF23" s="37">
        <v>6.888090455524781</v>
      </c>
      <c r="AG23" s="37">
        <v>7.839775670666891</v>
      </c>
      <c r="AH23" s="37">
        <v>8.783836858423847</v>
      </c>
      <c r="AI23" s="37">
        <v>9.646533712612477</v>
      </c>
      <c r="AJ23" s="37">
        <v>10.549146307477939</v>
      </c>
      <c r="AK23" s="37">
        <v>11.470028302486057</v>
      </c>
      <c r="AL23" s="37">
        <v>12.457602152114822</v>
      </c>
      <c r="AM23" s="37">
        <v>13.446404060395187</v>
      </c>
      <c r="AN23" s="37">
        <v>14.654640537212535</v>
      </c>
      <c r="AO23" s="37">
        <v>15.900243041490656</v>
      </c>
      <c r="AP23" s="166">
        <v>16.91221216970964</v>
      </c>
      <c r="AQ23" s="15"/>
      <c r="AR23" s="201"/>
      <c r="AS23" s="62"/>
      <c r="AT23" s="62"/>
      <c r="AU23" s="62"/>
      <c r="AV23" s="62"/>
      <c r="AW23" s="62"/>
      <c r="AX23" s="62"/>
      <c r="AY23" s="61"/>
      <c r="AZ23" s="62"/>
      <c r="BA23" s="62"/>
      <c r="BB23" s="62"/>
      <c r="BC23" s="62"/>
      <c r="BD23" s="59"/>
      <c r="BE23" s="59"/>
      <c r="BF23" s="59"/>
      <c r="BG23" s="59"/>
      <c r="BH23" s="60"/>
      <c r="BI23" s="82">
        <f>IF(X23&lt;=27,-(675.25*(X23^2))+(22366*X23),-(675.25*(27^2))+(22366*27))</f>
        <v>21690.75</v>
      </c>
      <c r="BJ23" s="81">
        <f>IF(Y23&lt;=27,-(675.25*(Y23^2))+(22366*Y23),-(675.25*(27^2))+(22366*27))</f>
        <v>32266.314608559765</v>
      </c>
      <c r="BK23" s="81">
        <f>IF(Z23&lt;=27,-(675.25*(Z23^2))+(22366*Z23),-(675.25*(27^2))+(22366*27))</f>
        <v>43906.500322314125</v>
      </c>
      <c r="BL23" s="81">
        <f>IF(AA23&lt;=27,-(675.25*(AA23^2))+(22366*AA23),-(675.25*(27^2))+(22366*27))</f>
        <v>54694.43499466267</v>
      </c>
      <c r="BM23" s="81">
        <f>IF(AB23&lt;=27,-(675.25*(AB23^2))+(22366*AB23),-(675.25*(27^2))+(22366*27))</f>
        <v>65166.41529079943</v>
      </c>
      <c r="BN23" s="79">
        <f t="shared" si="20"/>
        <v>81993.4085809662</v>
      </c>
      <c r="BO23" s="79">
        <f t="shared" si="20"/>
        <v>95332.01923811532</v>
      </c>
      <c r="BP23" s="79">
        <f t="shared" si="20"/>
        <v>109263.66999663951</v>
      </c>
      <c r="BQ23" s="79">
        <f t="shared" si="20"/>
        <v>122021.26134737955</v>
      </c>
      <c r="BR23" s="79">
        <f t="shared" si="20"/>
        <v>133842.15139718726</v>
      </c>
      <c r="BS23" s="79">
        <f t="shared" si="20"/>
        <v>144359.84800812032</v>
      </c>
      <c r="BT23" s="79">
        <f t="shared" si="20"/>
        <v>152918.57056183938</v>
      </c>
      <c r="BU23" s="79">
        <f t="shared" si="20"/>
        <v>160797.355914909</v>
      </c>
      <c r="BV23" s="79">
        <f t="shared" si="20"/>
        <v>167701.71687570214</v>
      </c>
      <c r="BW23" s="79">
        <f t="shared" si="20"/>
        <v>173833.43208960135</v>
      </c>
      <c r="BX23" s="79">
        <f t="shared" si="20"/>
        <v>178653.1688143567</v>
      </c>
      <c r="BY23" s="79">
        <f t="shared" si="20"/>
        <v>182750.02037241062</v>
      </c>
      <c r="BZ23" s="79">
        <f t="shared" si="21"/>
        <v>184909.66450831678</v>
      </c>
      <c r="CA23" s="200">
        <f t="shared" si="22"/>
        <v>185121.560338147</v>
      </c>
    </row>
    <row r="24" spans="1:79" ht="12.75">
      <c r="A24" s="1" t="s">
        <v>127</v>
      </c>
      <c r="B24" s="2" t="s">
        <v>6</v>
      </c>
      <c r="C24" s="3" t="s">
        <v>7</v>
      </c>
      <c r="D24" s="3" t="s">
        <v>17</v>
      </c>
      <c r="E24" s="152" t="s">
        <v>15</v>
      </c>
      <c r="F24" s="149">
        <v>42248</v>
      </c>
      <c r="G24" s="258"/>
      <c r="H24" s="120"/>
      <c r="I24" s="45"/>
      <c r="J24" s="45"/>
      <c r="K24" s="45"/>
      <c r="L24" s="45"/>
      <c r="M24" s="45"/>
      <c r="N24" s="46"/>
      <c r="O24" s="45"/>
      <c r="P24" s="45"/>
      <c r="Q24" s="45"/>
      <c r="R24" s="45"/>
      <c r="S24" s="45"/>
      <c r="T24" s="45"/>
      <c r="U24" s="45"/>
      <c r="V24" s="45"/>
      <c r="W24" s="47"/>
      <c r="X24" s="48"/>
      <c r="Y24" s="49"/>
      <c r="Z24" s="48"/>
      <c r="AA24" s="46"/>
      <c r="AB24" s="50"/>
      <c r="AC24" s="51">
        <v>1</v>
      </c>
      <c r="AD24" s="52">
        <v>1.5116379378571316</v>
      </c>
      <c r="AE24" s="52">
        <v>2.0956869005743908</v>
      </c>
      <c r="AF24" s="52">
        <v>2.6588640881583006</v>
      </c>
      <c r="AG24" s="52">
        <v>3.2282810938260846</v>
      </c>
      <c r="AH24" s="52">
        <v>4.198060436518343</v>
      </c>
      <c r="AI24" s="52">
        <v>5.024573413367505</v>
      </c>
      <c r="AJ24" s="52">
        <v>5.956387461143945</v>
      </c>
      <c r="AK24" s="52">
        <v>6.888090455524781</v>
      </c>
      <c r="AL24" s="52">
        <v>7.839775670666891</v>
      </c>
      <c r="AM24" s="52">
        <v>8.783836858423847</v>
      </c>
      <c r="AN24" s="52">
        <v>9.646533712612477</v>
      </c>
      <c r="AO24" s="52">
        <v>10.549146307477939</v>
      </c>
      <c r="AP24" s="169">
        <v>11.470028302486057</v>
      </c>
      <c r="AQ24" s="15"/>
      <c r="AR24" s="202"/>
      <c r="AS24" s="53"/>
      <c r="AT24" s="53"/>
      <c r="AU24" s="53"/>
      <c r="AV24" s="53"/>
      <c r="AW24" s="53"/>
      <c r="AX24" s="53"/>
      <c r="AY24" s="54"/>
      <c r="AZ24" s="53"/>
      <c r="BA24" s="53"/>
      <c r="BB24" s="53"/>
      <c r="BC24" s="53"/>
      <c r="BD24" s="53"/>
      <c r="BE24" s="53"/>
      <c r="BF24" s="53"/>
      <c r="BG24" s="53"/>
      <c r="BH24" s="55"/>
      <c r="BI24" s="56"/>
      <c r="BJ24" s="57"/>
      <c r="BK24" s="56"/>
      <c r="BL24" s="54"/>
      <c r="BM24" s="58"/>
      <c r="BN24" s="83">
        <f t="shared" si="20"/>
        <v>21690.75</v>
      </c>
      <c r="BO24" s="84">
        <f t="shared" si="20"/>
        <v>32266.314608559765</v>
      </c>
      <c r="BP24" s="84">
        <f t="shared" si="20"/>
        <v>43906.500322314125</v>
      </c>
      <c r="BQ24" s="84">
        <f t="shared" si="20"/>
        <v>54694.43499466267</v>
      </c>
      <c r="BR24" s="84">
        <f t="shared" si="20"/>
        <v>65166.41529079943</v>
      </c>
      <c r="BS24" s="84">
        <f t="shared" si="20"/>
        <v>81993.4085809662</v>
      </c>
      <c r="BT24" s="84">
        <f t="shared" si="20"/>
        <v>95332.01923811532</v>
      </c>
      <c r="BU24" s="84">
        <f t="shared" si="20"/>
        <v>109263.66999663951</v>
      </c>
      <c r="BV24" s="84">
        <f t="shared" si="20"/>
        <v>122021.26134737955</v>
      </c>
      <c r="BW24" s="84">
        <f t="shared" si="20"/>
        <v>133842.15139718726</v>
      </c>
      <c r="BX24" s="84">
        <f t="shared" si="20"/>
        <v>144359.84800812032</v>
      </c>
      <c r="BY24" s="84">
        <f t="shared" si="20"/>
        <v>152918.57056183938</v>
      </c>
      <c r="BZ24" s="84">
        <f t="shared" si="21"/>
        <v>160797.355914909</v>
      </c>
      <c r="CA24" s="203">
        <f t="shared" si="22"/>
        <v>167701.71687570214</v>
      </c>
    </row>
    <row r="25" spans="1:79" ht="12.75">
      <c r="A25" s="1" t="s">
        <v>128</v>
      </c>
      <c r="B25" s="2" t="s">
        <v>6</v>
      </c>
      <c r="C25" s="4" t="s">
        <v>18</v>
      </c>
      <c r="D25" s="4" t="s">
        <v>8</v>
      </c>
      <c r="E25" s="152" t="s">
        <v>9</v>
      </c>
      <c r="F25" s="150" t="s">
        <v>20</v>
      </c>
      <c r="G25" s="259">
        <f>+H25-(I25-H25)</f>
        <v>5.400811940000585</v>
      </c>
      <c r="H25" s="251">
        <v>6.278397422991746</v>
      </c>
      <c r="I25" s="32">
        <v>7.155982905982906</v>
      </c>
      <c r="J25" s="33">
        <v>8.005831029716655</v>
      </c>
      <c r="K25" s="33">
        <v>8.758333743660446</v>
      </c>
      <c r="L25" s="33">
        <v>9.50246114706045</v>
      </c>
      <c r="M25" s="32">
        <v>10.380864878108538</v>
      </c>
      <c r="N25" s="33">
        <v>11.170212765957446</v>
      </c>
      <c r="O25" s="33">
        <v>12.070796460176991</v>
      </c>
      <c r="P25" s="33">
        <v>12.88888888888889</v>
      </c>
      <c r="Q25" s="33">
        <v>13.69811320754717</v>
      </c>
      <c r="R25" s="32">
        <v>14.717029087828298</v>
      </c>
      <c r="S25" s="25">
        <v>15.823971693940734</v>
      </c>
      <c r="T25" s="34">
        <v>17.25410798122066</v>
      </c>
      <c r="U25" s="34">
        <v>18.22529644268775</v>
      </c>
      <c r="V25" s="34">
        <v>19.63618677042802</v>
      </c>
      <c r="W25" s="34">
        <v>21.593984962406015</v>
      </c>
      <c r="X25" s="34">
        <v>22.5</v>
      </c>
      <c r="Y25" s="34">
        <v>23.5</v>
      </c>
      <c r="Z25" s="34">
        <v>24.5</v>
      </c>
      <c r="AA25" s="34">
        <v>25.5</v>
      </c>
      <c r="AB25" s="34">
        <v>26.5</v>
      </c>
      <c r="AC25" s="34">
        <v>27.5</v>
      </c>
      <c r="AD25" s="34">
        <v>28.5</v>
      </c>
      <c r="AE25" s="34">
        <v>29.5</v>
      </c>
      <c r="AF25" s="34">
        <v>30.5</v>
      </c>
      <c r="AG25" s="34">
        <v>31.5</v>
      </c>
      <c r="AH25" s="34">
        <v>32.5</v>
      </c>
      <c r="AI25" s="34">
        <v>33.5</v>
      </c>
      <c r="AJ25" s="34">
        <v>34.5</v>
      </c>
      <c r="AK25" s="34">
        <v>35.5</v>
      </c>
      <c r="AL25" s="34">
        <v>36.5</v>
      </c>
      <c r="AM25" s="34">
        <v>37.5</v>
      </c>
      <c r="AN25" s="34">
        <v>38.5</v>
      </c>
      <c r="AO25" s="34">
        <v>39.5</v>
      </c>
      <c r="AP25" s="170">
        <v>40.5</v>
      </c>
      <c r="AQ25" s="15"/>
      <c r="AR25" s="204">
        <f aca="true" t="shared" si="26" ref="AR25:BB25">IF(G25&lt;=27,-(378.22*(G25^2))+(16938*G25),-(378.22*(27^2))+(16938*27))</f>
        <v>80446.74059736184</v>
      </c>
      <c r="AS25" s="66">
        <f t="shared" si="26"/>
        <v>91434.71588232086</v>
      </c>
      <c r="AT25" s="66">
        <f t="shared" si="26"/>
        <v>101840.11415086931</v>
      </c>
      <c r="AU25" s="67">
        <f t="shared" si="26"/>
        <v>111361.38652856651</v>
      </c>
      <c r="AV25" s="67">
        <f t="shared" si="26"/>
        <v>119336.0021330293</v>
      </c>
      <c r="AW25" s="67">
        <f t="shared" si="26"/>
        <v>126800.6433721559</v>
      </c>
      <c r="AX25" s="66">
        <f t="shared" si="26"/>
        <v>135073.21116373365</v>
      </c>
      <c r="AY25" s="67">
        <f t="shared" si="26"/>
        <v>142009.17270258034</v>
      </c>
      <c r="AZ25" s="67">
        <f t="shared" si="26"/>
        <v>149346.93545931551</v>
      </c>
      <c r="BA25" s="67">
        <f t="shared" si="26"/>
        <v>155480.7861728395</v>
      </c>
      <c r="BB25" s="67">
        <f t="shared" si="26"/>
        <v>161050.08162335353</v>
      </c>
      <c r="BC25" s="66">
        <f aca="true" t="shared" si="27" ref="BC25:BM25">IF(R25&lt;=27,-(378.22*(R25^2))+(16938*R25),-(378.22*(27^2))+(16938*27))</f>
        <v>167358.01140668782</v>
      </c>
      <c r="BD25" s="68">
        <f t="shared" si="27"/>
        <v>173320.8706698296</v>
      </c>
      <c r="BE25" s="69">
        <f t="shared" si="27"/>
        <v>179652.3824905842</v>
      </c>
      <c r="BF25" s="69">
        <f t="shared" si="27"/>
        <v>183069.97493133778</v>
      </c>
      <c r="BG25" s="69">
        <f t="shared" si="27"/>
        <v>186763.72788089147</v>
      </c>
      <c r="BH25" s="69">
        <f t="shared" si="27"/>
        <v>189394.86073378936</v>
      </c>
      <c r="BI25" s="69">
        <f t="shared" si="27"/>
        <v>189631.125</v>
      </c>
      <c r="BJ25" s="69">
        <f t="shared" si="27"/>
        <v>189171.00499999998</v>
      </c>
      <c r="BK25" s="69">
        <f t="shared" si="27"/>
        <v>187954.44499999998</v>
      </c>
      <c r="BL25" s="69">
        <f t="shared" si="27"/>
        <v>185981.44499999998</v>
      </c>
      <c r="BM25" s="69">
        <f t="shared" si="27"/>
        <v>183252.005</v>
      </c>
      <c r="BN25" s="69">
        <f aca="true" t="shared" si="28" ref="BN25:BY31">IF(AC25&lt;=27,-(378.22*(AC25^2))+(16938*AC25),-(378.22*(27^2))+(16938*27))</f>
        <v>181603.62</v>
      </c>
      <c r="BO25" s="69">
        <f t="shared" si="28"/>
        <v>181603.62</v>
      </c>
      <c r="BP25" s="69">
        <f t="shared" si="28"/>
        <v>181603.62</v>
      </c>
      <c r="BQ25" s="69">
        <f t="shared" si="28"/>
        <v>181603.62</v>
      </c>
      <c r="BR25" s="69">
        <f t="shared" si="28"/>
        <v>181603.62</v>
      </c>
      <c r="BS25" s="69">
        <f t="shared" si="28"/>
        <v>181603.62</v>
      </c>
      <c r="BT25" s="69">
        <f t="shared" si="28"/>
        <v>181603.62</v>
      </c>
      <c r="BU25" s="69">
        <f t="shared" si="28"/>
        <v>181603.62</v>
      </c>
      <c r="BV25" s="69">
        <f t="shared" si="28"/>
        <v>181603.62</v>
      </c>
      <c r="BW25" s="69">
        <f t="shared" si="28"/>
        <v>181603.62</v>
      </c>
      <c r="BX25" s="69">
        <f t="shared" si="28"/>
        <v>181603.62</v>
      </c>
      <c r="BY25" s="69">
        <f t="shared" si="28"/>
        <v>181603.62</v>
      </c>
      <c r="BZ25" s="69">
        <f aca="true" t="shared" si="29" ref="BZ25:BZ31">IF(AO25&lt;=27,-(378.22*(AO25^2))+(16938*AO25),-(378.22*(27^2))+(16938*27))</f>
        <v>181603.62</v>
      </c>
      <c r="CA25" s="205">
        <f aca="true" t="shared" si="30" ref="CA25:CA31">IF(AP25&lt;=27,-(378.22*(AP25^2))+(16938*AP25),-(378.22*(27^2))+(16938*27))</f>
        <v>181603.62</v>
      </c>
    </row>
    <row r="26" spans="1:79" ht="12.75">
      <c r="A26" s="1" t="s">
        <v>129</v>
      </c>
      <c r="B26" s="2" t="s">
        <v>6</v>
      </c>
      <c r="C26" s="2" t="s">
        <v>18</v>
      </c>
      <c r="D26" s="2" t="s">
        <v>8</v>
      </c>
      <c r="E26" s="152" t="s">
        <v>10</v>
      </c>
      <c r="F26" s="147">
        <v>33970</v>
      </c>
      <c r="G26" s="259">
        <f>+H26-(I26-H26)</f>
        <v>1.3875098425207946</v>
      </c>
      <c r="H26" s="22">
        <v>2.287270610411931</v>
      </c>
      <c r="I26" s="23">
        <v>3.1870313783030677</v>
      </c>
      <c r="J26" s="19">
        <v>4.19664603172453</v>
      </c>
      <c r="K26" s="19">
        <v>5.214829558899266</v>
      </c>
      <c r="L26" s="19">
        <v>6.216978734220113</v>
      </c>
      <c r="M26" s="20">
        <v>7.213466945425708</v>
      </c>
      <c r="N26" s="19">
        <v>8.21301775147929</v>
      </c>
      <c r="O26" s="19">
        <v>9.206790123456791</v>
      </c>
      <c r="P26" s="19">
        <v>10.190317195325541</v>
      </c>
      <c r="Q26" s="19">
        <v>11.162962962962965</v>
      </c>
      <c r="R26" s="20">
        <v>12.12339032215532</v>
      </c>
      <c r="S26" s="26">
        <v>13.078217178987778</v>
      </c>
      <c r="T26" s="29">
        <v>13.252820964670438</v>
      </c>
      <c r="U26" s="29">
        <v>13.544960239244206</v>
      </c>
      <c r="V26" s="29">
        <v>14.20078962210942</v>
      </c>
      <c r="W26" s="29">
        <v>15.571428571428571</v>
      </c>
      <c r="X26" s="29">
        <v>16.74762550881954</v>
      </c>
      <c r="Y26" s="29">
        <v>17.513674614305753</v>
      </c>
      <c r="Z26" s="29">
        <v>18.526354319180086</v>
      </c>
      <c r="AA26" s="29">
        <v>20.36094674556213</v>
      </c>
      <c r="AB26" s="29">
        <v>21.5</v>
      </c>
      <c r="AC26" s="29">
        <v>22.5</v>
      </c>
      <c r="AD26" s="29">
        <v>23.5</v>
      </c>
      <c r="AE26" s="29">
        <v>24.5</v>
      </c>
      <c r="AF26" s="29">
        <v>25.5</v>
      </c>
      <c r="AG26" s="29">
        <v>26.5</v>
      </c>
      <c r="AH26" s="29">
        <v>27.5</v>
      </c>
      <c r="AI26" s="29">
        <v>28.5</v>
      </c>
      <c r="AJ26" s="29">
        <v>29.5</v>
      </c>
      <c r="AK26" s="29">
        <v>30.5</v>
      </c>
      <c r="AL26" s="29">
        <v>31.5</v>
      </c>
      <c r="AM26" s="29">
        <v>32.5</v>
      </c>
      <c r="AN26" s="29">
        <v>33.5</v>
      </c>
      <c r="AO26" s="29">
        <v>34.5</v>
      </c>
      <c r="AP26" s="164">
        <v>35.5</v>
      </c>
      <c r="AQ26" s="15"/>
      <c r="AR26" s="197">
        <f aca="true" t="shared" si="31" ref="AR26:AX26">IF(G26&lt;=27,-(378.22*(G26^2))+(16938*G26),-(378.22*(27^2))+(16938*27))</f>
        <v>22773.498785384534</v>
      </c>
      <c r="AS26" s="70">
        <f t="shared" si="31"/>
        <v>36763.09125814526</v>
      </c>
      <c r="AT26" s="71">
        <f t="shared" si="31"/>
        <v>50140.29302413898</v>
      </c>
      <c r="AU26" s="72">
        <f t="shared" si="31"/>
        <v>64421.64114891593</v>
      </c>
      <c r="AV26" s="72">
        <f t="shared" si="31"/>
        <v>78043.29920009986</v>
      </c>
      <c r="AW26" s="72">
        <f t="shared" si="31"/>
        <v>90684.67092691264</v>
      </c>
      <c r="AX26" s="73">
        <f t="shared" si="31"/>
        <v>102501.36378753939</v>
      </c>
      <c r="AY26" s="72">
        <f aca="true" t="shared" si="32" ref="AY26:BM28">IF(N26&lt;=27,-(378.22*(N26^2))+(16938*N26),-(378.22*(27^2))+(16938*27))</f>
        <v>113599.77116767621</v>
      </c>
      <c r="AZ26" s="72">
        <f t="shared" si="32"/>
        <v>123884.79871989788</v>
      </c>
      <c r="BA26" s="72">
        <f t="shared" si="32"/>
        <v>133328.2578935956</v>
      </c>
      <c r="BB26" s="72">
        <f t="shared" si="32"/>
        <v>141947.61356488342</v>
      </c>
      <c r="BC26" s="73">
        <f t="shared" si="32"/>
        <v>149756.4983087696</v>
      </c>
      <c r="BD26" s="74">
        <f t="shared" si="32"/>
        <v>156828.18281795576</v>
      </c>
      <c r="BE26" s="75">
        <f t="shared" si="32"/>
        <v>158046.7556904452</v>
      </c>
      <c r="BF26" s="75">
        <f t="shared" si="32"/>
        <v>160034.0457241211</v>
      </c>
      <c r="BG26" s="75">
        <f t="shared" si="32"/>
        <v>164260.21189864003</v>
      </c>
      <c r="BH26" s="75">
        <f t="shared" si="32"/>
        <v>172042.08530612246</v>
      </c>
      <c r="BI26" s="75">
        <f t="shared" si="32"/>
        <v>177587.01566772035</v>
      </c>
      <c r="BJ26" s="75">
        <f t="shared" si="32"/>
        <v>180635.6544500378</v>
      </c>
      <c r="BK26" s="75">
        <f t="shared" si="32"/>
        <v>183984.52573330776</v>
      </c>
      <c r="BL26" s="75">
        <f t="shared" si="32"/>
        <v>188075.74938482544</v>
      </c>
      <c r="BM26" s="75">
        <f t="shared" si="32"/>
        <v>189334.805</v>
      </c>
      <c r="BN26" s="75">
        <f t="shared" si="28"/>
        <v>189631.125</v>
      </c>
      <c r="BO26" s="75">
        <f t="shared" si="28"/>
        <v>189171.00499999998</v>
      </c>
      <c r="BP26" s="75">
        <f t="shared" si="28"/>
        <v>187954.44499999998</v>
      </c>
      <c r="BQ26" s="75">
        <f t="shared" si="28"/>
        <v>185981.44499999998</v>
      </c>
      <c r="BR26" s="75">
        <f t="shared" si="28"/>
        <v>183252.005</v>
      </c>
      <c r="BS26" s="75">
        <f t="shared" si="28"/>
        <v>181603.62</v>
      </c>
      <c r="BT26" s="75">
        <f t="shared" si="28"/>
        <v>181603.62</v>
      </c>
      <c r="BU26" s="75">
        <f t="shared" si="28"/>
        <v>181603.62</v>
      </c>
      <c r="BV26" s="75">
        <f t="shared" si="28"/>
        <v>181603.62</v>
      </c>
      <c r="BW26" s="75">
        <f t="shared" si="28"/>
        <v>181603.62</v>
      </c>
      <c r="BX26" s="75">
        <f t="shared" si="28"/>
        <v>181603.62</v>
      </c>
      <c r="BY26" s="75">
        <f t="shared" si="28"/>
        <v>181603.62</v>
      </c>
      <c r="BZ26" s="75">
        <f t="shared" si="29"/>
        <v>181603.62</v>
      </c>
      <c r="CA26" s="198">
        <f t="shared" si="30"/>
        <v>181603.62</v>
      </c>
    </row>
    <row r="27" spans="1:79" ht="12.75">
      <c r="A27" s="1" t="s">
        <v>130</v>
      </c>
      <c r="B27" s="2" t="s">
        <v>6</v>
      </c>
      <c r="C27" s="2" t="s">
        <v>18</v>
      </c>
      <c r="D27" s="2" t="s">
        <v>8</v>
      </c>
      <c r="E27" s="152" t="s">
        <v>11</v>
      </c>
      <c r="F27" s="148">
        <v>35431</v>
      </c>
      <c r="G27" s="165"/>
      <c r="H27" s="35"/>
      <c r="I27" s="36"/>
      <c r="J27" s="24">
        <v>1</v>
      </c>
      <c r="K27" s="23">
        <v>1.5124939932724653</v>
      </c>
      <c r="L27" s="23">
        <v>2.1116427432216907</v>
      </c>
      <c r="M27" s="23">
        <v>2.3018794556059623</v>
      </c>
      <c r="N27" s="18">
        <v>3.3055555555555554</v>
      </c>
      <c r="O27" s="18">
        <v>4.2898550724637685</v>
      </c>
      <c r="P27" s="18">
        <v>5.3235294117647065</v>
      </c>
      <c r="Q27" s="18">
        <v>6.287878787878788</v>
      </c>
      <c r="R27" s="18">
        <v>7.280826140567201</v>
      </c>
      <c r="S27" s="27">
        <v>8.250246791707799</v>
      </c>
      <c r="T27" s="37">
        <v>9.748742746615088</v>
      </c>
      <c r="U27" s="37">
        <v>11.204617300507712</v>
      </c>
      <c r="V27" s="37">
        <v>12.447942871054126</v>
      </c>
      <c r="W27" s="37">
        <v>13.078217178987778</v>
      </c>
      <c r="X27" s="37">
        <v>13.252820964670438</v>
      </c>
      <c r="Y27" s="37">
        <v>13.544960239244206</v>
      </c>
      <c r="Z27" s="37">
        <v>14.20078962210942</v>
      </c>
      <c r="AA27" s="37">
        <v>15.571428571428571</v>
      </c>
      <c r="AB27" s="37">
        <v>16.74762550881954</v>
      </c>
      <c r="AC27" s="37">
        <v>17.476675724637683</v>
      </c>
      <c r="AD27" s="37">
        <v>18.40899689762151</v>
      </c>
      <c r="AE27" s="37">
        <v>20.19170984455958</v>
      </c>
      <c r="AF27" s="29">
        <v>21.5</v>
      </c>
      <c r="AG27" s="37">
        <v>22.5</v>
      </c>
      <c r="AH27" s="37">
        <v>23.5</v>
      </c>
      <c r="AI27" s="37">
        <v>24.5</v>
      </c>
      <c r="AJ27" s="37">
        <v>25.5</v>
      </c>
      <c r="AK27" s="37">
        <v>26.5</v>
      </c>
      <c r="AL27" s="37">
        <v>27.5</v>
      </c>
      <c r="AM27" s="37">
        <v>28.5</v>
      </c>
      <c r="AN27" s="37">
        <v>29.5</v>
      </c>
      <c r="AO27" s="37">
        <v>30.5</v>
      </c>
      <c r="AP27" s="166">
        <v>31.5</v>
      </c>
      <c r="AQ27" s="15"/>
      <c r="AR27" s="199"/>
      <c r="AS27" s="59"/>
      <c r="AT27" s="60"/>
      <c r="AU27" s="76">
        <f>IF(J27&lt;=27,-(378.22*(J27^2))+(16938*J27),-(378.22*(27^2))+(16938*27))</f>
        <v>16559.78</v>
      </c>
      <c r="AV27" s="71">
        <f>IF(K27&lt;=27,-(378.22*(K27^2))+(16938*K27),-(378.22*(27^2))+(16938*27))</f>
        <v>24753.392783550447</v>
      </c>
      <c r="AW27" s="71">
        <f>IF(L27&lt;=27,-(378.22*(L27^2))+(16938*L27),-(378.22*(27^2))+(16938*27))</f>
        <v>34080.50853862218</v>
      </c>
      <c r="AX27" s="71">
        <f>IF(M27&lt;=27,-(378.22*(M27^2))+(16938*M27),-(378.22*(27^2))+(16938*27))</f>
        <v>36985.179183630375</v>
      </c>
      <c r="AY27" s="77">
        <f t="shared" si="32"/>
        <v>51856.80445987654</v>
      </c>
      <c r="AZ27" s="77">
        <f t="shared" si="32"/>
        <v>65701.23681579501</v>
      </c>
      <c r="BA27" s="77">
        <f t="shared" si="32"/>
        <v>79451.19946366783</v>
      </c>
      <c r="BB27" s="77">
        <f t="shared" si="32"/>
        <v>91550.24804866851</v>
      </c>
      <c r="BC27" s="77">
        <f t="shared" si="32"/>
        <v>103273.02860317862</v>
      </c>
      <c r="BD27" s="78">
        <f t="shared" si="32"/>
        <v>113998.54124917532</v>
      </c>
      <c r="BE27" s="79">
        <f t="shared" si="32"/>
        <v>129178.93790263648</v>
      </c>
      <c r="BF27" s="79">
        <f t="shared" si="32"/>
        <v>142300.76461163614</v>
      </c>
      <c r="BG27" s="79">
        <f t="shared" si="32"/>
        <v>152237.58257738786</v>
      </c>
      <c r="BH27" s="79">
        <f t="shared" si="32"/>
        <v>156828.18281795576</v>
      </c>
      <c r="BI27" s="79">
        <f t="shared" si="32"/>
        <v>158046.7556904452</v>
      </c>
      <c r="BJ27" s="79">
        <f t="shared" si="32"/>
        <v>160034.0457241211</v>
      </c>
      <c r="BK27" s="79">
        <f t="shared" si="32"/>
        <v>164260.21189864003</v>
      </c>
      <c r="BL27" s="79">
        <f t="shared" si="32"/>
        <v>172042.08530612246</v>
      </c>
      <c r="BM27" s="79">
        <f t="shared" si="32"/>
        <v>177587.01566772035</v>
      </c>
      <c r="BN27" s="79">
        <f t="shared" si="28"/>
        <v>180498.61242394362</v>
      </c>
      <c r="BO27" s="79">
        <f t="shared" si="28"/>
        <v>183636.17235365295</v>
      </c>
      <c r="BP27" s="79">
        <f t="shared" si="28"/>
        <v>187804.94085800956</v>
      </c>
      <c r="BQ27" s="75">
        <f t="shared" si="28"/>
        <v>189334.805</v>
      </c>
      <c r="BR27" s="79">
        <f t="shared" si="28"/>
        <v>189631.125</v>
      </c>
      <c r="BS27" s="79">
        <f t="shared" si="28"/>
        <v>189171.00499999998</v>
      </c>
      <c r="BT27" s="79">
        <f t="shared" si="28"/>
        <v>187954.44499999998</v>
      </c>
      <c r="BU27" s="79">
        <f t="shared" si="28"/>
        <v>185981.44499999998</v>
      </c>
      <c r="BV27" s="79">
        <f t="shared" si="28"/>
        <v>183252.005</v>
      </c>
      <c r="BW27" s="79">
        <f t="shared" si="28"/>
        <v>181603.62</v>
      </c>
      <c r="BX27" s="79">
        <f t="shared" si="28"/>
        <v>181603.62</v>
      </c>
      <c r="BY27" s="79">
        <f t="shared" si="28"/>
        <v>181603.62</v>
      </c>
      <c r="BZ27" s="79">
        <f t="shared" si="29"/>
        <v>181603.62</v>
      </c>
      <c r="CA27" s="200">
        <f t="shared" si="30"/>
        <v>181603.62</v>
      </c>
    </row>
    <row r="28" spans="1:79" ht="12.75">
      <c r="A28" s="1" t="s">
        <v>131</v>
      </c>
      <c r="B28" s="2" t="s">
        <v>6</v>
      </c>
      <c r="C28" s="2" t="s">
        <v>18</v>
      </c>
      <c r="D28" s="2" t="s">
        <v>8</v>
      </c>
      <c r="E28" s="152" t="s">
        <v>12</v>
      </c>
      <c r="F28" s="147">
        <v>36892</v>
      </c>
      <c r="G28" s="167"/>
      <c r="H28" s="39"/>
      <c r="I28" s="40"/>
      <c r="J28" s="35"/>
      <c r="K28" s="35"/>
      <c r="L28" s="35"/>
      <c r="M28" s="36"/>
      <c r="N28" s="24">
        <v>1</v>
      </c>
      <c r="O28" s="23">
        <v>1.1963963963963964</v>
      </c>
      <c r="P28" s="23">
        <v>1.5436573311367379</v>
      </c>
      <c r="Q28" s="23">
        <v>1.8981748318924112</v>
      </c>
      <c r="R28" s="23">
        <v>2.376652703917701</v>
      </c>
      <c r="S28" s="27">
        <v>3.373025393526429</v>
      </c>
      <c r="T28" s="37">
        <v>3.9291164468064923</v>
      </c>
      <c r="U28" s="37">
        <v>4.614656675925328</v>
      </c>
      <c r="V28" s="37">
        <v>5.393171192762747</v>
      </c>
      <c r="W28" s="37">
        <v>6.823270932402337</v>
      </c>
      <c r="X28" s="37">
        <v>8.838183934807915</v>
      </c>
      <c r="Y28" s="37">
        <v>10.967533043555397</v>
      </c>
      <c r="Z28" s="37">
        <v>12.277207867335134</v>
      </c>
      <c r="AA28" s="37">
        <v>12.961277358388095</v>
      </c>
      <c r="AB28" s="37">
        <v>13.151726571831905</v>
      </c>
      <c r="AC28" s="37">
        <v>13.279574432154014</v>
      </c>
      <c r="AD28" s="37">
        <v>13.573951137320977</v>
      </c>
      <c r="AE28" s="37">
        <v>14.233715403969807</v>
      </c>
      <c r="AF28" s="37">
        <v>15.600186393289844</v>
      </c>
      <c r="AG28" s="37">
        <v>16.781110116383168</v>
      </c>
      <c r="AH28" s="37">
        <v>17.51880974406414</v>
      </c>
      <c r="AI28" s="37">
        <v>18.486045668720553</v>
      </c>
      <c r="AJ28" s="37">
        <v>20.466836734693878</v>
      </c>
      <c r="AK28" s="29">
        <v>22</v>
      </c>
      <c r="AL28" s="37">
        <v>23</v>
      </c>
      <c r="AM28" s="37">
        <v>24</v>
      </c>
      <c r="AN28" s="37">
        <v>25</v>
      </c>
      <c r="AO28" s="37">
        <v>26</v>
      </c>
      <c r="AP28" s="166">
        <v>27</v>
      </c>
      <c r="AQ28" s="15"/>
      <c r="AR28" s="201"/>
      <c r="AS28" s="62"/>
      <c r="AT28" s="63"/>
      <c r="AU28" s="59"/>
      <c r="AV28" s="59"/>
      <c r="AW28" s="59"/>
      <c r="AX28" s="60"/>
      <c r="AY28" s="76">
        <f t="shared" si="32"/>
        <v>16559.78</v>
      </c>
      <c r="AZ28" s="71">
        <f t="shared" si="32"/>
        <v>19723.191542504665</v>
      </c>
      <c r="BA28" s="71">
        <f t="shared" si="32"/>
        <v>25245.215774286262</v>
      </c>
      <c r="BB28" s="71">
        <f t="shared" si="32"/>
        <v>30788.533039962866</v>
      </c>
      <c r="BC28" s="71">
        <f t="shared" si="32"/>
        <v>38119.37612141665</v>
      </c>
      <c r="BD28" s="78">
        <f t="shared" si="32"/>
        <v>52829.181594052054</v>
      </c>
      <c r="BE28" s="79">
        <f t="shared" si="32"/>
        <v>60712.43063780712</v>
      </c>
      <c r="BF28" s="79">
        <f t="shared" si="32"/>
        <v>70108.83860699282</v>
      </c>
      <c r="BG28" s="79">
        <f t="shared" si="32"/>
        <v>80348.51497354166</v>
      </c>
      <c r="BH28" s="79">
        <f t="shared" si="32"/>
        <v>97963.76459724965</v>
      </c>
      <c r="BI28" s="79">
        <f t="shared" si="32"/>
        <v>120157.07330846028</v>
      </c>
      <c r="BJ28" s="79">
        <f t="shared" si="32"/>
        <v>140273.20835866855</v>
      </c>
      <c r="BK28" s="79">
        <f t="shared" si="32"/>
        <v>150942.30941294692</v>
      </c>
      <c r="BL28" s="79">
        <f t="shared" si="32"/>
        <v>155999.15639232798</v>
      </c>
      <c r="BM28" s="79">
        <f t="shared" si="32"/>
        <v>157344.02106504163</v>
      </c>
      <c r="BN28" s="79">
        <f t="shared" si="28"/>
        <v>158231.43266699606</v>
      </c>
      <c r="BO28" s="79">
        <f t="shared" si="28"/>
        <v>160227.73638823078</v>
      </c>
      <c r="BP28" s="79">
        <f t="shared" si="28"/>
        <v>164463.80852045995</v>
      </c>
      <c r="BQ28" s="79">
        <f t="shared" si="28"/>
        <v>172190.13838909642</v>
      </c>
      <c r="BR28" s="79">
        <f t="shared" si="28"/>
        <v>177729.55165978457</v>
      </c>
      <c r="BS28" s="79">
        <f t="shared" si="28"/>
        <v>180654.59287927678</v>
      </c>
      <c r="BT28" s="79">
        <f t="shared" si="28"/>
        <v>183866.0517540499</v>
      </c>
      <c r="BU28" s="79">
        <f t="shared" si="28"/>
        <v>188234.1730634371</v>
      </c>
      <c r="BV28" s="75">
        <f t="shared" si="28"/>
        <v>189577.52</v>
      </c>
      <c r="BW28" s="79">
        <f t="shared" si="28"/>
        <v>189495.62</v>
      </c>
      <c r="BX28" s="79">
        <f t="shared" si="28"/>
        <v>188657.27999999997</v>
      </c>
      <c r="BY28" s="79">
        <f t="shared" si="28"/>
        <v>187062.49999999997</v>
      </c>
      <c r="BZ28" s="79">
        <f t="shared" si="29"/>
        <v>184711.27999999997</v>
      </c>
      <c r="CA28" s="200">
        <f t="shared" si="30"/>
        <v>181603.62</v>
      </c>
    </row>
    <row r="29" spans="1:79" ht="12.75">
      <c r="A29" s="1" t="s">
        <v>132</v>
      </c>
      <c r="B29" s="2" t="s">
        <v>6</v>
      </c>
      <c r="C29" s="2" t="s">
        <v>18</v>
      </c>
      <c r="D29" s="2" t="s">
        <v>8</v>
      </c>
      <c r="E29" s="152" t="s">
        <v>13</v>
      </c>
      <c r="F29" s="147">
        <v>38718</v>
      </c>
      <c r="G29" s="167"/>
      <c r="H29" s="39"/>
      <c r="I29" s="39"/>
      <c r="J29" s="39"/>
      <c r="K29" s="39"/>
      <c r="L29" s="39"/>
      <c r="M29" s="40"/>
      <c r="N29" s="42"/>
      <c r="O29" s="35"/>
      <c r="P29" s="35"/>
      <c r="Q29" s="35"/>
      <c r="R29" s="36"/>
      <c r="S29" s="28">
        <v>1</v>
      </c>
      <c r="T29" s="43">
        <v>1.4805192422926883</v>
      </c>
      <c r="U29" s="43">
        <v>2.0110119710910888</v>
      </c>
      <c r="V29" s="43">
        <v>2.4241869117623875</v>
      </c>
      <c r="W29" s="43">
        <v>2.738220880976771</v>
      </c>
      <c r="X29" s="37">
        <v>3.373025393526429</v>
      </c>
      <c r="Y29" s="37">
        <v>3.9291164468064923</v>
      </c>
      <c r="Z29" s="37">
        <v>4.614656675925328</v>
      </c>
      <c r="AA29" s="37">
        <v>5.393171192762747</v>
      </c>
      <c r="AB29" s="37">
        <v>6.823270932402337</v>
      </c>
      <c r="AC29" s="37">
        <v>8.838183934807915</v>
      </c>
      <c r="AD29" s="37">
        <v>10.967533043555397</v>
      </c>
      <c r="AE29" s="37">
        <v>12.277207867335134</v>
      </c>
      <c r="AF29" s="37">
        <v>12.961277358388095</v>
      </c>
      <c r="AG29" s="37">
        <v>13.151726571831905</v>
      </c>
      <c r="AH29" s="37">
        <v>13.279574432154014</v>
      </c>
      <c r="AI29" s="37">
        <v>13.573951137320977</v>
      </c>
      <c r="AJ29" s="37">
        <v>14.233715403969807</v>
      </c>
      <c r="AK29" s="37">
        <v>15.600186393289844</v>
      </c>
      <c r="AL29" s="37">
        <v>16.772803769774487</v>
      </c>
      <c r="AM29" s="37">
        <v>17.493424949650517</v>
      </c>
      <c r="AN29" s="37">
        <v>18.41251081003171</v>
      </c>
      <c r="AO29" s="37">
        <v>20.315789473684212</v>
      </c>
      <c r="AP29" s="166">
        <v>22</v>
      </c>
      <c r="AQ29" s="15"/>
      <c r="AR29" s="201"/>
      <c r="AS29" s="62"/>
      <c r="AT29" s="62"/>
      <c r="AU29" s="62"/>
      <c r="AV29" s="62"/>
      <c r="AW29" s="62"/>
      <c r="AX29" s="63"/>
      <c r="AY29" s="65"/>
      <c r="AZ29" s="59"/>
      <c r="BA29" s="59"/>
      <c r="BB29" s="59"/>
      <c r="BC29" s="60"/>
      <c r="BD29" s="85">
        <f aca="true" t="shared" si="33" ref="BD29:BM29">IF(S29&lt;=27,-(378.22*(S29^2))+(16938*S29),-(378.22*(27^2))+(16938*27))</f>
        <v>16559.78</v>
      </c>
      <c r="BE29" s="81">
        <f t="shared" si="33"/>
        <v>24248.00042803367</v>
      </c>
      <c r="BF29" s="81">
        <f t="shared" si="33"/>
        <v>32532.935111232837</v>
      </c>
      <c r="BG29" s="81">
        <f t="shared" si="33"/>
        <v>38838.199176116526</v>
      </c>
      <c r="BH29" s="81">
        <f t="shared" si="33"/>
        <v>43544.14709603358</v>
      </c>
      <c r="BI29" s="79">
        <f t="shared" si="33"/>
        <v>52829.181594052054</v>
      </c>
      <c r="BJ29" s="79">
        <f t="shared" si="33"/>
        <v>60712.43063780712</v>
      </c>
      <c r="BK29" s="79">
        <f t="shared" si="33"/>
        <v>70108.83860699282</v>
      </c>
      <c r="BL29" s="79">
        <f t="shared" si="33"/>
        <v>80348.51497354166</v>
      </c>
      <c r="BM29" s="79">
        <f t="shared" si="33"/>
        <v>97963.76459724965</v>
      </c>
      <c r="BN29" s="79">
        <f t="shared" si="28"/>
        <v>120157.07330846028</v>
      </c>
      <c r="BO29" s="79">
        <f t="shared" si="28"/>
        <v>140273.20835866855</v>
      </c>
      <c r="BP29" s="79">
        <f t="shared" si="28"/>
        <v>150942.30941294692</v>
      </c>
      <c r="BQ29" s="79">
        <f t="shared" si="28"/>
        <v>155999.15639232798</v>
      </c>
      <c r="BR29" s="79">
        <f t="shared" si="28"/>
        <v>157344.02106504163</v>
      </c>
      <c r="BS29" s="79">
        <f t="shared" si="28"/>
        <v>158231.43266699606</v>
      </c>
      <c r="BT29" s="79">
        <f t="shared" si="28"/>
        <v>160227.73638823078</v>
      </c>
      <c r="BU29" s="79">
        <f t="shared" si="28"/>
        <v>164463.80852045995</v>
      </c>
      <c r="BV29" s="79">
        <f t="shared" si="28"/>
        <v>172190.13838909642</v>
      </c>
      <c r="BW29" s="79">
        <f t="shared" si="28"/>
        <v>177694.27262309584</v>
      </c>
      <c r="BX29" s="79">
        <f t="shared" si="28"/>
        <v>180560.7789902544</v>
      </c>
      <c r="BY29" s="79">
        <f t="shared" si="28"/>
        <v>183646.7540418005</v>
      </c>
      <c r="BZ29" s="79">
        <f t="shared" si="29"/>
        <v>188005.60908587257</v>
      </c>
      <c r="CA29" s="200">
        <f t="shared" si="30"/>
        <v>189577.52</v>
      </c>
    </row>
    <row r="30" spans="1:79" ht="12.75">
      <c r="A30" s="1" t="s">
        <v>133</v>
      </c>
      <c r="B30" s="2" t="s">
        <v>6</v>
      </c>
      <c r="C30" s="2" t="s">
        <v>18</v>
      </c>
      <c r="D30" s="2" t="s">
        <v>8</v>
      </c>
      <c r="E30" s="152" t="s">
        <v>14</v>
      </c>
      <c r="F30" s="147">
        <v>40544</v>
      </c>
      <c r="G30" s="167"/>
      <c r="H30" s="39"/>
      <c r="I30" s="39"/>
      <c r="J30" s="39"/>
      <c r="K30" s="39"/>
      <c r="L30" s="39"/>
      <c r="M30" s="39"/>
      <c r="N30" s="38"/>
      <c r="O30" s="39"/>
      <c r="P30" s="39"/>
      <c r="Q30" s="39"/>
      <c r="R30" s="40"/>
      <c r="S30" s="35"/>
      <c r="T30" s="35"/>
      <c r="U30" s="35"/>
      <c r="V30" s="35"/>
      <c r="W30" s="36"/>
      <c r="X30" s="44">
        <v>1</v>
      </c>
      <c r="Y30" s="43">
        <v>1.4805192422926883</v>
      </c>
      <c r="Z30" s="43">
        <v>2.0110119710910888</v>
      </c>
      <c r="AA30" s="43">
        <v>2.4241869117623875</v>
      </c>
      <c r="AB30" s="43">
        <v>2.738220880976771</v>
      </c>
      <c r="AC30" s="37">
        <v>3.373025393526429</v>
      </c>
      <c r="AD30" s="37">
        <v>3.9291164468064923</v>
      </c>
      <c r="AE30" s="37">
        <v>4.614656675925328</v>
      </c>
      <c r="AF30" s="37">
        <v>5.393171192762747</v>
      </c>
      <c r="AG30" s="37">
        <v>6.823270932402337</v>
      </c>
      <c r="AH30" s="37">
        <v>8.838183934807915</v>
      </c>
      <c r="AI30" s="37">
        <v>10.967533043555397</v>
      </c>
      <c r="AJ30" s="37">
        <v>12.277207867335134</v>
      </c>
      <c r="AK30" s="37">
        <v>12.961277358388095</v>
      </c>
      <c r="AL30" s="37">
        <v>13.151726571831905</v>
      </c>
      <c r="AM30" s="37">
        <v>13.279574432154014</v>
      </c>
      <c r="AN30" s="37">
        <v>13.573951137320977</v>
      </c>
      <c r="AO30" s="37">
        <v>14.233715403969807</v>
      </c>
      <c r="AP30" s="166">
        <v>15.600186393289844</v>
      </c>
      <c r="AQ30" s="15"/>
      <c r="AR30" s="201"/>
      <c r="AS30" s="62"/>
      <c r="AT30" s="62"/>
      <c r="AU30" s="62"/>
      <c r="AV30" s="62"/>
      <c r="AW30" s="62"/>
      <c r="AX30" s="62"/>
      <c r="AY30" s="61"/>
      <c r="AZ30" s="62"/>
      <c r="BA30" s="62"/>
      <c r="BB30" s="62"/>
      <c r="BC30" s="63"/>
      <c r="BD30" s="59"/>
      <c r="BE30" s="59"/>
      <c r="BF30" s="59"/>
      <c r="BG30" s="59"/>
      <c r="BH30" s="60"/>
      <c r="BI30" s="82">
        <f>IF(X30&lt;=27,-(378.22*(X30^2))+(16938*X30),-(378.22*(27^2))+(16938*27))</f>
        <v>16559.78</v>
      </c>
      <c r="BJ30" s="81">
        <f>IF(Y30&lt;=27,-(378.22*(Y30^2))+(16938*Y30),-(378.22*(27^2))+(16938*27))</f>
        <v>24248.00042803367</v>
      </c>
      <c r="BK30" s="81">
        <f>IF(Z30&lt;=27,-(378.22*(Z30^2))+(16938*Z30),-(378.22*(27^2))+(16938*27))</f>
        <v>32532.935111232837</v>
      </c>
      <c r="BL30" s="81">
        <f>IF(AA30&lt;=27,-(378.22*(AA30^2))+(16938*AA30),-(378.22*(27^2))+(16938*27))</f>
        <v>38838.199176116526</v>
      </c>
      <c r="BM30" s="81">
        <f>IF(AB30&lt;=27,-(378.22*(AB30^2))+(16938*AB30),-(378.22*(27^2))+(16938*27))</f>
        <v>43544.14709603358</v>
      </c>
      <c r="BN30" s="79">
        <f t="shared" si="28"/>
        <v>52829.181594052054</v>
      </c>
      <c r="BO30" s="79">
        <f t="shared" si="28"/>
        <v>60712.43063780712</v>
      </c>
      <c r="BP30" s="79">
        <f t="shared" si="28"/>
        <v>70108.83860699282</v>
      </c>
      <c r="BQ30" s="79">
        <f t="shared" si="28"/>
        <v>80348.51497354166</v>
      </c>
      <c r="BR30" s="79">
        <f t="shared" si="28"/>
        <v>97963.76459724965</v>
      </c>
      <c r="BS30" s="79">
        <f t="shared" si="28"/>
        <v>120157.07330846028</v>
      </c>
      <c r="BT30" s="79">
        <f t="shared" si="28"/>
        <v>140273.20835866855</v>
      </c>
      <c r="BU30" s="79">
        <f t="shared" si="28"/>
        <v>150942.30941294692</v>
      </c>
      <c r="BV30" s="79">
        <f t="shared" si="28"/>
        <v>155999.15639232798</v>
      </c>
      <c r="BW30" s="79">
        <f t="shared" si="28"/>
        <v>157344.02106504163</v>
      </c>
      <c r="BX30" s="79">
        <f t="shared" si="28"/>
        <v>158231.43266699606</v>
      </c>
      <c r="BY30" s="79">
        <f t="shared" si="28"/>
        <v>160227.73638823078</v>
      </c>
      <c r="BZ30" s="79">
        <f t="shared" si="29"/>
        <v>164463.80852045995</v>
      </c>
      <c r="CA30" s="200">
        <f t="shared" si="30"/>
        <v>172190.13838909642</v>
      </c>
    </row>
    <row r="31" spans="1:79" ht="12.75">
      <c r="A31" s="1" t="s">
        <v>134</v>
      </c>
      <c r="B31" s="2" t="s">
        <v>6</v>
      </c>
      <c r="C31" s="2" t="s">
        <v>18</v>
      </c>
      <c r="D31" s="3" t="s">
        <v>8</v>
      </c>
      <c r="E31" s="152" t="s">
        <v>15</v>
      </c>
      <c r="F31" s="149">
        <v>42248</v>
      </c>
      <c r="G31" s="258"/>
      <c r="H31" s="120"/>
      <c r="I31" s="45"/>
      <c r="J31" s="45"/>
      <c r="K31" s="45"/>
      <c r="L31" s="45"/>
      <c r="M31" s="45"/>
      <c r="N31" s="46"/>
      <c r="O31" s="45"/>
      <c r="P31" s="45"/>
      <c r="Q31" s="45"/>
      <c r="R31" s="39"/>
      <c r="S31" s="45"/>
      <c r="T31" s="45"/>
      <c r="U31" s="45"/>
      <c r="V31" s="45"/>
      <c r="W31" s="47"/>
      <c r="X31" s="48"/>
      <c r="Y31" s="49"/>
      <c r="Z31" s="48"/>
      <c r="AA31" s="46"/>
      <c r="AB31" s="50"/>
      <c r="AC31" s="51">
        <v>1</v>
      </c>
      <c r="AD31" s="52">
        <v>1.4805192422926883</v>
      </c>
      <c r="AE31" s="52">
        <v>2.0110119710910888</v>
      </c>
      <c r="AF31" s="52">
        <v>2.4241869117623875</v>
      </c>
      <c r="AG31" s="52">
        <v>2.738220880976771</v>
      </c>
      <c r="AH31" s="52">
        <v>3.373025393526429</v>
      </c>
      <c r="AI31" s="52">
        <v>3.9291164468064923</v>
      </c>
      <c r="AJ31" s="52">
        <v>4.614656675925328</v>
      </c>
      <c r="AK31" s="52">
        <v>5.393171192762747</v>
      </c>
      <c r="AL31" s="52">
        <v>6.823270932402337</v>
      </c>
      <c r="AM31" s="52">
        <v>8.838183934807915</v>
      </c>
      <c r="AN31" s="52">
        <v>10.967533043555397</v>
      </c>
      <c r="AO31" s="52">
        <v>12.277207867335134</v>
      </c>
      <c r="AP31" s="169">
        <v>12.961277358388095</v>
      </c>
      <c r="AQ31" s="15"/>
      <c r="AR31" s="202"/>
      <c r="AS31" s="53"/>
      <c r="AT31" s="53"/>
      <c r="AU31" s="53"/>
      <c r="AV31" s="53"/>
      <c r="AW31" s="53"/>
      <c r="AX31" s="53"/>
      <c r="AY31" s="54"/>
      <c r="AZ31" s="53"/>
      <c r="BA31" s="53"/>
      <c r="BB31" s="53"/>
      <c r="BC31" s="62"/>
      <c r="BD31" s="53"/>
      <c r="BE31" s="53"/>
      <c r="BF31" s="53"/>
      <c r="BG31" s="53"/>
      <c r="BH31" s="55"/>
      <c r="BI31" s="56"/>
      <c r="BJ31" s="57"/>
      <c r="BK31" s="56"/>
      <c r="BL31" s="54"/>
      <c r="BM31" s="58"/>
      <c r="BN31" s="83">
        <f t="shared" si="28"/>
        <v>16559.78</v>
      </c>
      <c r="BO31" s="84">
        <f t="shared" si="28"/>
        <v>24248.00042803367</v>
      </c>
      <c r="BP31" s="84">
        <f t="shared" si="28"/>
        <v>32532.935111232837</v>
      </c>
      <c r="BQ31" s="84">
        <f t="shared" si="28"/>
        <v>38838.199176116526</v>
      </c>
      <c r="BR31" s="84">
        <f t="shared" si="28"/>
        <v>43544.14709603358</v>
      </c>
      <c r="BS31" s="84">
        <f t="shared" si="28"/>
        <v>52829.181594052054</v>
      </c>
      <c r="BT31" s="84">
        <f t="shared" si="28"/>
        <v>60712.43063780712</v>
      </c>
      <c r="BU31" s="84">
        <f t="shared" si="28"/>
        <v>70108.83860699282</v>
      </c>
      <c r="BV31" s="84">
        <f t="shared" si="28"/>
        <v>80348.51497354166</v>
      </c>
      <c r="BW31" s="84">
        <f t="shared" si="28"/>
        <v>97963.76459724965</v>
      </c>
      <c r="BX31" s="84">
        <f t="shared" si="28"/>
        <v>120157.07330846028</v>
      </c>
      <c r="BY31" s="84">
        <f t="shared" si="28"/>
        <v>140273.20835866855</v>
      </c>
      <c r="BZ31" s="84">
        <f t="shared" si="29"/>
        <v>150942.30941294692</v>
      </c>
      <c r="CA31" s="203">
        <f t="shared" si="30"/>
        <v>155999.15639232798</v>
      </c>
    </row>
    <row r="32" spans="1:79" ht="12.75">
      <c r="A32" s="1" t="s">
        <v>135</v>
      </c>
      <c r="B32" s="2" t="s">
        <v>6</v>
      </c>
      <c r="C32" s="2" t="s">
        <v>18</v>
      </c>
      <c r="D32" s="4" t="s">
        <v>16</v>
      </c>
      <c r="E32" s="152" t="s">
        <v>9</v>
      </c>
      <c r="F32" s="150" t="s">
        <v>20</v>
      </c>
      <c r="G32" s="259">
        <f>+H32-(I32-H32)</f>
        <v>5.8986578309823825</v>
      </c>
      <c r="H32" s="251">
        <v>6.820091079727446</v>
      </c>
      <c r="I32" s="32">
        <v>7.741524328472509</v>
      </c>
      <c r="J32" s="33">
        <v>8.626045646661032</v>
      </c>
      <c r="K32" s="33">
        <v>9.465728584237883</v>
      </c>
      <c r="L32" s="33">
        <v>9.880148727815127</v>
      </c>
      <c r="M32" s="32">
        <v>11.08008178796065</v>
      </c>
      <c r="N32" s="33">
        <v>11.847785234899327</v>
      </c>
      <c r="O32" s="33">
        <v>12.60115606936416</v>
      </c>
      <c r="P32" s="33">
        <v>13.382136279926335</v>
      </c>
      <c r="Q32" s="33">
        <v>14.2089650626236</v>
      </c>
      <c r="R32" s="32">
        <v>15.074633987857128</v>
      </c>
      <c r="S32" s="25">
        <v>16.128334780990198</v>
      </c>
      <c r="T32" s="34">
        <v>17.271823945379175</v>
      </c>
      <c r="U32" s="34">
        <v>18.309047492703634</v>
      </c>
      <c r="V32" s="34">
        <v>19.349644760213145</v>
      </c>
      <c r="W32" s="34">
        <v>20.714559693143677</v>
      </c>
      <c r="X32" s="34">
        <v>22.5</v>
      </c>
      <c r="Y32" s="34">
        <v>23.5</v>
      </c>
      <c r="Z32" s="34">
        <v>24.5</v>
      </c>
      <c r="AA32" s="34">
        <v>25.5</v>
      </c>
      <c r="AB32" s="34">
        <v>26.5</v>
      </c>
      <c r="AC32" s="34">
        <v>27.5</v>
      </c>
      <c r="AD32" s="34">
        <v>28.5</v>
      </c>
      <c r="AE32" s="34">
        <v>29.5</v>
      </c>
      <c r="AF32" s="34">
        <v>30.5</v>
      </c>
      <c r="AG32" s="34">
        <v>31.5</v>
      </c>
      <c r="AH32" s="34">
        <v>32.5</v>
      </c>
      <c r="AI32" s="34">
        <v>33.5</v>
      </c>
      <c r="AJ32" s="34">
        <v>34.5</v>
      </c>
      <c r="AK32" s="34">
        <v>35.5</v>
      </c>
      <c r="AL32" s="34">
        <v>36.5</v>
      </c>
      <c r="AM32" s="34">
        <v>37.5</v>
      </c>
      <c r="AN32" s="34">
        <v>38.5</v>
      </c>
      <c r="AO32" s="34">
        <v>39.5</v>
      </c>
      <c r="AP32" s="170">
        <v>40.5</v>
      </c>
      <c r="AQ32" s="15"/>
      <c r="AR32" s="204">
        <f aca="true" t="shared" si="34" ref="AR32:BA32">IF(G32&lt;=27,-(757.02*(G32^2))+(24568*G32),-(757.02*(27^2))+(24568*27))</f>
        <v>118578.34740358463</v>
      </c>
      <c r="AS32" s="66">
        <f t="shared" si="34"/>
        <v>132344.24012571335</v>
      </c>
      <c r="AT32" s="66">
        <f t="shared" si="34"/>
        <v>144824.6534891869</v>
      </c>
      <c r="AU32" s="67">
        <f t="shared" si="34"/>
        <v>155595.8430057005</v>
      </c>
      <c r="AV32" s="67">
        <f t="shared" si="34"/>
        <v>164725.01451094693</v>
      </c>
      <c r="AW32" s="67">
        <f t="shared" si="34"/>
        <v>168837.21606318798</v>
      </c>
      <c r="AX32" s="66">
        <f t="shared" si="34"/>
        <v>179277.45719445046</v>
      </c>
      <c r="AY32" s="67">
        <f t="shared" si="34"/>
        <v>184813.47891667724</v>
      </c>
      <c r="AZ32" s="67">
        <f t="shared" si="34"/>
        <v>189378.65187610677</v>
      </c>
      <c r="BA32" s="67">
        <f t="shared" si="34"/>
        <v>193203.99293300978</v>
      </c>
      <c r="BB32" s="67">
        <f aca="true" t="shared" si="35" ref="BB32:BK32">IF(Q32&lt;=27,-(757.02*(Q32^2))+(24568*Q32),-(757.02*(27^2))+(24568*27))</f>
        <v>196247.53683457404</v>
      </c>
      <c r="BC32" s="66">
        <f t="shared" si="35"/>
        <v>198324.9083919086</v>
      </c>
      <c r="BD32" s="68">
        <f t="shared" si="35"/>
        <v>199322.47705028355</v>
      </c>
      <c r="BE32" s="69">
        <f t="shared" si="35"/>
        <v>198503.06625509626</v>
      </c>
      <c r="BF32" s="69">
        <f t="shared" si="35"/>
        <v>196047.51076815266</v>
      </c>
      <c r="BG32" s="69">
        <f t="shared" si="35"/>
        <v>191947.1587676115</v>
      </c>
      <c r="BH32" s="69">
        <f t="shared" si="35"/>
        <v>184083.33233791305</v>
      </c>
      <c r="BI32" s="69">
        <f t="shared" si="35"/>
        <v>169538.625</v>
      </c>
      <c r="BJ32" s="69">
        <f t="shared" si="35"/>
        <v>159283.70500000002</v>
      </c>
      <c r="BK32" s="69">
        <f t="shared" si="35"/>
        <v>147514.745</v>
      </c>
      <c r="BL32" s="69">
        <f aca="true" t="shared" si="36" ref="BL32:BU33">IF(AA32&lt;=27,-(757.02*(AA32^2))+(24568*AA32),-(757.02*(27^2))+(24568*27))</f>
        <v>134231.745</v>
      </c>
      <c r="BM32" s="69">
        <f t="shared" si="36"/>
        <v>119434.70499999996</v>
      </c>
      <c r="BN32" s="69">
        <f t="shared" si="36"/>
        <v>111468.42000000004</v>
      </c>
      <c r="BO32" s="69">
        <f t="shared" si="36"/>
        <v>111468.42000000004</v>
      </c>
      <c r="BP32" s="69">
        <f t="shared" si="36"/>
        <v>111468.42000000004</v>
      </c>
      <c r="BQ32" s="69">
        <f t="shared" si="36"/>
        <v>111468.42000000004</v>
      </c>
      <c r="BR32" s="69">
        <f t="shared" si="36"/>
        <v>111468.42000000004</v>
      </c>
      <c r="BS32" s="69">
        <f t="shared" si="36"/>
        <v>111468.42000000004</v>
      </c>
      <c r="BT32" s="69">
        <f t="shared" si="36"/>
        <v>111468.42000000004</v>
      </c>
      <c r="BU32" s="69">
        <f t="shared" si="36"/>
        <v>111468.42000000004</v>
      </c>
      <c r="BV32" s="69">
        <f aca="true" t="shared" si="37" ref="BV32:BY35">IF(AK32&lt;=27,-(757.02*(AK32^2))+(24568*AK32),-(757.02*(27^2))+(24568*27))</f>
        <v>111468.42000000004</v>
      </c>
      <c r="BW32" s="69">
        <f t="shared" si="37"/>
        <v>111468.42000000004</v>
      </c>
      <c r="BX32" s="69">
        <f t="shared" si="37"/>
        <v>111468.42000000004</v>
      </c>
      <c r="BY32" s="69">
        <f t="shared" si="37"/>
        <v>111468.42000000004</v>
      </c>
      <c r="BZ32" s="69">
        <f aca="true" t="shared" si="38" ref="BZ32:BZ38">IF(AO32&lt;=27,-(757.02*(AO32^2))+(24568*AO32),-(757.02*(27^2))+(24568*27))</f>
        <v>111468.42000000004</v>
      </c>
      <c r="CA32" s="205">
        <f aca="true" t="shared" si="39" ref="CA32:CA38">IF(AP32&lt;=27,-(757.02*(AP32^2))+(24568*AP32),-(757.02*(27^2))+(24568*27))</f>
        <v>111468.42000000004</v>
      </c>
    </row>
    <row r="33" spans="1:79" ht="12.75">
      <c r="A33" s="1" t="s">
        <v>136</v>
      </c>
      <c r="B33" s="2" t="s">
        <v>6</v>
      </c>
      <c r="C33" s="2" t="s">
        <v>18</v>
      </c>
      <c r="D33" s="2" t="s">
        <v>16</v>
      </c>
      <c r="E33" s="152" t="s">
        <v>10</v>
      </c>
      <c r="F33" s="147">
        <v>33970</v>
      </c>
      <c r="G33" s="259">
        <f>+H33-(I33-H33)</f>
        <v>1.4266105596950296</v>
      </c>
      <c r="H33" s="22">
        <v>1.9365075982516207</v>
      </c>
      <c r="I33" s="23">
        <v>2.4464046368082117</v>
      </c>
      <c r="J33" s="19">
        <v>3.4481433834224693</v>
      </c>
      <c r="K33" s="19">
        <v>4.448887456563166</v>
      </c>
      <c r="L33" s="19">
        <v>5.488871547538237</v>
      </c>
      <c r="M33" s="20">
        <v>6.435490651599662</v>
      </c>
      <c r="N33" s="19">
        <v>7.425916870415649</v>
      </c>
      <c r="O33" s="19">
        <v>8.408003258324</v>
      </c>
      <c r="P33" s="19">
        <v>9.377261826902116</v>
      </c>
      <c r="Q33" s="19">
        <v>10.32556193208991</v>
      </c>
      <c r="R33" s="20">
        <v>11.25222355270323</v>
      </c>
      <c r="S33" s="26">
        <v>12.170662592711233</v>
      </c>
      <c r="T33" s="29">
        <v>12.936839684834428</v>
      </c>
      <c r="U33" s="29">
        <v>13.711016668291258</v>
      </c>
      <c r="V33" s="29">
        <v>14.631707747424302</v>
      </c>
      <c r="W33" s="29">
        <v>15.758258180881217</v>
      </c>
      <c r="X33" s="29">
        <v>16.876915708812263</v>
      </c>
      <c r="Y33" s="29">
        <v>17.753972062032066</v>
      </c>
      <c r="Z33" s="29">
        <v>18.57309396129634</v>
      </c>
      <c r="AA33" s="29">
        <v>19.61554350632585</v>
      </c>
      <c r="AB33" s="29">
        <v>21.5</v>
      </c>
      <c r="AC33" s="29">
        <v>22.5</v>
      </c>
      <c r="AD33" s="29">
        <v>23.5</v>
      </c>
      <c r="AE33" s="29">
        <v>24.5</v>
      </c>
      <c r="AF33" s="29">
        <v>25.5</v>
      </c>
      <c r="AG33" s="29">
        <v>26.5</v>
      </c>
      <c r="AH33" s="29">
        <v>27.5</v>
      </c>
      <c r="AI33" s="29">
        <v>28.5</v>
      </c>
      <c r="AJ33" s="29">
        <v>29.5</v>
      </c>
      <c r="AK33" s="29">
        <v>30.5</v>
      </c>
      <c r="AL33" s="29">
        <v>31.5</v>
      </c>
      <c r="AM33" s="29">
        <v>32.5</v>
      </c>
      <c r="AN33" s="29">
        <v>33.5</v>
      </c>
      <c r="AO33" s="29">
        <v>34.5</v>
      </c>
      <c r="AP33" s="164">
        <v>35.5</v>
      </c>
      <c r="AQ33" s="15"/>
      <c r="AR33" s="197">
        <f aca="true" t="shared" si="40" ref="AR33:AX33">IF(G33&lt;=27,-(757.02*(G33^2))+(24568*G33),-(757.02*(27^2))+(24568*27))</f>
        <v>33508.26773563545</v>
      </c>
      <c r="AS33" s="70">
        <f t="shared" si="40"/>
        <v>44737.24698230096</v>
      </c>
      <c r="AT33" s="71">
        <f t="shared" si="40"/>
        <v>55572.58341441469</v>
      </c>
      <c r="AU33" s="72">
        <f t="shared" si="40"/>
        <v>75713.25140603878</v>
      </c>
      <c r="AV33" s="72">
        <f t="shared" si="40"/>
        <v>94316.87328276988</v>
      </c>
      <c r="AW33" s="72">
        <f t="shared" si="40"/>
        <v>112043.31650061338</v>
      </c>
      <c r="AX33" s="73">
        <f t="shared" si="40"/>
        <v>126754.74229309418</v>
      </c>
      <c r="AY33" s="72">
        <f aca="true" t="shared" si="41" ref="AY33:BM35">IF(N33&lt;=27,-(757.02*(N33^2))+(24568*N33),-(757.02*(27^2))+(24568*27))</f>
        <v>140694.63207323727</v>
      </c>
      <c r="AZ33" s="72">
        <f t="shared" si="41"/>
        <v>153050.65943459404</v>
      </c>
      <c r="BA33" s="72">
        <f t="shared" si="41"/>
        <v>163813.49909924515</v>
      </c>
      <c r="BB33" s="72">
        <f t="shared" si="41"/>
        <v>172967.03068843845</v>
      </c>
      <c r="BC33" s="73">
        <f t="shared" si="41"/>
        <v>180596.4070879483</v>
      </c>
      <c r="BD33" s="74">
        <f t="shared" si="41"/>
        <v>186875.22992233594</v>
      </c>
      <c r="BE33" s="75">
        <f t="shared" si="41"/>
        <v>191136.03162004368</v>
      </c>
      <c r="BF33" s="75">
        <f t="shared" si="41"/>
        <v>194538.5702618504</v>
      </c>
      <c r="BG33" s="75">
        <f t="shared" si="41"/>
        <v>197403.75239551865</v>
      </c>
      <c r="BH33" s="75">
        <f t="shared" si="41"/>
        <v>199163.63595612234</v>
      </c>
      <c r="BI33" s="75">
        <f t="shared" si="41"/>
        <v>199009.84365976078</v>
      </c>
      <c r="BJ33" s="75">
        <f t="shared" si="41"/>
        <v>197564.21389710697</v>
      </c>
      <c r="BK33" s="75">
        <f t="shared" si="41"/>
        <v>195162.29003831965</v>
      </c>
      <c r="BL33" s="75">
        <f t="shared" si="41"/>
        <v>190636.43035671092</v>
      </c>
      <c r="BM33" s="75">
        <f t="shared" si="41"/>
        <v>178279.505</v>
      </c>
      <c r="BN33" s="75">
        <f t="shared" si="36"/>
        <v>169538.625</v>
      </c>
      <c r="BO33" s="75">
        <f t="shared" si="36"/>
        <v>159283.70500000002</v>
      </c>
      <c r="BP33" s="75">
        <f t="shared" si="36"/>
        <v>147514.745</v>
      </c>
      <c r="BQ33" s="75">
        <f t="shared" si="36"/>
        <v>134231.745</v>
      </c>
      <c r="BR33" s="75">
        <f t="shared" si="36"/>
        <v>119434.70499999996</v>
      </c>
      <c r="BS33" s="75">
        <f t="shared" si="36"/>
        <v>111468.42000000004</v>
      </c>
      <c r="BT33" s="75">
        <f t="shared" si="36"/>
        <v>111468.42000000004</v>
      </c>
      <c r="BU33" s="75">
        <f t="shared" si="36"/>
        <v>111468.42000000004</v>
      </c>
      <c r="BV33" s="75">
        <f t="shared" si="37"/>
        <v>111468.42000000004</v>
      </c>
      <c r="BW33" s="75">
        <f t="shared" si="37"/>
        <v>111468.42000000004</v>
      </c>
      <c r="BX33" s="75">
        <f t="shared" si="37"/>
        <v>111468.42000000004</v>
      </c>
      <c r="BY33" s="75">
        <f t="shared" si="37"/>
        <v>111468.42000000004</v>
      </c>
      <c r="BZ33" s="75">
        <f t="shared" si="38"/>
        <v>111468.42000000004</v>
      </c>
      <c r="CA33" s="198">
        <f t="shared" si="39"/>
        <v>111468.42000000004</v>
      </c>
    </row>
    <row r="34" spans="1:79" ht="12.75">
      <c r="A34" s="1" t="s">
        <v>137</v>
      </c>
      <c r="B34" s="2" t="s">
        <v>6</v>
      </c>
      <c r="C34" s="2" t="s">
        <v>18</v>
      </c>
      <c r="D34" s="2" t="s">
        <v>16</v>
      </c>
      <c r="E34" s="152" t="s">
        <v>11</v>
      </c>
      <c r="F34" s="148">
        <v>35431</v>
      </c>
      <c r="G34" s="165"/>
      <c r="H34" s="35"/>
      <c r="I34" s="36"/>
      <c r="J34" s="24">
        <v>1</v>
      </c>
      <c r="K34" s="23">
        <v>1.5230435337673944</v>
      </c>
      <c r="L34" s="23">
        <v>2.0508408164288863</v>
      </c>
      <c r="M34" s="23">
        <v>2.501623488145607</v>
      </c>
      <c r="N34" s="18">
        <v>3.500931098696462</v>
      </c>
      <c r="O34" s="18">
        <v>4.505080129883733</v>
      </c>
      <c r="P34" s="18">
        <v>5.514236596110456</v>
      </c>
      <c r="Q34" s="18">
        <v>6.499783362218371</v>
      </c>
      <c r="R34" s="18">
        <v>7.482067731966129</v>
      </c>
      <c r="S34" s="27">
        <v>8.454187663913835</v>
      </c>
      <c r="T34" s="37">
        <v>9.46103083497707</v>
      </c>
      <c r="U34" s="37">
        <v>10.397900988150989</v>
      </c>
      <c r="V34" s="37">
        <v>11.340067066826265</v>
      </c>
      <c r="W34" s="37">
        <v>12.170662592711233</v>
      </c>
      <c r="X34" s="37">
        <v>12.936839684834428</v>
      </c>
      <c r="Y34" s="37">
        <v>13.711016668291258</v>
      </c>
      <c r="Z34" s="37">
        <v>14.631707747424302</v>
      </c>
      <c r="AA34" s="37">
        <v>15.758258180881217</v>
      </c>
      <c r="AB34" s="37">
        <v>16.876915708812263</v>
      </c>
      <c r="AC34" s="37">
        <v>17.727216020054215</v>
      </c>
      <c r="AD34" s="37">
        <v>18.503743961352658</v>
      </c>
      <c r="AE34" s="37">
        <v>19.4707224501437</v>
      </c>
      <c r="AF34" s="29">
        <v>21.5</v>
      </c>
      <c r="AG34" s="37">
        <v>22.5</v>
      </c>
      <c r="AH34" s="37">
        <v>23.5</v>
      </c>
      <c r="AI34" s="37">
        <v>24.5</v>
      </c>
      <c r="AJ34" s="37">
        <v>25.5</v>
      </c>
      <c r="AK34" s="37">
        <v>26.5</v>
      </c>
      <c r="AL34" s="37">
        <v>27.5</v>
      </c>
      <c r="AM34" s="37">
        <v>28.5</v>
      </c>
      <c r="AN34" s="37">
        <v>29.5</v>
      </c>
      <c r="AO34" s="37">
        <v>30.5</v>
      </c>
      <c r="AP34" s="166">
        <v>31.5</v>
      </c>
      <c r="AQ34" s="15"/>
      <c r="AR34" s="199"/>
      <c r="AS34" s="59"/>
      <c r="AT34" s="60"/>
      <c r="AU34" s="76">
        <f>IF(J34&lt;=27,-(757.02*(J34^2))+(24568*J34),-(757.02*(27^2))+(24568*27))</f>
        <v>23810.98</v>
      </c>
      <c r="AV34" s="71">
        <f>IF(K34&lt;=27,-(757.02*(K34^2))+(24568*K34),-(757.02*(27^2))+(24568*27))</f>
        <v>35662.10330881197</v>
      </c>
      <c r="AW34" s="71">
        <f>IF(L34&lt;=27,-(757.02*(L34^2))+(24568*L34),-(757.02*(27^2))+(24568*27))</f>
        <v>47201.07038193545</v>
      </c>
      <c r="AX34" s="71">
        <f>IF(M34&lt;=27,-(757.02*(M34^2))+(24568*M34),-(757.02*(27^2))+(24568*27))</f>
        <v>56722.3637964933</v>
      </c>
      <c r="AY34" s="77">
        <f t="shared" si="41"/>
        <v>76732.44555413377</v>
      </c>
      <c r="AZ34" s="77">
        <f t="shared" si="41"/>
        <v>95316.52225470239</v>
      </c>
      <c r="BA34" s="77">
        <f t="shared" si="41"/>
        <v>112455.20499205888</v>
      </c>
      <c r="BB34" s="77">
        <f t="shared" si="41"/>
        <v>127704.71459618738</v>
      </c>
      <c r="BC34" s="77">
        <f t="shared" si="41"/>
        <v>141440.44789007626</v>
      </c>
      <c r="BD34" s="78">
        <f t="shared" si="41"/>
        <v>153595.7732453526</v>
      </c>
      <c r="BE34" s="79">
        <f t="shared" si="41"/>
        <v>164676.90925511456</v>
      </c>
      <c r="BF34" s="79">
        <f t="shared" si="41"/>
        <v>173609.3960157351</v>
      </c>
      <c r="BG34" s="79">
        <f t="shared" si="41"/>
        <v>181252.175097717</v>
      </c>
      <c r="BH34" s="79">
        <f t="shared" si="41"/>
        <v>186875.22992233594</v>
      </c>
      <c r="BI34" s="79">
        <f t="shared" si="41"/>
        <v>191136.03162004368</v>
      </c>
      <c r="BJ34" s="79">
        <f t="shared" si="41"/>
        <v>194538.5702618504</v>
      </c>
      <c r="BK34" s="79">
        <f t="shared" si="41"/>
        <v>197403.75239551865</v>
      </c>
      <c r="BL34" s="79">
        <f t="shared" si="41"/>
        <v>199163.63595612234</v>
      </c>
      <c r="BM34" s="79">
        <f t="shared" si="41"/>
        <v>199009.84365976078</v>
      </c>
      <c r="BN34" s="79">
        <f aca="true" t="shared" si="42" ref="BN34:BU35">IF(AC34&lt;=27,-(757.02*(AC34^2))+(24568*AC34),-(757.02*(27^2))+(24568*27))</f>
        <v>197625.5379159338</v>
      </c>
      <c r="BO34" s="79">
        <f t="shared" si="42"/>
        <v>195405.00864711803</v>
      </c>
      <c r="BP34" s="79">
        <f t="shared" si="42"/>
        <v>191363.5891974647</v>
      </c>
      <c r="BQ34" s="75">
        <f t="shared" si="42"/>
        <v>178279.505</v>
      </c>
      <c r="BR34" s="79">
        <f t="shared" si="42"/>
        <v>169538.625</v>
      </c>
      <c r="BS34" s="79">
        <f t="shared" si="42"/>
        <v>159283.70500000002</v>
      </c>
      <c r="BT34" s="79">
        <f t="shared" si="42"/>
        <v>147514.745</v>
      </c>
      <c r="BU34" s="79">
        <f t="shared" si="42"/>
        <v>134231.745</v>
      </c>
      <c r="BV34" s="79">
        <f t="shared" si="37"/>
        <v>119434.70499999996</v>
      </c>
      <c r="BW34" s="79">
        <f t="shared" si="37"/>
        <v>111468.42000000004</v>
      </c>
      <c r="BX34" s="79">
        <f t="shared" si="37"/>
        <v>111468.42000000004</v>
      </c>
      <c r="BY34" s="79">
        <f t="shared" si="37"/>
        <v>111468.42000000004</v>
      </c>
      <c r="BZ34" s="79">
        <f t="shared" si="38"/>
        <v>111468.42000000004</v>
      </c>
      <c r="CA34" s="200">
        <f t="shared" si="39"/>
        <v>111468.42000000004</v>
      </c>
    </row>
    <row r="35" spans="1:79" ht="12.75">
      <c r="A35" s="1" t="s">
        <v>138</v>
      </c>
      <c r="B35" s="2" t="s">
        <v>6</v>
      </c>
      <c r="C35" s="2" t="s">
        <v>18</v>
      </c>
      <c r="D35" s="2" t="s">
        <v>16</v>
      </c>
      <c r="E35" s="152" t="s">
        <v>12</v>
      </c>
      <c r="F35" s="147">
        <v>36892</v>
      </c>
      <c r="G35" s="167"/>
      <c r="H35" s="39"/>
      <c r="I35" s="40"/>
      <c r="J35" s="35"/>
      <c r="K35" s="35"/>
      <c r="L35" s="35"/>
      <c r="M35" s="36"/>
      <c r="N35" s="24">
        <v>1</v>
      </c>
      <c r="O35" s="23">
        <v>1.4368981897547823</v>
      </c>
      <c r="P35" s="23">
        <v>1.9032891507118312</v>
      </c>
      <c r="Q35" s="23">
        <v>2.3285706021866144</v>
      </c>
      <c r="R35" s="23">
        <v>2.7533296142082313</v>
      </c>
      <c r="S35" s="27">
        <v>3.7437233074222003</v>
      </c>
      <c r="T35" s="37">
        <v>4.635678064257657</v>
      </c>
      <c r="U35" s="37">
        <v>5.5952441267156665</v>
      </c>
      <c r="V35" s="37">
        <v>6.627393963124618</v>
      </c>
      <c r="W35" s="37">
        <v>7.782282327186596</v>
      </c>
      <c r="X35" s="37">
        <v>8.921375720744175</v>
      </c>
      <c r="Y35" s="37">
        <v>9.892303134927525</v>
      </c>
      <c r="Z35" s="37">
        <v>10.781806786345213</v>
      </c>
      <c r="AA35" s="37">
        <v>11.607520343483243</v>
      </c>
      <c r="AB35" s="37">
        <v>12.320019472313637</v>
      </c>
      <c r="AC35" s="37">
        <v>13.038009385851206</v>
      </c>
      <c r="AD35" s="37">
        <v>13.805491176247823</v>
      </c>
      <c r="AE35" s="37">
        <v>14.756205857147078</v>
      </c>
      <c r="AF35" s="37">
        <v>15.900978717813977</v>
      </c>
      <c r="AG35" s="37">
        <v>16.902179814322167</v>
      </c>
      <c r="AH35" s="37">
        <v>17.759067192669892</v>
      </c>
      <c r="AI35" s="37">
        <v>18.550107529924443</v>
      </c>
      <c r="AJ35" s="37">
        <v>19.571592979764073</v>
      </c>
      <c r="AK35" s="29">
        <v>22</v>
      </c>
      <c r="AL35" s="37">
        <v>23</v>
      </c>
      <c r="AM35" s="37">
        <v>24</v>
      </c>
      <c r="AN35" s="37">
        <v>25</v>
      </c>
      <c r="AO35" s="37">
        <v>26</v>
      </c>
      <c r="AP35" s="166">
        <v>27</v>
      </c>
      <c r="AQ35" s="15"/>
      <c r="AR35" s="201"/>
      <c r="AS35" s="62"/>
      <c r="AT35" s="63"/>
      <c r="AU35" s="59"/>
      <c r="AV35" s="59"/>
      <c r="AW35" s="59"/>
      <c r="AX35" s="60"/>
      <c r="AY35" s="76">
        <f t="shared" si="41"/>
        <v>23810.98</v>
      </c>
      <c r="AZ35" s="71">
        <f t="shared" si="41"/>
        <v>33738.713391722864</v>
      </c>
      <c r="BA35" s="71">
        <f t="shared" si="41"/>
        <v>44017.695643944906</v>
      </c>
      <c r="BB35" s="71">
        <f t="shared" si="41"/>
        <v>53103.57763532838</v>
      </c>
      <c r="BC35" s="71">
        <f t="shared" si="41"/>
        <v>61904.96660428016</v>
      </c>
      <c r="BD35" s="78">
        <f t="shared" si="41"/>
        <v>81365.80750614466</v>
      </c>
      <c r="BE35" s="79">
        <f t="shared" si="41"/>
        <v>97621.34897807203</v>
      </c>
      <c r="BF35" s="79">
        <f t="shared" si="41"/>
        <v>113764.1166439913</v>
      </c>
      <c r="BG35" s="79">
        <f t="shared" si="41"/>
        <v>129571.71692698807</v>
      </c>
      <c r="BH35" s="79">
        <f t="shared" si="41"/>
        <v>145347.014843385</v>
      </c>
      <c r="BI35" s="79">
        <f t="shared" si="41"/>
        <v>158928.42171208034</v>
      </c>
      <c r="BJ35" s="79">
        <f t="shared" si="41"/>
        <v>168953.89665150738</v>
      </c>
      <c r="BK35" s="79">
        <f t="shared" si="41"/>
        <v>176885.85449317133</v>
      </c>
      <c r="BL35" s="79">
        <f t="shared" si="41"/>
        <v>183176.82701517217</v>
      </c>
      <c r="BM35" s="79">
        <f t="shared" si="41"/>
        <v>187775.56273097778</v>
      </c>
      <c r="BN35" s="79">
        <f t="shared" si="42"/>
        <v>191632.22041744058</v>
      </c>
      <c r="BO35" s="79">
        <f t="shared" si="42"/>
        <v>194891.6643169096</v>
      </c>
      <c r="BP35" s="79">
        <f t="shared" si="42"/>
        <v>197692.68283319767</v>
      </c>
      <c r="BQ35" s="79">
        <f t="shared" si="42"/>
        <v>199249.45730919973</v>
      </c>
      <c r="BR35" s="79">
        <f t="shared" si="42"/>
        <v>198984.49237052794</v>
      </c>
      <c r="BS35" s="79">
        <f t="shared" si="42"/>
        <v>197552.41316196346</v>
      </c>
      <c r="BT35" s="79">
        <f t="shared" si="42"/>
        <v>195243.54721097436</v>
      </c>
      <c r="BU35" s="79">
        <f t="shared" si="42"/>
        <v>190860.46579528681</v>
      </c>
      <c r="BV35" s="75">
        <f t="shared" si="37"/>
        <v>174098.32</v>
      </c>
      <c r="BW35" s="79">
        <f t="shared" si="37"/>
        <v>164600.41999999998</v>
      </c>
      <c r="BX35" s="79">
        <f t="shared" si="37"/>
        <v>153588.47999999998</v>
      </c>
      <c r="BY35" s="79">
        <f t="shared" si="37"/>
        <v>141062.5</v>
      </c>
      <c r="BZ35" s="79">
        <f t="shared" si="38"/>
        <v>127022.48000000004</v>
      </c>
      <c r="CA35" s="200">
        <f t="shared" si="39"/>
        <v>111468.42000000004</v>
      </c>
    </row>
    <row r="36" spans="1:79" ht="12.75">
      <c r="A36" s="1" t="s">
        <v>139</v>
      </c>
      <c r="B36" s="2" t="s">
        <v>6</v>
      </c>
      <c r="C36" s="2" t="s">
        <v>18</v>
      </c>
      <c r="D36" s="2" t="s">
        <v>16</v>
      </c>
      <c r="E36" s="152" t="s">
        <v>13</v>
      </c>
      <c r="F36" s="147">
        <v>38718</v>
      </c>
      <c r="G36" s="167"/>
      <c r="H36" s="39"/>
      <c r="I36" s="39"/>
      <c r="J36" s="39"/>
      <c r="K36" s="39"/>
      <c r="L36" s="39"/>
      <c r="M36" s="40"/>
      <c r="N36" s="42"/>
      <c r="O36" s="35"/>
      <c r="P36" s="35"/>
      <c r="Q36" s="35"/>
      <c r="R36" s="36"/>
      <c r="S36" s="28">
        <v>1</v>
      </c>
      <c r="T36" s="43">
        <v>1.5197543877946305</v>
      </c>
      <c r="U36" s="43">
        <v>2.002859782822108</v>
      </c>
      <c r="V36" s="43">
        <v>2.4329018285629904</v>
      </c>
      <c r="W36" s="43">
        <v>2.870979290457739</v>
      </c>
      <c r="X36" s="37">
        <v>3.7437233074222003</v>
      </c>
      <c r="Y36" s="37">
        <v>4.635678064257657</v>
      </c>
      <c r="Z36" s="37">
        <v>5.5952441267156665</v>
      </c>
      <c r="AA36" s="37">
        <v>6.627393963124618</v>
      </c>
      <c r="AB36" s="37">
        <v>7.782282327186596</v>
      </c>
      <c r="AC36" s="37">
        <v>8.921375720744175</v>
      </c>
      <c r="AD36" s="37">
        <v>9.892303134927525</v>
      </c>
      <c r="AE36" s="37">
        <v>10.781806786345213</v>
      </c>
      <c r="AF36" s="37">
        <v>11.607520343483243</v>
      </c>
      <c r="AG36" s="37">
        <v>12.320019472313637</v>
      </c>
      <c r="AH36" s="37">
        <v>13.038009385851206</v>
      </c>
      <c r="AI36" s="37">
        <v>13.805491176247823</v>
      </c>
      <c r="AJ36" s="37">
        <v>14.756205857147078</v>
      </c>
      <c r="AK36" s="37">
        <v>15.900978717813977</v>
      </c>
      <c r="AL36" s="37">
        <v>16.89590218559169</v>
      </c>
      <c r="AM36" s="37">
        <v>17.740379071448835</v>
      </c>
      <c r="AN36" s="37">
        <v>18.507108846564613</v>
      </c>
      <c r="AO36" s="37">
        <v>19.470730712019694</v>
      </c>
      <c r="AP36" s="166">
        <v>22</v>
      </c>
      <c r="AQ36" s="15"/>
      <c r="AR36" s="201"/>
      <c r="AS36" s="62"/>
      <c r="AT36" s="62"/>
      <c r="AU36" s="62"/>
      <c r="AV36" s="62"/>
      <c r="AW36" s="62"/>
      <c r="AX36" s="63"/>
      <c r="AY36" s="65"/>
      <c r="AZ36" s="59"/>
      <c r="BA36" s="59"/>
      <c r="BB36" s="59"/>
      <c r="BC36" s="60"/>
      <c r="BD36" s="85">
        <f aca="true" t="shared" si="43" ref="BD36:BM36">IF(S36&lt;=27,-(757.02*(S36^2))+(24568*S36),-(757.02*(27^2))+(24568*27))</f>
        <v>23810.98</v>
      </c>
      <c r="BE36" s="81">
        <f t="shared" si="43"/>
        <v>35588.87198306018</v>
      </c>
      <c r="BF36" s="81">
        <f t="shared" si="43"/>
        <v>46169.51330202517</v>
      </c>
      <c r="BG36" s="81">
        <f t="shared" si="43"/>
        <v>55290.72218418857</v>
      </c>
      <c r="BH36" s="81">
        <f t="shared" si="43"/>
        <v>64294.46513824242</v>
      </c>
      <c r="BI36" s="79">
        <f t="shared" si="43"/>
        <v>81365.80750614466</v>
      </c>
      <c r="BJ36" s="79">
        <f t="shared" si="43"/>
        <v>97621.34897807203</v>
      </c>
      <c r="BK36" s="79">
        <f t="shared" si="43"/>
        <v>113764.1166439913</v>
      </c>
      <c r="BL36" s="79">
        <f t="shared" si="43"/>
        <v>129571.71692698807</v>
      </c>
      <c r="BM36" s="79">
        <f t="shared" si="43"/>
        <v>145347.014843385</v>
      </c>
      <c r="BN36" s="79">
        <f aca="true" t="shared" si="44" ref="BN36:BY36">IF(AC36&lt;=27,-(757.02*(AC36^2))+(24568*AC36),-(757.02*(27^2))+(24568*27))</f>
        <v>158928.42171208034</v>
      </c>
      <c r="BO36" s="79">
        <f t="shared" si="44"/>
        <v>168953.89665150738</v>
      </c>
      <c r="BP36" s="79">
        <f t="shared" si="44"/>
        <v>176885.85449317133</v>
      </c>
      <c r="BQ36" s="79">
        <f t="shared" si="44"/>
        <v>183176.82701517217</v>
      </c>
      <c r="BR36" s="79">
        <f t="shared" si="44"/>
        <v>187775.56273097778</v>
      </c>
      <c r="BS36" s="79">
        <f t="shared" si="44"/>
        <v>191632.22041744058</v>
      </c>
      <c r="BT36" s="79">
        <f t="shared" si="44"/>
        <v>194891.6643169096</v>
      </c>
      <c r="BU36" s="79">
        <f t="shared" si="44"/>
        <v>197692.68283319767</v>
      </c>
      <c r="BV36" s="79">
        <f t="shared" si="44"/>
        <v>199249.45730919973</v>
      </c>
      <c r="BW36" s="79">
        <f t="shared" si="44"/>
        <v>198990.88189193627</v>
      </c>
      <c r="BX36" s="79">
        <f t="shared" si="44"/>
        <v>197595.50406014727</v>
      </c>
      <c r="BY36" s="79">
        <f t="shared" si="44"/>
        <v>195393.39994188954</v>
      </c>
      <c r="BZ36" s="79">
        <f t="shared" si="38"/>
        <v>191363.54861960054</v>
      </c>
      <c r="CA36" s="200">
        <f t="shared" si="39"/>
        <v>174098.32</v>
      </c>
    </row>
    <row r="37" spans="1:79" ht="12.75">
      <c r="A37" s="1" t="s">
        <v>140</v>
      </c>
      <c r="B37" s="2" t="s">
        <v>6</v>
      </c>
      <c r="C37" s="2" t="s">
        <v>18</v>
      </c>
      <c r="D37" s="2" t="s">
        <v>16</v>
      </c>
      <c r="E37" s="152" t="s">
        <v>14</v>
      </c>
      <c r="F37" s="147">
        <v>40544</v>
      </c>
      <c r="G37" s="167"/>
      <c r="H37" s="39"/>
      <c r="I37" s="39"/>
      <c r="J37" s="39"/>
      <c r="K37" s="39"/>
      <c r="L37" s="39"/>
      <c r="M37" s="39"/>
      <c r="N37" s="38"/>
      <c r="O37" s="39"/>
      <c r="P37" s="39"/>
      <c r="Q37" s="39"/>
      <c r="R37" s="40"/>
      <c r="S37" s="35"/>
      <c r="T37" s="35"/>
      <c r="U37" s="35"/>
      <c r="V37" s="35"/>
      <c r="W37" s="36"/>
      <c r="X37" s="44">
        <v>1</v>
      </c>
      <c r="Y37" s="43">
        <v>1.5197543877946305</v>
      </c>
      <c r="Z37" s="43">
        <v>2.002859782822108</v>
      </c>
      <c r="AA37" s="43">
        <v>2.4329018285629904</v>
      </c>
      <c r="AB37" s="43">
        <v>2.870979290457739</v>
      </c>
      <c r="AC37" s="37">
        <v>3.7437233074222003</v>
      </c>
      <c r="AD37" s="37">
        <v>4.635678064257657</v>
      </c>
      <c r="AE37" s="37">
        <v>5.5952441267156665</v>
      </c>
      <c r="AF37" s="37">
        <v>6.627393963124618</v>
      </c>
      <c r="AG37" s="37">
        <v>7.782282327186596</v>
      </c>
      <c r="AH37" s="37">
        <v>8.921375720744175</v>
      </c>
      <c r="AI37" s="37">
        <v>9.892303134927525</v>
      </c>
      <c r="AJ37" s="37">
        <v>10.781806786345213</v>
      </c>
      <c r="AK37" s="37">
        <v>11.607520343483243</v>
      </c>
      <c r="AL37" s="37">
        <v>12.320019472313637</v>
      </c>
      <c r="AM37" s="37">
        <v>13.038009385851206</v>
      </c>
      <c r="AN37" s="37">
        <v>13.805491176247823</v>
      </c>
      <c r="AO37" s="37">
        <v>14.756205857147078</v>
      </c>
      <c r="AP37" s="166">
        <v>15.900978717813977</v>
      </c>
      <c r="AQ37" s="15"/>
      <c r="AR37" s="201"/>
      <c r="AS37" s="62"/>
      <c r="AT37" s="62"/>
      <c r="AU37" s="62"/>
      <c r="AV37" s="62"/>
      <c r="AW37" s="62"/>
      <c r="AX37" s="62"/>
      <c r="AY37" s="61"/>
      <c r="AZ37" s="62"/>
      <c r="BA37" s="62"/>
      <c r="BB37" s="62"/>
      <c r="BC37" s="63"/>
      <c r="BD37" s="59"/>
      <c r="BE37" s="59"/>
      <c r="BF37" s="59"/>
      <c r="BG37" s="59"/>
      <c r="BH37" s="60"/>
      <c r="BI37" s="82">
        <f>IF(X37&lt;=27,-(757.02*(X37^2))+(24568*X37),-(757.02*(27^2))+(24568*27))</f>
        <v>23810.98</v>
      </c>
      <c r="BJ37" s="81">
        <f>IF(Y37&lt;=27,-(757.02*(Y37^2))+(24568*Y37),-(757.02*(27^2))+(24568*27))</f>
        <v>35588.87198306018</v>
      </c>
      <c r="BK37" s="81">
        <f>IF(Z37&lt;=27,-(757.02*(Z37^2))+(24568*Z37),-(757.02*(27^2))+(24568*27))</f>
        <v>46169.51330202517</v>
      </c>
      <c r="BL37" s="81">
        <f>IF(AA37&lt;=27,-(757.02*(AA37^2))+(24568*AA37),-(757.02*(27^2))+(24568*27))</f>
        <v>55290.72218418857</v>
      </c>
      <c r="BM37" s="81">
        <f>IF(AB37&lt;=27,-(757.02*(AB37^2))+(24568*AB37),-(757.02*(27^2))+(24568*27))</f>
        <v>64294.46513824242</v>
      </c>
      <c r="BN37" s="79">
        <f aca="true" t="shared" si="45" ref="BN37:BY37">IF(AC37&lt;=27,-(757.02*(AC37^2))+(24568*AC37),-(757.02*(27^2))+(24568*27))</f>
        <v>81365.80750614466</v>
      </c>
      <c r="BO37" s="79">
        <f t="shared" si="45"/>
        <v>97621.34897807203</v>
      </c>
      <c r="BP37" s="79">
        <f t="shared" si="45"/>
        <v>113764.1166439913</v>
      </c>
      <c r="BQ37" s="79">
        <f t="shared" si="45"/>
        <v>129571.71692698807</v>
      </c>
      <c r="BR37" s="79">
        <f t="shared" si="45"/>
        <v>145347.014843385</v>
      </c>
      <c r="BS37" s="79">
        <f t="shared" si="45"/>
        <v>158928.42171208034</v>
      </c>
      <c r="BT37" s="79">
        <f t="shared" si="45"/>
        <v>168953.89665150738</v>
      </c>
      <c r="BU37" s="79">
        <f t="shared" si="45"/>
        <v>176885.85449317133</v>
      </c>
      <c r="BV37" s="79">
        <f t="shared" si="45"/>
        <v>183176.82701517217</v>
      </c>
      <c r="BW37" s="79">
        <f t="shared" si="45"/>
        <v>187775.56273097778</v>
      </c>
      <c r="BX37" s="79">
        <f t="shared" si="45"/>
        <v>191632.22041744058</v>
      </c>
      <c r="BY37" s="79">
        <f t="shared" si="45"/>
        <v>194891.6643169096</v>
      </c>
      <c r="BZ37" s="79">
        <f t="shared" si="38"/>
        <v>197692.68283319767</v>
      </c>
      <c r="CA37" s="200">
        <f t="shared" si="39"/>
        <v>199249.45730919973</v>
      </c>
    </row>
    <row r="38" spans="1:79" ht="12.75">
      <c r="A38" s="1" t="s">
        <v>141</v>
      </c>
      <c r="B38" s="2" t="s">
        <v>6</v>
      </c>
      <c r="C38" s="2" t="s">
        <v>18</v>
      </c>
      <c r="D38" s="3" t="s">
        <v>16</v>
      </c>
      <c r="E38" s="152" t="s">
        <v>15</v>
      </c>
      <c r="F38" s="149">
        <v>42248</v>
      </c>
      <c r="G38" s="258"/>
      <c r="H38" s="45"/>
      <c r="I38" s="45"/>
      <c r="J38" s="45"/>
      <c r="K38" s="45"/>
      <c r="L38" s="45"/>
      <c r="M38" s="45"/>
      <c r="N38" s="46"/>
      <c r="O38" s="45"/>
      <c r="P38" s="45"/>
      <c r="Q38" s="45"/>
      <c r="R38" s="39"/>
      <c r="S38" s="45"/>
      <c r="T38" s="45"/>
      <c r="U38" s="45"/>
      <c r="V38" s="45"/>
      <c r="W38" s="47"/>
      <c r="X38" s="48"/>
      <c r="Y38" s="49"/>
      <c r="Z38" s="48"/>
      <c r="AA38" s="46"/>
      <c r="AB38" s="50"/>
      <c r="AC38" s="51">
        <v>1</v>
      </c>
      <c r="AD38" s="52">
        <v>1.5197543877946305</v>
      </c>
      <c r="AE38" s="52">
        <v>2.002859782822108</v>
      </c>
      <c r="AF38" s="52">
        <v>2.4329018285629904</v>
      </c>
      <c r="AG38" s="52">
        <v>2.870979290457739</v>
      </c>
      <c r="AH38" s="52">
        <v>3.7437233074222003</v>
      </c>
      <c r="AI38" s="52">
        <v>4.635678064257657</v>
      </c>
      <c r="AJ38" s="52">
        <v>5.5952441267156665</v>
      </c>
      <c r="AK38" s="52">
        <v>6.627393963124618</v>
      </c>
      <c r="AL38" s="52">
        <v>7.782282327186596</v>
      </c>
      <c r="AM38" s="52">
        <v>8.921375720744175</v>
      </c>
      <c r="AN38" s="52">
        <v>9.892303134927525</v>
      </c>
      <c r="AO38" s="52">
        <v>10.781806786345213</v>
      </c>
      <c r="AP38" s="169">
        <v>11.607520343483243</v>
      </c>
      <c r="AQ38" s="15"/>
      <c r="AR38" s="202"/>
      <c r="AS38" s="53"/>
      <c r="AT38" s="53"/>
      <c r="AU38" s="53"/>
      <c r="AV38" s="53"/>
      <c r="AW38" s="53"/>
      <c r="AX38" s="53"/>
      <c r="AY38" s="54"/>
      <c r="AZ38" s="53"/>
      <c r="BA38" s="53"/>
      <c r="BB38" s="53"/>
      <c r="BC38" s="62"/>
      <c r="BD38" s="53"/>
      <c r="BE38" s="53"/>
      <c r="BF38" s="53"/>
      <c r="BG38" s="53"/>
      <c r="BH38" s="55"/>
      <c r="BI38" s="56"/>
      <c r="BJ38" s="57"/>
      <c r="BK38" s="56"/>
      <c r="BL38" s="54"/>
      <c r="BM38" s="58"/>
      <c r="BN38" s="83">
        <f aca="true" t="shared" si="46" ref="BN38:BY38">IF(AC38&lt;=27,-(757.02*(AC38^2))+(24568*AC38),-(757.02*(27^2))+(24568*27))</f>
        <v>23810.98</v>
      </c>
      <c r="BO38" s="84">
        <f t="shared" si="46"/>
        <v>35588.87198306018</v>
      </c>
      <c r="BP38" s="84">
        <f t="shared" si="46"/>
        <v>46169.51330202517</v>
      </c>
      <c r="BQ38" s="84">
        <f t="shared" si="46"/>
        <v>55290.72218418857</v>
      </c>
      <c r="BR38" s="84">
        <f t="shared" si="46"/>
        <v>64294.46513824242</v>
      </c>
      <c r="BS38" s="84">
        <f t="shared" si="46"/>
        <v>81365.80750614466</v>
      </c>
      <c r="BT38" s="84">
        <f t="shared" si="46"/>
        <v>97621.34897807203</v>
      </c>
      <c r="BU38" s="84">
        <f t="shared" si="46"/>
        <v>113764.1166439913</v>
      </c>
      <c r="BV38" s="84">
        <f t="shared" si="46"/>
        <v>129571.71692698807</v>
      </c>
      <c r="BW38" s="84">
        <f t="shared" si="46"/>
        <v>145347.014843385</v>
      </c>
      <c r="BX38" s="84">
        <f t="shared" si="46"/>
        <v>158928.42171208034</v>
      </c>
      <c r="BY38" s="84">
        <f t="shared" si="46"/>
        <v>168953.89665150738</v>
      </c>
      <c r="BZ38" s="84">
        <f t="shared" si="38"/>
        <v>176885.85449317133</v>
      </c>
      <c r="CA38" s="203">
        <f t="shared" si="39"/>
        <v>183176.82701517217</v>
      </c>
    </row>
    <row r="39" spans="1:79" ht="12.75">
      <c r="A39" s="1" t="s">
        <v>142</v>
      </c>
      <c r="B39" s="2" t="s">
        <v>6</v>
      </c>
      <c r="C39" s="2" t="s">
        <v>18</v>
      </c>
      <c r="D39" s="4" t="s">
        <v>17</v>
      </c>
      <c r="E39" s="152" t="s">
        <v>9</v>
      </c>
      <c r="F39" s="150" t="s">
        <v>20</v>
      </c>
      <c r="G39" s="259">
        <f>+H39-(I39-H39)</f>
        <v>7.01538378700651</v>
      </c>
      <c r="H39" s="32">
        <v>7.913333684751525</v>
      </c>
      <c r="I39" s="32">
        <v>8.811283582496541</v>
      </c>
      <c r="J39" s="33">
        <v>9.667645605163065</v>
      </c>
      <c r="K39" s="33">
        <v>10.481227601982463</v>
      </c>
      <c r="L39" s="33">
        <v>9.827604828144844</v>
      </c>
      <c r="M39" s="32">
        <v>12.053720649095096</v>
      </c>
      <c r="N39" s="33">
        <v>12.832692307692309</v>
      </c>
      <c r="O39" s="33">
        <v>13.591006423982869</v>
      </c>
      <c r="P39" s="33">
        <v>14.371531966224367</v>
      </c>
      <c r="Q39" s="33">
        <v>15.147896879240163</v>
      </c>
      <c r="R39" s="32">
        <v>15.873111589694505</v>
      </c>
      <c r="S39" s="25">
        <v>16.99035770425181</v>
      </c>
      <c r="T39" s="34">
        <v>17.891416573048733</v>
      </c>
      <c r="U39" s="34">
        <v>18.804638114830745</v>
      </c>
      <c r="V39" s="34">
        <v>19.84827530100879</v>
      </c>
      <c r="W39" s="34">
        <v>21.012175005891134</v>
      </c>
      <c r="X39" s="34">
        <v>22.5</v>
      </c>
      <c r="Y39" s="34">
        <v>23.5</v>
      </c>
      <c r="Z39" s="34">
        <v>24.5</v>
      </c>
      <c r="AA39" s="34">
        <v>25.5</v>
      </c>
      <c r="AB39" s="34">
        <v>26.5</v>
      </c>
      <c r="AC39" s="34">
        <v>27.5</v>
      </c>
      <c r="AD39" s="34">
        <v>28.5</v>
      </c>
      <c r="AE39" s="34">
        <v>29.5</v>
      </c>
      <c r="AF39" s="34">
        <v>30.5</v>
      </c>
      <c r="AG39" s="34">
        <v>31.5</v>
      </c>
      <c r="AH39" s="34">
        <v>32.5</v>
      </c>
      <c r="AI39" s="34">
        <v>33.5</v>
      </c>
      <c r="AJ39" s="34">
        <v>34.5</v>
      </c>
      <c r="AK39" s="34">
        <v>35.5</v>
      </c>
      <c r="AL39" s="34">
        <v>36.5</v>
      </c>
      <c r="AM39" s="34">
        <v>37.5</v>
      </c>
      <c r="AN39" s="34">
        <v>38.5</v>
      </c>
      <c r="AO39" s="34">
        <v>39.5</v>
      </c>
      <c r="AP39" s="170">
        <v>40.5</v>
      </c>
      <c r="AQ39" s="15"/>
      <c r="AR39" s="204">
        <f aca="true" t="shared" si="47" ref="AR39:BB39">IF(G39&lt;=27,-(766.48*(G39^2))+(25276*G39),-(766.48*(27^2))+(25276*27))</f>
        <v>139598.06009362137</v>
      </c>
      <c r="AS39" s="66">
        <f t="shared" si="47"/>
        <v>152019.7931030096</v>
      </c>
      <c r="AT39" s="66">
        <f t="shared" si="47"/>
        <v>163205.47897404584</v>
      </c>
      <c r="AU39" s="67">
        <f t="shared" si="47"/>
        <v>172721.60529273504</v>
      </c>
      <c r="AV39" s="67">
        <f t="shared" si="47"/>
        <v>180720.9807781951</v>
      </c>
      <c r="AW39" s="67">
        <f t="shared" si="47"/>
        <v>174374.50880403045</v>
      </c>
      <c r="AX39" s="66">
        <f t="shared" si="47"/>
        <v>193306.2918608153</v>
      </c>
      <c r="AY39" s="67">
        <f t="shared" si="47"/>
        <v>198136.7435653846</v>
      </c>
      <c r="AZ39" s="67">
        <f t="shared" si="47"/>
        <v>201945.57595146936</v>
      </c>
      <c r="BA39" s="67">
        <f t="shared" si="47"/>
        <v>204945.34914232415</v>
      </c>
      <c r="BB39" s="67">
        <f t="shared" si="47"/>
        <v>207002.6759294437</v>
      </c>
      <c r="BC39" s="66">
        <f aca="true" t="shared" si="48" ref="BC39:BM39">IF(R39&lt;=27,-(766.48*(R39^2))+(25276*R39),-(766.48*(27^2))+(25276*27))</f>
        <v>208089.78541998685</v>
      </c>
      <c r="BD39" s="68">
        <f t="shared" si="48"/>
        <v>208186.7713827914</v>
      </c>
      <c r="BE39" s="69">
        <f t="shared" si="48"/>
        <v>206871.06112800643</v>
      </c>
      <c r="BF39" s="69">
        <f t="shared" si="48"/>
        <v>204267.65646505484</v>
      </c>
      <c r="BG39" s="69">
        <f t="shared" si="48"/>
        <v>199727.11973546346</v>
      </c>
      <c r="BH39" s="69">
        <f t="shared" si="48"/>
        <v>192694.00209533662</v>
      </c>
      <c r="BI39" s="69">
        <f t="shared" si="48"/>
        <v>180679.5</v>
      </c>
      <c r="BJ39" s="69">
        <f t="shared" si="48"/>
        <v>170697.41999999998</v>
      </c>
      <c r="BK39" s="69">
        <f t="shared" si="48"/>
        <v>159182.38</v>
      </c>
      <c r="BL39" s="69">
        <f t="shared" si="48"/>
        <v>146134.38</v>
      </c>
      <c r="BM39" s="69">
        <f t="shared" si="48"/>
        <v>131553.42000000004</v>
      </c>
      <c r="BN39" s="69">
        <f aca="true" t="shared" si="49" ref="BN39:BY45">IF(AC39&lt;=27,-(766.48*(AC39^2))+(25276*AC39),-(766.48*(27^2))+(25276*27))</f>
        <v>123688.07999999996</v>
      </c>
      <c r="BO39" s="69">
        <f t="shared" si="49"/>
        <v>123688.07999999996</v>
      </c>
      <c r="BP39" s="69">
        <f t="shared" si="49"/>
        <v>123688.07999999996</v>
      </c>
      <c r="BQ39" s="69">
        <f t="shared" si="49"/>
        <v>123688.07999999996</v>
      </c>
      <c r="BR39" s="69">
        <f t="shared" si="49"/>
        <v>123688.07999999996</v>
      </c>
      <c r="BS39" s="69">
        <f t="shared" si="49"/>
        <v>123688.07999999996</v>
      </c>
      <c r="BT39" s="69">
        <f t="shared" si="49"/>
        <v>123688.07999999996</v>
      </c>
      <c r="BU39" s="69">
        <f t="shared" si="49"/>
        <v>123688.07999999996</v>
      </c>
      <c r="BV39" s="69">
        <f t="shared" si="49"/>
        <v>123688.07999999996</v>
      </c>
      <c r="BW39" s="69">
        <f t="shared" si="49"/>
        <v>123688.07999999996</v>
      </c>
      <c r="BX39" s="69">
        <f t="shared" si="49"/>
        <v>123688.07999999996</v>
      </c>
      <c r="BY39" s="69">
        <f t="shared" si="49"/>
        <v>123688.07999999996</v>
      </c>
      <c r="BZ39" s="69">
        <f aca="true" t="shared" si="50" ref="BZ39:BZ45">IF(AO39&lt;=27,-(766.48*(AO39^2))+(25276*AO39),-(766.48*(27^2))+(25276*27))</f>
        <v>123688.07999999996</v>
      </c>
      <c r="CA39" s="205">
        <f aca="true" t="shared" si="51" ref="CA39:CA45">IF(AP39&lt;=27,-(766.48*(AP39^2))+(25276*AP39),-(766.48*(27^2))+(25276*27))</f>
        <v>123688.07999999996</v>
      </c>
    </row>
    <row r="40" spans="1:79" ht="12.75">
      <c r="A40" s="1" t="s">
        <v>143</v>
      </c>
      <c r="B40" s="2" t="s">
        <v>6</v>
      </c>
      <c r="C40" s="2" t="s">
        <v>18</v>
      </c>
      <c r="D40" s="2" t="s">
        <v>17</v>
      </c>
      <c r="E40" s="152" t="s">
        <v>10</v>
      </c>
      <c r="F40" s="147">
        <v>33970</v>
      </c>
      <c r="G40" s="259">
        <f>+H40-(I40-H40)</f>
        <v>1.334661819146385</v>
      </c>
      <c r="H40" s="22">
        <v>1.8205731297887011</v>
      </c>
      <c r="I40" s="23">
        <v>2.306484440431017</v>
      </c>
      <c r="J40" s="19">
        <v>3.311516475965989</v>
      </c>
      <c r="K40" s="19">
        <v>4.311217743757903</v>
      </c>
      <c r="L40" s="19">
        <v>5.372891678762722</v>
      </c>
      <c r="M40" s="20">
        <v>6.304290233677509</v>
      </c>
      <c r="N40" s="19">
        <v>7.3023141309699655</v>
      </c>
      <c r="O40" s="19">
        <v>8.298342541436464</v>
      </c>
      <c r="P40" s="19">
        <v>9.29481865284974</v>
      </c>
      <c r="Q40" s="19">
        <v>10.287160362280236</v>
      </c>
      <c r="R40" s="20">
        <v>11.277302011313639</v>
      </c>
      <c r="S40" s="26">
        <v>12.263075351958568</v>
      </c>
      <c r="T40" s="29">
        <v>13.044254158879934</v>
      </c>
      <c r="U40" s="29">
        <v>13.948326546610629</v>
      </c>
      <c r="V40" s="29">
        <v>15.027952457219929</v>
      </c>
      <c r="W40" s="29">
        <v>16.125041207049577</v>
      </c>
      <c r="X40" s="29">
        <v>17.119249835338163</v>
      </c>
      <c r="Y40" s="29">
        <v>17.914230636225177</v>
      </c>
      <c r="Z40" s="29">
        <v>18.791845850212944</v>
      </c>
      <c r="AA40" s="29">
        <v>19.808808903623017</v>
      </c>
      <c r="AB40" s="29">
        <v>21.5</v>
      </c>
      <c r="AC40" s="29">
        <v>22.5</v>
      </c>
      <c r="AD40" s="29">
        <v>23.5</v>
      </c>
      <c r="AE40" s="29">
        <v>24.5</v>
      </c>
      <c r="AF40" s="29">
        <v>25.5</v>
      </c>
      <c r="AG40" s="29">
        <v>26.5</v>
      </c>
      <c r="AH40" s="29">
        <v>27.5</v>
      </c>
      <c r="AI40" s="29">
        <v>28.5</v>
      </c>
      <c r="AJ40" s="29">
        <v>29.5</v>
      </c>
      <c r="AK40" s="29">
        <v>30.5</v>
      </c>
      <c r="AL40" s="29">
        <v>31.5</v>
      </c>
      <c r="AM40" s="29">
        <v>32.5</v>
      </c>
      <c r="AN40" s="29">
        <v>33.5</v>
      </c>
      <c r="AO40" s="29">
        <v>34.5</v>
      </c>
      <c r="AP40" s="164">
        <v>35.5</v>
      </c>
      <c r="AQ40" s="15"/>
      <c r="AR40" s="197">
        <f aca="true" t="shared" si="52" ref="AR40:AX40">IF(G40&lt;=27,-(766.48*(G40^2))+(25276*G40),-(766.48*(27^2))+(25276*27))</f>
        <v>32369.564322742564</v>
      </c>
      <c r="AS40" s="70">
        <f t="shared" si="52"/>
        <v>43476.31879999317</v>
      </c>
      <c r="AT40" s="71">
        <f t="shared" si="52"/>
        <v>54221.1263954609</v>
      </c>
      <c r="AU40" s="72">
        <f t="shared" si="52"/>
        <v>75296.5624087833</v>
      </c>
      <c r="AV40" s="72">
        <f t="shared" si="52"/>
        <v>94724.08372346118</v>
      </c>
      <c r="AW40" s="72">
        <f t="shared" si="52"/>
        <v>113678.49226555476</v>
      </c>
      <c r="AX40" s="73">
        <f t="shared" si="52"/>
        <v>128884.20107182623</v>
      </c>
      <c r="AY40" s="72">
        <f aca="true" t="shared" si="53" ref="AY40:BM42">IF(N40&lt;=27,-(766.48*(N40^2))+(25276*N40),-(766.48*(27^2))+(25276*27))</f>
        <v>143701.67213719597</v>
      </c>
      <c r="AZ40" s="72">
        <f t="shared" si="53"/>
        <v>156967.18555843836</v>
      </c>
      <c r="BA40" s="72">
        <f t="shared" si="53"/>
        <v>168716.82851295872</v>
      </c>
      <c r="BB40" s="72">
        <f t="shared" si="53"/>
        <v>178905.00706364145</v>
      </c>
      <c r="BC40" s="73">
        <f t="shared" si="53"/>
        <v>187566.0442771954</v>
      </c>
      <c r="BD40" s="74">
        <f t="shared" si="53"/>
        <v>194695.91765863725</v>
      </c>
      <c r="BE40" s="75">
        <f t="shared" si="53"/>
        <v>199288.02890182406</v>
      </c>
      <c r="BF40" s="75">
        <f t="shared" si="53"/>
        <v>203434.7618982976</v>
      </c>
      <c r="BG40" s="75">
        <f t="shared" si="53"/>
        <v>206745.1774450135</v>
      </c>
      <c r="BH40" s="75">
        <f t="shared" si="53"/>
        <v>208278.74670184925</v>
      </c>
      <c r="BI40" s="75">
        <f t="shared" si="53"/>
        <v>208074.85022250365</v>
      </c>
      <c r="BJ40" s="75">
        <f t="shared" si="53"/>
        <v>206821.59311026198</v>
      </c>
      <c r="BK40" s="75">
        <f t="shared" si="53"/>
        <v>204312.9532732077</v>
      </c>
      <c r="BL40" s="75">
        <f t="shared" si="53"/>
        <v>199929.20197301393</v>
      </c>
      <c r="BM40" s="75">
        <f t="shared" si="53"/>
        <v>189128.62</v>
      </c>
      <c r="BN40" s="75">
        <f t="shared" si="49"/>
        <v>180679.5</v>
      </c>
      <c r="BO40" s="75">
        <f t="shared" si="49"/>
        <v>170697.41999999998</v>
      </c>
      <c r="BP40" s="75">
        <f t="shared" si="49"/>
        <v>159182.38</v>
      </c>
      <c r="BQ40" s="75">
        <f t="shared" si="49"/>
        <v>146134.38</v>
      </c>
      <c r="BR40" s="75">
        <f t="shared" si="49"/>
        <v>131553.42000000004</v>
      </c>
      <c r="BS40" s="75">
        <f t="shared" si="49"/>
        <v>123688.07999999996</v>
      </c>
      <c r="BT40" s="75">
        <f t="shared" si="49"/>
        <v>123688.07999999996</v>
      </c>
      <c r="BU40" s="75">
        <f t="shared" si="49"/>
        <v>123688.07999999996</v>
      </c>
      <c r="BV40" s="75">
        <f t="shared" si="49"/>
        <v>123688.07999999996</v>
      </c>
      <c r="BW40" s="75">
        <f t="shared" si="49"/>
        <v>123688.07999999996</v>
      </c>
      <c r="BX40" s="75">
        <f t="shared" si="49"/>
        <v>123688.07999999996</v>
      </c>
      <c r="BY40" s="75">
        <f t="shared" si="49"/>
        <v>123688.07999999996</v>
      </c>
      <c r="BZ40" s="75">
        <f t="shared" si="50"/>
        <v>123688.07999999996</v>
      </c>
      <c r="CA40" s="198">
        <f t="shared" si="51"/>
        <v>123688.07999999996</v>
      </c>
    </row>
    <row r="41" spans="1:79" ht="12.75">
      <c r="A41" s="1" t="s">
        <v>144</v>
      </c>
      <c r="B41" s="2" t="s">
        <v>6</v>
      </c>
      <c r="C41" s="2" t="s">
        <v>18</v>
      </c>
      <c r="D41" s="2" t="s">
        <v>17</v>
      </c>
      <c r="E41" s="152" t="s">
        <v>11</v>
      </c>
      <c r="F41" s="148">
        <v>35431</v>
      </c>
      <c r="G41" s="165"/>
      <c r="H41" s="35"/>
      <c r="I41" s="36"/>
      <c r="J41" s="24">
        <v>1</v>
      </c>
      <c r="K41" s="23">
        <v>1.4928952249392737</v>
      </c>
      <c r="L41" s="23">
        <v>1.9854112952899043</v>
      </c>
      <c r="M41" s="23">
        <v>2.486853992268651</v>
      </c>
      <c r="N41" s="18">
        <v>3.488399528116398</v>
      </c>
      <c r="O41" s="18">
        <v>4.491228070175438</v>
      </c>
      <c r="P41" s="18">
        <v>5.497967479674797</v>
      </c>
      <c r="Q41" s="18">
        <v>6.49242734343021</v>
      </c>
      <c r="R41" s="18">
        <v>7.4856496607187735</v>
      </c>
      <c r="S41" s="27">
        <v>8.47737678427148</v>
      </c>
      <c r="T41" s="37">
        <v>9.443935351837302</v>
      </c>
      <c r="U41" s="37">
        <v>10.423207949569681</v>
      </c>
      <c r="V41" s="37">
        <v>11.384373958306623</v>
      </c>
      <c r="W41" s="37">
        <v>12.263075351958568</v>
      </c>
      <c r="X41" s="37">
        <v>13.044254158879934</v>
      </c>
      <c r="Y41" s="37">
        <v>13.948326546610629</v>
      </c>
      <c r="Z41" s="37">
        <v>15.027952457219929</v>
      </c>
      <c r="AA41" s="37">
        <v>16.125041207049577</v>
      </c>
      <c r="AB41" s="37">
        <v>17.119249835338163</v>
      </c>
      <c r="AC41" s="37">
        <v>17.865463954574857</v>
      </c>
      <c r="AD41" s="37">
        <v>18.684490601033374</v>
      </c>
      <c r="AE41" s="37">
        <v>19.63952167563317</v>
      </c>
      <c r="AF41" s="29">
        <v>21.5</v>
      </c>
      <c r="AG41" s="37">
        <v>22.5</v>
      </c>
      <c r="AH41" s="37">
        <v>23.5</v>
      </c>
      <c r="AI41" s="37">
        <v>24.5</v>
      </c>
      <c r="AJ41" s="37">
        <v>25.5</v>
      </c>
      <c r="AK41" s="37">
        <v>26.5</v>
      </c>
      <c r="AL41" s="37">
        <v>27.5</v>
      </c>
      <c r="AM41" s="37">
        <v>28.5</v>
      </c>
      <c r="AN41" s="37">
        <v>29.5</v>
      </c>
      <c r="AO41" s="37">
        <v>30.5</v>
      </c>
      <c r="AP41" s="166">
        <v>31.5</v>
      </c>
      <c r="AQ41" s="15"/>
      <c r="AR41" s="199"/>
      <c r="AS41" s="59"/>
      <c r="AT41" s="60"/>
      <c r="AU41" s="76">
        <f>IF(J41&lt;=27,-(766.48*(J41^2))+(25276*J41),-(766.48*(27^2))+(25276*27))</f>
        <v>24509.52</v>
      </c>
      <c r="AV41" s="71">
        <f>IF(K41&lt;=27,-(766.48*(K41^2))+(25276*K41),-(766.48*(27^2))+(25276*27))</f>
        <v>36026.138019284605</v>
      </c>
      <c r="AW41" s="71">
        <f>IF(L41&lt;=27,-(766.48*(L41^2))+(25276*L41),-(766.48*(27^2))+(25276*27))</f>
        <v>47161.90057112013</v>
      </c>
      <c r="AX41" s="71">
        <f>IF(M41&lt;=27,-(766.48*(M41^2))+(25276*M41),-(766.48*(27^2))+(25276*27))</f>
        <v>58117.46980743986</v>
      </c>
      <c r="AY41" s="77">
        <f t="shared" si="53"/>
        <v>78845.54403455532</v>
      </c>
      <c r="AZ41" s="77">
        <f t="shared" si="53"/>
        <v>98059.51330255462</v>
      </c>
      <c r="BA41" s="77">
        <f t="shared" si="53"/>
        <v>115797.73959779232</v>
      </c>
      <c r="BB41" s="77">
        <f t="shared" si="53"/>
        <v>131794.2253461476</v>
      </c>
      <c r="BC41" s="77">
        <f t="shared" si="53"/>
        <v>146257.61170217046</v>
      </c>
      <c r="BD41" s="78">
        <f t="shared" si="53"/>
        <v>159190.38742785863</v>
      </c>
      <c r="BE41" s="79">
        <f t="shared" si="53"/>
        <v>170344.15691773675</v>
      </c>
      <c r="BF41" s="79">
        <f t="shared" si="53"/>
        <v>180184.11517328347</v>
      </c>
      <c r="BG41" s="79">
        <f t="shared" si="53"/>
        <v>188412.58492066673</v>
      </c>
      <c r="BH41" s="79">
        <f t="shared" si="53"/>
        <v>194695.91765863725</v>
      </c>
      <c r="BI41" s="79">
        <f t="shared" si="53"/>
        <v>199288.02890182406</v>
      </c>
      <c r="BJ41" s="79">
        <f t="shared" si="53"/>
        <v>203434.7618982976</v>
      </c>
      <c r="BK41" s="79">
        <f t="shared" si="53"/>
        <v>206745.1774450135</v>
      </c>
      <c r="BL41" s="79">
        <f t="shared" si="53"/>
        <v>208278.74670184925</v>
      </c>
      <c r="BM41" s="79">
        <f t="shared" si="53"/>
        <v>208074.85022250365</v>
      </c>
      <c r="BN41" s="79">
        <f t="shared" si="49"/>
        <v>206926.36443956866</v>
      </c>
      <c r="BO41" s="79">
        <f t="shared" si="49"/>
        <v>204683.2067515899</v>
      </c>
      <c r="BP41" s="79">
        <f t="shared" si="49"/>
        <v>200768.92696160165</v>
      </c>
      <c r="BQ41" s="75">
        <f t="shared" si="49"/>
        <v>189128.62</v>
      </c>
      <c r="BR41" s="79">
        <f t="shared" si="49"/>
        <v>180679.5</v>
      </c>
      <c r="BS41" s="79">
        <f t="shared" si="49"/>
        <v>170697.41999999998</v>
      </c>
      <c r="BT41" s="79">
        <f t="shared" si="49"/>
        <v>159182.38</v>
      </c>
      <c r="BU41" s="79">
        <f t="shared" si="49"/>
        <v>146134.38</v>
      </c>
      <c r="BV41" s="79">
        <f t="shared" si="49"/>
        <v>131553.42000000004</v>
      </c>
      <c r="BW41" s="79">
        <f t="shared" si="49"/>
        <v>123688.07999999996</v>
      </c>
      <c r="BX41" s="79">
        <f t="shared" si="49"/>
        <v>123688.07999999996</v>
      </c>
      <c r="BY41" s="79">
        <f t="shared" si="49"/>
        <v>123688.07999999996</v>
      </c>
      <c r="BZ41" s="79">
        <f t="shared" si="50"/>
        <v>123688.07999999996</v>
      </c>
      <c r="CA41" s="200">
        <f t="shared" si="51"/>
        <v>123688.07999999996</v>
      </c>
    </row>
    <row r="42" spans="1:79" ht="12.75">
      <c r="A42" s="1" t="s">
        <v>145</v>
      </c>
      <c r="B42" s="2" t="s">
        <v>6</v>
      </c>
      <c r="C42" s="2" t="s">
        <v>18</v>
      </c>
      <c r="D42" s="2" t="s">
        <v>17</v>
      </c>
      <c r="E42" s="152" t="s">
        <v>12</v>
      </c>
      <c r="F42" s="147">
        <v>36892</v>
      </c>
      <c r="G42" s="167"/>
      <c r="H42" s="39"/>
      <c r="I42" s="40"/>
      <c r="J42" s="35"/>
      <c r="K42" s="35"/>
      <c r="L42" s="35"/>
      <c r="M42" s="112"/>
      <c r="N42" s="24">
        <v>1</v>
      </c>
      <c r="O42" s="23">
        <v>1.4133393829401086</v>
      </c>
      <c r="P42" s="23">
        <v>1.7769035532994923</v>
      </c>
      <c r="Q42" s="23">
        <v>2.174119241192412</v>
      </c>
      <c r="R42" s="23">
        <v>2.5877873620963365</v>
      </c>
      <c r="S42" s="27">
        <v>3.5793749896578366</v>
      </c>
      <c r="T42" s="37">
        <v>4.435838784433617</v>
      </c>
      <c r="U42" s="37">
        <v>5.417752277547969</v>
      </c>
      <c r="V42" s="37">
        <v>6.588577440326584</v>
      </c>
      <c r="W42" s="37">
        <v>7.807274006375926</v>
      </c>
      <c r="X42" s="37">
        <v>8.918033198293479</v>
      </c>
      <c r="Y42" s="37">
        <v>9.914308718227801</v>
      </c>
      <c r="Z42" s="37">
        <v>10.839427291861183</v>
      </c>
      <c r="AA42" s="37">
        <v>11.687780507929025</v>
      </c>
      <c r="AB42" s="37">
        <v>12.488699745660613</v>
      </c>
      <c r="AC42" s="37">
        <v>13.267188329851646</v>
      </c>
      <c r="AD42" s="37">
        <v>14.201162337856864</v>
      </c>
      <c r="AE42" s="37">
        <v>15.288809941250655</v>
      </c>
      <c r="AF42" s="37">
        <v>16.401288193091435</v>
      </c>
      <c r="AG42" s="37">
        <v>17.17499841357616</v>
      </c>
      <c r="AH42" s="37">
        <v>17.925425191587664</v>
      </c>
      <c r="AI42" s="37">
        <v>18.763873130479627</v>
      </c>
      <c r="AJ42" s="37">
        <v>19.779020545195785</v>
      </c>
      <c r="AK42" s="29">
        <v>22</v>
      </c>
      <c r="AL42" s="37">
        <v>23</v>
      </c>
      <c r="AM42" s="37">
        <v>24</v>
      </c>
      <c r="AN42" s="37">
        <v>25</v>
      </c>
      <c r="AO42" s="37">
        <v>26</v>
      </c>
      <c r="AP42" s="166">
        <v>27</v>
      </c>
      <c r="AQ42" s="15"/>
      <c r="AR42" s="201"/>
      <c r="AS42" s="62"/>
      <c r="AT42" s="63"/>
      <c r="AU42" s="59"/>
      <c r="AV42" s="59"/>
      <c r="AW42" s="59"/>
      <c r="AX42" s="121"/>
      <c r="AY42" s="76">
        <f t="shared" si="53"/>
        <v>24509.52</v>
      </c>
      <c r="AZ42" s="71">
        <f t="shared" si="53"/>
        <v>34192.50081974368</v>
      </c>
      <c r="BA42" s="71">
        <f t="shared" si="53"/>
        <v>42492.940809703934</v>
      </c>
      <c r="BB42" s="71">
        <f t="shared" si="53"/>
        <v>51330.044511240376</v>
      </c>
      <c r="BC42" s="71">
        <f t="shared" si="53"/>
        <v>60276.070107027976</v>
      </c>
      <c r="BD42" s="78">
        <f t="shared" si="53"/>
        <v>80652.19772193307</v>
      </c>
      <c r="BE42" s="79">
        <f t="shared" si="53"/>
        <v>97038.4903731399</v>
      </c>
      <c r="BF42" s="79">
        <f t="shared" si="53"/>
        <v>114441.35514671566</v>
      </c>
      <c r="BG42" s="79">
        <f t="shared" si="53"/>
        <v>133260.4827340247</v>
      </c>
      <c r="BH42" s="79">
        <f t="shared" si="53"/>
        <v>150616.99809545575</v>
      </c>
      <c r="BI42" s="79">
        <f t="shared" si="53"/>
        <v>164453.04393591327</v>
      </c>
      <c r="BJ42" s="79">
        <f t="shared" si="53"/>
        <v>175254.05197558185</v>
      </c>
      <c r="BK42" s="79">
        <f t="shared" si="53"/>
        <v>183921.18854484826</v>
      </c>
      <c r="BL42" s="79">
        <f t="shared" si="53"/>
        <v>190715.94278370863</v>
      </c>
      <c r="BM42" s="79">
        <f t="shared" si="53"/>
        <v>196118.31236873195</v>
      </c>
      <c r="BN42" s="79">
        <f t="shared" si="49"/>
        <v>200426.95623427408</v>
      </c>
      <c r="BO42" s="79">
        <f t="shared" si="49"/>
        <v>204370.24920847014</v>
      </c>
      <c r="BP42" s="79">
        <f t="shared" si="49"/>
        <v>207277.0157590515</v>
      </c>
      <c r="BQ42" s="79">
        <f t="shared" si="49"/>
        <v>208374.11242155472</v>
      </c>
      <c r="BR42" s="79">
        <f t="shared" si="49"/>
        <v>208018.5522198488</v>
      </c>
      <c r="BS42" s="79">
        <f t="shared" si="49"/>
        <v>206797.02800859464</v>
      </c>
      <c r="BT42" s="79">
        <f t="shared" si="49"/>
        <v>204411.12933701253</v>
      </c>
      <c r="BU42" s="79">
        <f t="shared" si="49"/>
        <v>200080.1479114854</v>
      </c>
      <c r="BV42" s="75">
        <f t="shared" si="49"/>
        <v>185095.68</v>
      </c>
      <c r="BW42" s="79">
        <f t="shared" si="49"/>
        <v>175880.08000000002</v>
      </c>
      <c r="BX42" s="79">
        <f t="shared" si="49"/>
        <v>165131.52000000002</v>
      </c>
      <c r="BY42" s="79">
        <f t="shared" si="49"/>
        <v>152850</v>
      </c>
      <c r="BZ42" s="79">
        <f t="shared" si="50"/>
        <v>139035.51999999996</v>
      </c>
      <c r="CA42" s="200">
        <f t="shared" si="51"/>
        <v>123688.07999999996</v>
      </c>
    </row>
    <row r="43" spans="1:79" ht="12.75">
      <c r="A43" s="1" t="s">
        <v>146</v>
      </c>
      <c r="B43" s="2" t="s">
        <v>6</v>
      </c>
      <c r="C43" s="2" t="s">
        <v>18</v>
      </c>
      <c r="D43" s="2" t="s">
        <v>17</v>
      </c>
      <c r="E43" s="152" t="s">
        <v>13</v>
      </c>
      <c r="F43" s="147">
        <v>38718</v>
      </c>
      <c r="G43" s="167"/>
      <c r="H43" s="39"/>
      <c r="I43" s="39"/>
      <c r="J43" s="39"/>
      <c r="K43" s="39"/>
      <c r="L43" s="39"/>
      <c r="M43" s="39"/>
      <c r="N43" s="42"/>
      <c r="O43" s="35"/>
      <c r="P43" s="35"/>
      <c r="Q43" s="35"/>
      <c r="R43" s="112"/>
      <c r="S43" s="28">
        <v>1</v>
      </c>
      <c r="T43" s="43">
        <v>1.4763903392358417</v>
      </c>
      <c r="U43" s="43">
        <v>1.941882133706033</v>
      </c>
      <c r="V43" s="43">
        <v>2.3693465574581336</v>
      </c>
      <c r="W43" s="43">
        <v>2.7118790445909635</v>
      </c>
      <c r="X43" s="37">
        <v>3.5793749896578366</v>
      </c>
      <c r="Y43" s="37">
        <v>4.435838784433617</v>
      </c>
      <c r="Z43" s="37">
        <v>5.417752277547969</v>
      </c>
      <c r="AA43" s="37">
        <v>6.588577440326584</v>
      </c>
      <c r="AB43" s="37">
        <v>7.807274006375926</v>
      </c>
      <c r="AC43" s="37">
        <v>8.918033198293479</v>
      </c>
      <c r="AD43" s="37">
        <v>9.914308718227801</v>
      </c>
      <c r="AE43" s="37">
        <v>10.839427291861183</v>
      </c>
      <c r="AF43" s="37">
        <v>11.687780507929025</v>
      </c>
      <c r="AG43" s="37">
        <v>12.488699745660613</v>
      </c>
      <c r="AH43" s="37">
        <v>13.267188329851646</v>
      </c>
      <c r="AI43" s="37">
        <v>14.201162337856864</v>
      </c>
      <c r="AJ43" s="37">
        <v>15.288809941250655</v>
      </c>
      <c r="AK43" s="37">
        <v>16.401288193091435</v>
      </c>
      <c r="AL43" s="37">
        <v>17.16126453724216</v>
      </c>
      <c r="AM43" s="37">
        <v>17.891005375832304</v>
      </c>
      <c r="AN43" s="37">
        <v>18.694652724994352</v>
      </c>
      <c r="AO43" s="37">
        <v>19.6539686916031</v>
      </c>
      <c r="AP43" s="166">
        <v>22</v>
      </c>
      <c r="AQ43" s="15"/>
      <c r="AR43" s="201"/>
      <c r="AS43" s="62"/>
      <c r="AT43" s="62"/>
      <c r="AU43" s="62"/>
      <c r="AV43" s="62"/>
      <c r="AW43" s="62"/>
      <c r="AX43" s="62"/>
      <c r="AY43" s="65"/>
      <c r="AZ43" s="59"/>
      <c r="BA43" s="59"/>
      <c r="BB43" s="59"/>
      <c r="BC43" s="121"/>
      <c r="BD43" s="85">
        <f aca="true" t="shared" si="54" ref="BD43:BM43">IF(S43&lt;=27,-(766.48*(S43^2))+(25276*S43),-(766.48*(27^2))+(25276*27))</f>
        <v>24509.52</v>
      </c>
      <c r="BE43" s="81">
        <f t="shared" si="54"/>
        <v>35646.5239645946</v>
      </c>
      <c r="BF43" s="81">
        <f t="shared" si="54"/>
        <v>46192.68861112319</v>
      </c>
      <c r="BG43" s="81">
        <f t="shared" si="54"/>
        <v>55584.73577906586</v>
      </c>
      <c r="BH43" s="81">
        <f t="shared" si="54"/>
        <v>62908.54010125543</v>
      </c>
      <c r="BI43" s="79">
        <f t="shared" si="54"/>
        <v>80652.19772193307</v>
      </c>
      <c r="BJ43" s="79">
        <f t="shared" si="54"/>
        <v>97038.4903731399</v>
      </c>
      <c r="BK43" s="79">
        <f t="shared" si="54"/>
        <v>114441.35514671566</v>
      </c>
      <c r="BL43" s="79">
        <f t="shared" si="54"/>
        <v>133260.4827340247</v>
      </c>
      <c r="BM43" s="79">
        <f t="shared" si="54"/>
        <v>150616.99809545575</v>
      </c>
      <c r="BN43" s="79">
        <f t="shared" si="49"/>
        <v>164453.04393591327</v>
      </c>
      <c r="BO43" s="79">
        <f t="shared" si="49"/>
        <v>175254.05197558185</v>
      </c>
      <c r="BP43" s="79">
        <f t="shared" si="49"/>
        <v>183921.18854484826</v>
      </c>
      <c r="BQ43" s="79">
        <f t="shared" si="49"/>
        <v>190715.94278370863</v>
      </c>
      <c r="BR43" s="79">
        <f t="shared" si="49"/>
        <v>196118.31236873195</v>
      </c>
      <c r="BS43" s="79">
        <f t="shared" si="49"/>
        <v>200426.95623427408</v>
      </c>
      <c r="BT43" s="79">
        <f t="shared" si="49"/>
        <v>204370.24920847014</v>
      </c>
      <c r="BU43" s="79">
        <f t="shared" si="49"/>
        <v>207277.0157590515</v>
      </c>
      <c r="BV43" s="79">
        <f t="shared" si="49"/>
        <v>208374.11242155472</v>
      </c>
      <c r="BW43" s="79">
        <f t="shared" si="49"/>
        <v>208032.86372690529</v>
      </c>
      <c r="BX43" s="79">
        <f t="shared" si="49"/>
        <v>206871.94541205117</v>
      </c>
      <c r="BY43" s="79">
        <f t="shared" si="49"/>
        <v>204648.91602827905</v>
      </c>
      <c r="BZ43" s="79">
        <f t="shared" si="50"/>
        <v>200698.97921282693</v>
      </c>
      <c r="CA43" s="200">
        <f t="shared" si="51"/>
        <v>185095.68</v>
      </c>
    </row>
    <row r="44" spans="1:79" ht="12.75">
      <c r="A44" s="1" t="s">
        <v>147</v>
      </c>
      <c r="B44" s="2" t="s">
        <v>6</v>
      </c>
      <c r="C44" s="2" t="s">
        <v>18</v>
      </c>
      <c r="D44" s="2" t="s">
        <v>17</v>
      </c>
      <c r="E44" s="152" t="s">
        <v>14</v>
      </c>
      <c r="F44" s="147">
        <v>40544</v>
      </c>
      <c r="G44" s="167"/>
      <c r="H44" s="39"/>
      <c r="I44" s="39"/>
      <c r="J44" s="39"/>
      <c r="K44" s="39"/>
      <c r="L44" s="39"/>
      <c r="M44" s="39"/>
      <c r="N44" s="38"/>
      <c r="O44" s="39"/>
      <c r="P44" s="39"/>
      <c r="Q44" s="39"/>
      <c r="R44" s="39"/>
      <c r="S44" s="35"/>
      <c r="T44" s="35"/>
      <c r="U44" s="35"/>
      <c r="V44" s="35"/>
      <c r="W44" s="36"/>
      <c r="X44" s="44">
        <v>1</v>
      </c>
      <c r="Y44" s="43">
        <v>1.4763903392358417</v>
      </c>
      <c r="Z44" s="43">
        <v>1.941882133706033</v>
      </c>
      <c r="AA44" s="43">
        <v>2.3693465574581336</v>
      </c>
      <c r="AB44" s="43">
        <v>2.7118790445909635</v>
      </c>
      <c r="AC44" s="37">
        <v>3.5793749896578366</v>
      </c>
      <c r="AD44" s="37">
        <v>4.435838784433617</v>
      </c>
      <c r="AE44" s="37">
        <v>5.417752277547969</v>
      </c>
      <c r="AF44" s="37">
        <v>6.588577440326584</v>
      </c>
      <c r="AG44" s="37">
        <v>7.807274006375926</v>
      </c>
      <c r="AH44" s="37">
        <v>8.918033198293479</v>
      </c>
      <c r="AI44" s="37">
        <v>9.914308718227801</v>
      </c>
      <c r="AJ44" s="37">
        <v>10.839427291861183</v>
      </c>
      <c r="AK44" s="37">
        <v>11.687780507929025</v>
      </c>
      <c r="AL44" s="37">
        <v>12.488699745660613</v>
      </c>
      <c r="AM44" s="37">
        <v>13.267188329851646</v>
      </c>
      <c r="AN44" s="37">
        <v>14.201162337856864</v>
      </c>
      <c r="AO44" s="37">
        <v>15.288809941250655</v>
      </c>
      <c r="AP44" s="166">
        <v>16.401288193091435</v>
      </c>
      <c r="AQ44" s="15"/>
      <c r="AR44" s="201"/>
      <c r="AS44" s="62"/>
      <c r="AT44" s="62"/>
      <c r="AU44" s="62"/>
      <c r="AV44" s="62"/>
      <c r="AW44" s="62"/>
      <c r="AX44" s="62"/>
      <c r="AY44" s="61"/>
      <c r="AZ44" s="62"/>
      <c r="BA44" s="62"/>
      <c r="BB44" s="62"/>
      <c r="BC44" s="62"/>
      <c r="BD44" s="59"/>
      <c r="BE44" s="59"/>
      <c r="BF44" s="59"/>
      <c r="BG44" s="59"/>
      <c r="BH44" s="60"/>
      <c r="BI44" s="82">
        <f>IF(X44&lt;=27,-(766.48*(X44^2))+(25276*X44),-(766.48*(27^2))+(25276*27))</f>
        <v>24509.52</v>
      </c>
      <c r="BJ44" s="81">
        <f>IF(Y44&lt;=27,-(766.48*(Y44^2))+(25276*Y44),-(766.48*(27^2))+(25276*27))</f>
        <v>35646.5239645946</v>
      </c>
      <c r="BK44" s="81">
        <f>IF(Z44&lt;=27,-(766.48*(Z44^2))+(25276*Z44),-(766.48*(27^2))+(25276*27))</f>
        <v>46192.68861112319</v>
      </c>
      <c r="BL44" s="81">
        <f>IF(AA44&lt;=27,-(766.48*(AA44^2))+(25276*AA44),-(766.48*(27^2))+(25276*27))</f>
        <v>55584.73577906586</v>
      </c>
      <c r="BM44" s="81">
        <f>IF(AB44&lt;=27,-(766.48*(AB44^2))+(25276*AB44),-(766.48*(27^2))+(25276*27))</f>
        <v>62908.54010125543</v>
      </c>
      <c r="BN44" s="79">
        <f t="shared" si="49"/>
        <v>80652.19772193307</v>
      </c>
      <c r="BO44" s="79">
        <f t="shared" si="49"/>
        <v>97038.4903731399</v>
      </c>
      <c r="BP44" s="79">
        <f t="shared" si="49"/>
        <v>114441.35514671566</v>
      </c>
      <c r="BQ44" s="79">
        <f t="shared" si="49"/>
        <v>133260.4827340247</v>
      </c>
      <c r="BR44" s="79">
        <f t="shared" si="49"/>
        <v>150616.99809545575</v>
      </c>
      <c r="BS44" s="79">
        <f t="shared" si="49"/>
        <v>164453.04393591327</v>
      </c>
      <c r="BT44" s="79">
        <f t="shared" si="49"/>
        <v>175254.05197558185</v>
      </c>
      <c r="BU44" s="79">
        <f t="shared" si="49"/>
        <v>183921.18854484826</v>
      </c>
      <c r="BV44" s="79">
        <f t="shared" si="49"/>
        <v>190715.94278370863</v>
      </c>
      <c r="BW44" s="79">
        <f t="shared" si="49"/>
        <v>196118.31236873195</v>
      </c>
      <c r="BX44" s="79">
        <f t="shared" si="49"/>
        <v>200426.95623427408</v>
      </c>
      <c r="BY44" s="79">
        <f t="shared" si="49"/>
        <v>204370.24920847014</v>
      </c>
      <c r="BZ44" s="79">
        <f t="shared" si="50"/>
        <v>207277.0157590515</v>
      </c>
      <c r="CA44" s="200">
        <f t="shared" si="51"/>
        <v>208374.11242155472</v>
      </c>
    </row>
    <row r="45" spans="1:79" ht="12.75">
      <c r="A45" s="1" t="s">
        <v>148</v>
      </c>
      <c r="B45" s="2" t="s">
        <v>6</v>
      </c>
      <c r="C45" s="3" t="s">
        <v>18</v>
      </c>
      <c r="D45" s="3" t="s">
        <v>17</v>
      </c>
      <c r="E45" s="152" t="s">
        <v>15</v>
      </c>
      <c r="F45" s="153">
        <v>42248</v>
      </c>
      <c r="G45" s="168"/>
      <c r="H45" s="45"/>
      <c r="I45" s="45"/>
      <c r="J45" s="45"/>
      <c r="K45" s="45"/>
      <c r="L45" s="45"/>
      <c r="M45" s="45"/>
      <c r="N45" s="46"/>
      <c r="O45" s="45"/>
      <c r="P45" s="45"/>
      <c r="Q45" s="45"/>
      <c r="R45" s="45"/>
      <c r="S45" s="45"/>
      <c r="T45" s="45"/>
      <c r="U45" s="45"/>
      <c r="V45" s="45"/>
      <c r="W45" s="47"/>
      <c r="X45" s="48"/>
      <c r="Y45" s="49"/>
      <c r="Z45" s="48"/>
      <c r="AA45" s="46"/>
      <c r="AB45" s="50"/>
      <c r="AC45" s="51">
        <v>1</v>
      </c>
      <c r="AD45" s="52">
        <v>1.4763903392358417</v>
      </c>
      <c r="AE45" s="52">
        <v>1.941882133706033</v>
      </c>
      <c r="AF45" s="52">
        <v>2.3693465574581336</v>
      </c>
      <c r="AG45" s="52">
        <v>2.7118790445909635</v>
      </c>
      <c r="AH45" s="52">
        <v>3.5793749896578366</v>
      </c>
      <c r="AI45" s="52">
        <v>4.435838784433617</v>
      </c>
      <c r="AJ45" s="52">
        <v>5.417752277547969</v>
      </c>
      <c r="AK45" s="52">
        <v>6.588577440326584</v>
      </c>
      <c r="AL45" s="52">
        <v>7.807274006375926</v>
      </c>
      <c r="AM45" s="52">
        <v>8.918033198293479</v>
      </c>
      <c r="AN45" s="52">
        <v>9.914308718227801</v>
      </c>
      <c r="AO45" s="52">
        <v>10.839427291861183</v>
      </c>
      <c r="AP45" s="169">
        <v>11.687780507929025</v>
      </c>
      <c r="AQ45" s="15"/>
      <c r="AR45" s="202"/>
      <c r="AS45" s="53"/>
      <c r="AT45" s="53"/>
      <c r="AU45" s="53"/>
      <c r="AV45" s="53"/>
      <c r="AW45" s="53"/>
      <c r="AX45" s="53"/>
      <c r="AY45" s="54"/>
      <c r="AZ45" s="53"/>
      <c r="BA45" s="53"/>
      <c r="BB45" s="53"/>
      <c r="BC45" s="53"/>
      <c r="BD45" s="53"/>
      <c r="BE45" s="53"/>
      <c r="BF45" s="53"/>
      <c r="BG45" s="53"/>
      <c r="BH45" s="55"/>
      <c r="BI45" s="56"/>
      <c r="BJ45" s="57"/>
      <c r="BK45" s="56"/>
      <c r="BL45" s="54"/>
      <c r="BM45" s="58"/>
      <c r="BN45" s="83">
        <f t="shared" si="49"/>
        <v>24509.52</v>
      </c>
      <c r="BO45" s="84">
        <f t="shared" si="49"/>
        <v>35646.5239645946</v>
      </c>
      <c r="BP45" s="84">
        <f t="shared" si="49"/>
        <v>46192.68861112319</v>
      </c>
      <c r="BQ45" s="84">
        <f t="shared" si="49"/>
        <v>55584.73577906586</v>
      </c>
      <c r="BR45" s="84">
        <f t="shared" si="49"/>
        <v>62908.54010125543</v>
      </c>
      <c r="BS45" s="84">
        <f t="shared" si="49"/>
        <v>80652.19772193307</v>
      </c>
      <c r="BT45" s="84">
        <f t="shared" si="49"/>
        <v>97038.4903731399</v>
      </c>
      <c r="BU45" s="84">
        <f t="shared" si="49"/>
        <v>114441.35514671566</v>
      </c>
      <c r="BV45" s="84">
        <f t="shared" si="49"/>
        <v>133260.4827340247</v>
      </c>
      <c r="BW45" s="84">
        <f t="shared" si="49"/>
        <v>150616.99809545575</v>
      </c>
      <c r="BX45" s="84">
        <f t="shared" si="49"/>
        <v>164453.04393591327</v>
      </c>
      <c r="BY45" s="84">
        <f t="shared" si="49"/>
        <v>175254.05197558185</v>
      </c>
      <c r="BZ45" s="84">
        <f t="shared" si="50"/>
        <v>183921.18854484826</v>
      </c>
      <c r="CA45" s="203">
        <f t="shared" si="51"/>
        <v>190715.94278370863</v>
      </c>
    </row>
    <row r="46" spans="1:79" ht="12.75">
      <c r="A46" s="1" t="s">
        <v>149</v>
      </c>
      <c r="B46" s="2" t="s">
        <v>6</v>
      </c>
      <c r="C46" s="2" t="s">
        <v>150</v>
      </c>
      <c r="D46" s="4" t="s">
        <v>38</v>
      </c>
      <c r="E46" s="152" t="s">
        <v>10</v>
      </c>
      <c r="F46" s="147">
        <v>33970</v>
      </c>
      <c r="G46" s="259">
        <f>+H46-(I46-H46)</f>
        <v>1.7243738384167715</v>
      </c>
      <c r="H46" s="22">
        <v>2.0032856631801303</v>
      </c>
      <c r="I46" s="23">
        <v>2.282197487943489</v>
      </c>
      <c r="J46" s="19">
        <v>3.438141251386569</v>
      </c>
      <c r="K46" s="19">
        <v>4.436858080322882</v>
      </c>
      <c r="L46" s="19">
        <v>5.434602727511332</v>
      </c>
      <c r="M46" s="20">
        <v>6.421672851568336</v>
      </c>
      <c r="N46" s="19">
        <v>7.412410830090791</v>
      </c>
      <c r="O46" s="19">
        <v>8.39508712996011</v>
      </c>
      <c r="P46" s="19">
        <v>9.365536295174012</v>
      </c>
      <c r="Q46" s="19">
        <v>10.318586210231121</v>
      </c>
      <c r="R46" s="20">
        <v>11.255514207336864</v>
      </c>
      <c r="S46" s="26">
        <v>12.187509141634386</v>
      </c>
      <c r="T46" s="29">
        <v>13.152116488903228</v>
      </c>
      <c r="U46" s="29">
        <v>14.099395624595095</v>
      </c>
      <c r="V46" s="29">
        <v>15.124519452560357</v>
      </c>
      <c r="W46" s="29">
        <v>16.199567449115865</v>
      </c>
      <c r="X46" s="29">
        <v>17.12756937078931</v>
      </c>
      <c r="Y46" s="29">
        <v>17.909291339149075</v>
      </c>
      <c r="Z46" s="29">
        <v>18.829682473375794</v>
      </c>
      <c r="AA46" s="29">
        <v>20.002177526084143</v>
      </c>
      <c r="AB46" s="29">
        <v>21.5</v>
      </c>
      <c r="AC46" s="29">
        <v>22.5</v>
      </c>
      <c r="AD46" s="29">
        <v>23.5</v>
      </c>
      <c r="AE46" s="29">
        <v>24.5</v>
      </c>
      <c r="AF46" s="29">
        <v>25.5</v>
      </c>
      <c r="AG46" s="29">
        <v>26.5</v>
      </c>
      <c r="AH46" s="29">
        <v>27.5</v>
      </c>
      <c r="AI46" s="29">
        <v>28.5</v>
      </c>
      <c r="AJ46" s="29">
        <v>29.5</v>
      </c>
      <c r="AK46" s="29">
        <v>30.5</v>
      </c>
      <c r="AL46" s="29">
        <v>31.5</v>
      </c>
      <c r="AM46" s="29">
        <v>32.5</v>
      </c>
      <c r="AN46" s="29">
        <v>33.5</v>
      </c>
      <c r="AO46" s="29">
        <v>34.5</v>
      </c>
      <c r="AP46" s="164">
        <v>35.5</v>
      </c>
      <c r="AQ46" s="15"/>
      <c r="AR46" s="197">
        <f aca="true" t="shared" si="55" ref="AR46:BA46">IF(G46&lt;=27,-(616.25*(G46^2))+(20172*G46),-(616.25*(27^2))+(20172*27))</f>
        <v>32951.67117933589</v>
      </c>
      <c r="AS46" s="70">
        <f t="shared" si="55"/>
        <v>37937.17258515283</v>
      </c>
      <c r="AT46" s="71">
        <f t="shared" si="55"/>
        <v>42826.79559008362</v>
      </c>
      <c r="AU46" s="72">
        <f t="shared" si="55"/>
        <v>62069.607916230365</v>
      </c>
      <c r="AV46" s="72">
        <f t="shared" si="55"/>
        <v>77368.98263991225</v>
      </c>
      <c r="AW46" s="72">
        <f t="shared" si="55"/>
        <v>91425.91990023898</v>
      </c>
      <c r="AX46" s="73">
        <f t="shared" si="55"/>
        <v>104125.13984834033</v>
      </c>
      <c r="AY46" s="72">
        <f t="shared" si="55"/>
        <v>115664.01336855981</v>
      </c>
      <c r="AZ46" s="72">
        <f t="shared" si="55"/>
        <v>125913.94565508836</v>
      </c>
      <c r="BA46" s="72">
        <f t="shared" si="55"/>
        <v>134868.29544945352</v>
      </c>
      <c r="BB46" s="72">
        <f aca="true" t="shared" si="56" ref="BB46:BK50">IF(Q46&lt;=27,-(616.25*(Q46^2))+(20172*Q46),-(616.25*(27^2))+(20172*27))</f>
        <v>142532.39835860702</v>
      </c>
      <c r="BC46" s="73">
        <f t="shared" si="56"/>
        <v>148975.61529629913</v>
      </c>
      <c r="BD46" s="74">
        <f t="shared" si="56"/>
        <v>154311.5070485877</v>
      </c>
      <c r="BE46" s="75">
        <f t="shared" si="56"/>
        <v>158706.6976993105</v>
      </c>
      <c r="BF46" s="75">
        <f t="shared" si="56"/>
        <v>161906.84880111512</v>
      </c>
      <c r="BG46" s="75">
        <f t="shared" si="56"/>
        <v>164123.9480036198</v>
      </c>
      <c r="BH46" s="75">
        <f t="shared" si="56"/>
        <v>165057.66099549277</v>
      </c>
      <c r="BI46" s="75">
        <f t="shared" si="56"/>
        <v>164718.15328788487</v>
      </c>
      <c r="BJ46" s="75">
        <f t="shared" si="56"/>
        <v>163608.5259916071</v>
      </c>
      <c r="BK46" s="75">
        <f t="shared" si="56"/>
        <v>161336.6393157607</v>
      </c>
      <c r="BL46" s="75">
        <f>IF(AA46&lt;=27,-(616.25*(AA46^2))+(20172*AA46),-(616.25*(27^2))+(20172*27))</f>
        <v>156930.24611617197</v>
      </c>
      <c r="BM46" s="75">
        <f aca="true" t="shared" si="57" ref="BM46:BY50">IF(AB46&lt;=27,-(616.25*(AB46^2))+(20172*AB46),-(616.25*(27^2))+(20172*27))</f>
        <v>148836.4375</v>
      </c>
      <c r="BN46" s="75">
        <f t="shared" si="57"/>
        <v>141893.4375</v>
      </c>
      <c r="BO46" s="75">
        <f t="shared" si="57"/>
        <v>133717.9375</v>
      </c>
      <c r="BP46" s="75">
        <f t="shared" si="57"/>
        <v>124309.9375</v>
      </c>
      <c r="BQ46" s="75">
        <f t="shared" si="57"/>
        <v>113669.4375</v>
      </c>
      <c r="BR46" s="75">
        <f t="shared" si="57"/>
        <v>101796.4375</v>
      </c>
      <c r="BS46" s="75">
        <f t="shared" si="57"/>
        <v>95397.75</v>
      </c>
      <c r="BT46" s="75">
        <f t="shared" si="57"/>
        <v>95397.75</v>
      </c>
      <c r="BU46" s="75">
        <f t="shared" si="57"/>
        <v>95397.75</v>
      </c>
      <c r="BV46" s="75">
        <f t="shared" si="57"/>
        <v>95397.75</v>
      </c>
      <c r="BW46" s="75">
        <f t="shared" si="57"/>
        <v>95397.75</v>
      </c>
      <c r="BX46" s="75">
        <f t="shared" si="57"/>
        <v>95397.75</v>
      </c>
      <c r="BY46" s="75">
        <f t="shared" si="57"/>
        <v>95397.75</v>
      </c>
      <c r="BZ46" s="75">
        <f aca="true" t="shared" si="58" ref="BZ46:BZ51">IF(AO46&lt;=27,-(616.25*(AO46^2))+(20172*AO46),-(616.25*(27^2))+(20172*27))</f>
        <v>95397.75</v>
      </c>
      <c r="CA46" s="198">
        <f aca="true" t="shared" si="59" ref="CA46:CA51">IF(AP46&lt;=27,-(616.25*(AP46^2))+(20172*AP46),-(616.25*(27^2))+(20172*27))</f>
        <v>95397.75</v>
      </c>
    </row>
    <row r="47" spans="1:79" ht="12.75">
      <c r="A47" s="1" t="s">
        <v>151</v>
      </c>
      <c r="B47" s="2" t="s">
        <v>6</v>
      </c>
      <c r="C47" s="2" t="s">
        <v>150</v>
      </c>
      <c r="D47" s="2" t="s">
        <v>38</v>
      </c>
      <c r="E47" s="152" t="s">
        <v>11</v>
      </c>
      <c r="F47" s="148">
        <v>35431</v>
      </c>
      <c r="G47" s="165"/>
      <c r="H47" s="35"/>
      <c r="I47" s="36"/>
      <c r="J47" s="24">
        <v>1</v>
      </c>
      <c r="K47" s="23">
        <v>1.4767843648920023</v>
      </c>
      <c r="L47" s="23">
        <v>1.9632902988611918</v>
      </c>
      <c r="M47" s="23">
        <v>2.4506619194958956</v>
      </c>
      <c r="N47" s="18">
        <v>3.441758428397543</v>
      </c>
      <c r="O47" s="18">
        <v>4.442309888102306</v>
      </c>
      <c r="P47" s="18">
        <v>5.446822761954687</v>
      </c>
      <c r="Q47" s="18">
        <v>6.433619251149039</v>
      </c>
      <c r="R47" s="18">
        <v>7.418914213372899</v>
      </c>
      <c r="S47" s="27">
        <v>8.394830287844375</v>
      </c>
      <c r="T47" s="37">
        <v>9.306006661274642</v>
      </c>
      <c r="U47" s="37">
        <v>10.217914970379697</v>
      </c>
      <c r="V47" s="37">
        <v>11.184287194707956</v>
      </c>
      <c r="W47" s="37">
        <v>12.187509141634386</v>
      </c>
      <c r="X47" s="37">
        <v>13.152116488903228</v>
      </c>
      <c r="Y47" s="37">
        <v>14.099395624595095</v>
      </c>
      <c r="Z47" s="37">
        <v>15.124519452560357</v>
      </c>
      <c r="AA47" s="37">
        <v>16.199567449115865</v>
      </c>
      <c r="AB47" s="37">
        <v>17.12756937078931</v>
      </c>
      <c r="AC47" s="37">
        <v>17.848199839895035</v>
      </c>
      <c r="AD47" s="37">
        <v>18.699593145421208</v>
      </c>
      <c r="AE47" s="37">
        <v>19.820288193875875</v>
      </c>
      <c r="AF47" s="29">
        <v>21.5</v>
      </c>
      <c r="AG47" s="37">
        <v>22.5</v>
      </c>
      <c r="AH47" s="37">
        <v>23.5</v>
      </c>
      <c r="AI47" s="37">
        <v>24.5</v>
      </c>
      <c r="AJ47" s="37">
        <v>25.5</v>
      </c>
      <c r="AK47" s="37">
        <v>26.5</v>
      </c>
      <c r="AL47" s="37">
        <v>27.5</v>
      </c>
      <c r="AM47" s="37">
        <v>28.5</v>
      </c>
      <c r="AN47" s="37">
        <v>29.5</v>
      </c>
      <c r="AO47" s="37">
        <v>30.5</v>
      </c>
      <c r="AP47" s="166">
        <v>31.5</v>
      </c>
      <c r="AQ47" s="15"/>
      <c r="AR47" s="199"/>
      <c r="AS47" s="59"/>
      <c r="AT47" s="60"/>
      <c r="AU47" s="76">
        <f aca="true" t="shared" si="60" ref="AU47:BA47">IF(J47&lt;=27,-(616.25*(J47^2))+(20172*J47),-(616.25*(27^2))+(20172*27))</f>
        <v>19555.75</v>
      </c>
      <c r="AV47" s="71">
        <f t="shared" si="60"/>
        <v>28445.719476386457</v>
      </c>
      <c r="AW47" s="71">
        <f t="shared" si="60"/>
        <v>37228.15086210544</v>
      </c>
      <c r="AX47" s="71">
        <f t="shared" si="60"/>
        <v>45733.71259641123</v>
      </c>
      <c r="AY47" s="77">
        <f t="shared" si="60"/>
        <v>62127.237727426924</v>
      </c>
      <c r="AZ47" s="77">
        <f t="shared" si="60"/>
        <v>77449.12537408441</v>
      </c>
      <c r="BA47" s="77">
        <f t="shared" si="60"/>
        <v>91590.47881330893</v>
      </c>
      <c r="BB47" s="77">
        <f t="shared" si="56"/>
        <v>104271.48236205781</v>
      </c>
      <c r="BC47" s="77">
        <f t="shared" si="56"/>
        <v>115735.75996721373</v>
      </c>
      <c r="BD47" s="78">
        <f t="shared" si="56"/>
        <v>125911.42212649339</v>
      </c>
      <c r="BE47" s="79">
        <f t="shared" si="56"/>
        <v>134352.43178374934</v>
      </c>
      <c r="BF47" s="79">
        <f t="shared" si="56"/>
        <v>141775.7149492975</v>
      </c>
      <c r="BG47" s="79">
        <f t="shared" si="56"/>
        <v>148523.78870855112</v>
      </c>
      <c r="BH47" s="79">
        <f t="shared" si="56"/>
        <v>154311.5070485877</v>
      </c>
      <c r="BI47" s="79">
        <f t="shared" si="56"/>
        <v>158706.6976993105</v>
      </c>
      <c r="BJ47" s="79">
        <f t="shared" si="56"/>
        <v>161906.84880111512</v>
      </c>
      <c r="BK47" s="79">
        <f t="shared" si="56"/>
        <v>164123.9480036198</v>
      </c>
      <c r="BL47" s="79">
        <f>IF(AA47&lt;=27,-(616.25*(AA47^2))+(20172*AA47),-(616.25*(27^2))+(20172*27))</f>
        <v>165057.66099549277</v>
      </c>
      <c r="BM47" s="79">
        <f>IF(AB47&lt;=27,-(616.25*(AB47^2))+(20172*AB47),-(616.25*(27^2))+(20172*27))</f>
        <v>164718.15328788487</v>
      </c>
      <c r="BN47" s="79">
        <f t="shared" si="57"/>
        <v>163722.3732956867</v>
      </c>
      <c r="BO47" s="79">
        <f t="shared" si="57"/>
        <v>161721.1074100467</v>
      </c>
      <c r="BP47" s="79">
        <f t="shared" si="57"/>
        <v>157724.84685245214</v>
      </c>
      <c r="BQ47" s="75">
        <f t="shared" si="57"/>
        <v>148836.4375</v>
      </c>
      <c r="BR47" s="79">
        <f t="shared" si="57"/>
        <v>141893.4375</v>
      </c>
      <c r="BS47" s="79">
        <f t="shared" si="57"/>
        <v>133717.9375</v>
      </c>
      <c r="BT47" s="79">
        <f t="shared" si="57"/>
        <v>124309.9375</v>
      </c>
      <c r="BU47" s="79">
        <f t="shared" si="57"/>
        <v>113669.4375</v>
      </c>
      <c r="BV47" s="79">
        <f t="shared" si="57"/>
        <v>101796.4375</v>
      </c>
      <c r="BW47" s="79">
        <f t="shared" si="57"/>
        <v>95397.75</v>
      </c>
      <c r="BX47" s="79">
        <f t="shared" si="57"/>
        <v>95397.75</v>
      </c>
      <c r="BY47" s="79">
        <f t="shared" si="57"/>
        <v>95397.75</v>
      </c>
      <c r="BZ47" s="79">
        <f t="shared" si="58"/>
        <v>95397.75</v>
      </c>
      <c r="CA47" s="200">
        <f t="shared" si="59"/>
        <v>95397.75</v>
      </c>
    </row>
    <row r="48" spans="1:79" ht="12.75">
      <c r="A48" s="1" t="s">
        <v>152</v>
      </c>
      <c r="B48" s="2" t="s">
        <v>6</v>
      </c>
      <c r="C48" s="2" t="s">
        <v>150</v>
      </c>
      <c r="D48" s="2" t="s">
        <v>38</v>
      </c>
      <c r="E48" s="152" t="s">
        <v>12</v>
      </c>
      <c r="F48" s="147">
        <v>36892</v>
      </c>
      <c r="G48" s="167"/>
      <c r="H48" s="39"/>
      <c r="I48" s="40"/>
      <c r="J48" s="35"/>
      <c r="K48" s="35"/>
      <c r="L48" s="35"/>
      <c r="M48" s="36"/>
      <c r="N48" s="24">
        <v>1</v>
      </c>
      <c r="O48" s="23">
        <v>1.5134958641706573</v>
      </c>
      <c r="P48" s="23">
        <v>2.0495233050847457</v>
      </c>
      <c r="Q48" s="23">
        <v>2.5996564082817457</v>
      </c>
      <c r="R48" s="23">
        <v>3.1560950744060676</v>
      </c>
      <c r="S48" s="27">
        <v>4.1416324806161215</v>
      </c>
      <c r="T48" s="37">
        <v>5.086890292893832</v>
      </c>
      <c r="U48" s="37">
        <v>6.017976400451734</v>
      </c>
      <c r="V48" s="37">
        <v>6.9413012932575</v>
      </c>
      <c r="W48" s="37">
        <v>7.861445791935254</v>
      </c>
      <c r="X48" s="37">
        <v>8.762442221203177</v>
      </c>
      <c r="Y48" s="37">
        <v>9.635216512026625</v>
      </c>
      <c r="Z48" s="37">
        <v>10.540487672540698</v>
      </c>
      <c r="AA48" s="37">
        <v>11.504529293467478</v>
      </c>
      <c r="AB48" s="37">
        <v>12.462760985872645</v>
      </c>
      <c r="AC48" s="37">
        <v>13.424817728249094</v>
      </c>
      <c r="AD48" s="37">
        <v>14.41528381716615</v>
      </c>
      <c r="AE48" s="37">
        <v>15.430815139219852</v>
      </c>
      <c r="AF48" s="37">
        <v>16.442775344557397</v>
      </c>
      <c r="AG48" s="37">
        <v>17.199609994267565</v>
      </c>
      <c r="AH48" s="37">
        <v>17.92318067865396</v>
      </c>
      <c r="AI48" s="37">
        <v>18.797655570654733</v>
      </c>
      <c r="AJ48" s="37">
        <v>20.002614169785552</v>
      </c>
      <c r="AK48" s="29">
        <v>22</v>
      </c>
      <c r="AL48" s="37">
        <v>23</v>
      </c>
      <c r="AM48" s="37">
        <v>24</v>
      </c>
      <c r="AN48" s="37">
        <v>25</v>
      </c>
      <c r="AO48" s="37">
        <v>26</v>
      </c>
      <c r="AP48" s="166">
        <v>27</v>
      </c>
      <c r="AQ48" s="15"/>
      <c r="AR48" s="201"/>
      <c r="AS48" s="62"/>
      <c r="AT48" s="63"/>
      <c r="AU48" s="59"/>
      <c r="AV48" s="59"/>
      <c r="AW48" s="59"/>
      <c r="AX48" s="60"/>
      <c r="AY48" s="76">
        <f>IF(N48&lt;=27,-(616.25*(N48^2))+(20172*N48),-(616.25*(27^2))+(20172*27))</f>
        <v>19555.75</v>
      </c>
      <c r="AZ48" s="71">
        <f>IF(O48&lt;=27,-(616.25*(O48^2))+(20172*O48),-(616.25*(27^2))+(20172*27))</f>
        <v>29118.613350406984</v>
      </c>
      <c r="BA48" s="71">
        <f>IF(P48&lt;=27,-(616.25*(P48^2))+(20172*P48),-(616.25*(27^2))+(20172*27))</f>
        <v>38754.3977744243</v>
      </c>
      <c r="BB48" s="71">
        <f t="shared" si="56"/>
        <v>48275.52003476896</v>
      </c>
      <c r="BC48" s="71">
        <f t="shared" si="56"/>
        <v>57526.322957776334</v>
      </c>
      <c r="BD48" s="78">
        <f t="shared" si="56"/>
        <v>72974.4004427187</v>
      </c>
      <c r="BE48" s="79">
        <f t="shared" si="56"/>
        <v>86666.3869182479</v>
      </c>
      <c r="BF48" s="79">
        <f t="shared" si="56"/>
        <v>99076.48532678458</v>
      </c>
      <c r="BG48" s="79">
        <f t="shared" si="56"/>
        <v>110327.97946711193</v>
      </c>
      <c r="BH48" s="79">
        <f t="shared" si="56"/>
        <v>120495.39868967858</v>
      </c>
      <c r="BI48" s="79">
        <f t="shared" si="56"/>
        <v>129440.06688085728</v>
      </c>
      <c r="BJ48" s="79">
        <f t="shared" si="56"/>
        <v>137150.54143537628</v>
      </c>
      <c r="BK48" s="79">
        <f t="shared" si="56"/>
        <v>144156.18354940804</v>
      </c>
      <c r="BL48" s="79">
        <f>IF(AA48&lt;=27,-(616.25*(AA48^2))+(20172*AA48),-(616.25*(27^2))+(20172*27))</f>
        <v>150506.09269248106</v>
      </c>
      <c r="BM48" s="79">
        <f>IF(AB48&lt;=27,-(616.25*(AB48^2))+(20172*AB48),-(616.25*(27^2))+(20172*27))</f>
        <v>155682.61108732584</v>
      </c>
      <c r="BN48" s="79">
        <f t="shared" si="57"/>
        <v>159741.31646286746</v>
      </c>
      <c r="BO48" s="79">
        <f t="shared" si="57"/>
        <v>162728.1040198506</v>
      </c>
      <c r="BP48" s="79">
        <f t="shared" si="57"/>
        <v>164535.0810641393</v>
      </c>
      <c r="BQ48" s="79">
        <f t="shared" si="57"/>
        <v>165071.31863969777</v>
      </c>
      <c r="BR48" s="79">
        <f t="shared" si="57"/>
        <v>164647.40044215284</v>
      </c>
      <c r="BS48" s="79">
        <f t="shared" si="57"/>
        <v>163582.00067435822</v>
      </c>
      <c r="BT48" s="79">
        <f t="shared" si="57"/>
        <v>161433.2275564814</v>
      </c>
      <c r="BU48" s="79">
        <f t="shared" si="57"/>
        <v>156928.2895363195</v>
      </c>
      <c r="BV48" s="75">
        <f t="shared" si="57"/>
        <v>145519</v>
      </c>
      <c r="BW48" s="79">
        <f t="shared" si="57"/>
        <v>137959.75</v>
      </c>
      <c r="BX48" s="79">
        <f t="shared" si="57"/>
        <v>129168</v>
      </c>
      <c r="BY48" s="79">
        <f t="shared" si="57"/>
        <v>119143.75</v>
      </c>
      <c r="BZ48" s="79">
        <f t="shared" si="58"/>
        <v>107887</v>
      </c>
      <c r="CA48" s="200">
        <f t="shared" si="59"/>
        <v>95397.75</v>
      </c>
    </row>
    <row r="49" spans="1:79" ht="13.5" customHeight="1">
      <c r="A49" s="1" t="s">
        <v>153</v>
      </c>
      <c r="B49" s="2" t="s">
        <v>6</v>
      </c>
      <c r="C49" s="2" t="s">
        <v>150</v>
      </c>
      <c r="D49" s="2" t="s">
        <v>38</v>
      </c>
      <c r="E49" s="152" t="s">
        <v>13</v>
      </c>
      <c r="F49" s="147">
        <v>38718</v>
      </c>
      <c r="G49" s="167"/>
      <c r="H49" s="39"/>
      <c r="I49" s="39"/>
      <c r="J49" s="39"/>
      <c r="K49" s="39"/>
      <c r="L49" s="39"/>
      <c r="M49" s="40"/>
      <c r="N49" s="42"/>
      <c r="O49" s="35"/>
      <c r="P49" s="35"/>
      <c r="Q49" s="35"/>
      <c r="R49" s="36"/>
      <c r="S49" s="28">
        <v>1</v>
      </c>
      <c r="T49" s="43">
        <v>1.542366724184906</v>
      </c>
      <c r="U49" s="43">
        <v>2.077491953200838</v>
      </c>
      <c r="V49" s="43">
        <v>2.6218348128241877</v>
      </c>
      <c r="W49" s="43">
        <v>3.1893258615257767</v>
      </c>
      <c r="X49" s="37">
        <v>4.1416324806161215</v>
      </c>
      <c r="Y49" s="37">
        <v>5.086890292893832</v>
      </c>
      <c r="Z49" s="37">
        <v>6.017976400451734</v>
      </c>
      <c r="AA49" s="37">
        <v>6.9413012932575</v>
      </c>
      <c r="AB49" s="37">
        <v>7.861445791935254</v>
      </c>
      <c r="AC49" s="37">
        <v>8.762442221203177</v>
      </c>
      <c r="AD49" s="37">
        <v>9.635216512026625</v>
      </c>
      <c r="AE49" s="37">
        <v>10.540487672540698</v>
      </c>
      <c r="AF49" s="37">
        <v>11.504529293467478</v>
      </c>
      <c r="AG49" s="37">
        <v>12.462760985872645</v>
      </c>
      <c r="AH49" s="37">
        <v>13.424817728249094</v>
      </c>
      <c r="AI49" s="37">
        <v>14.41528381716615</v>
      </c>
      <c r="AJ49" s="37">
        <v>15.430815139219852</v>
      </c>
      <c r="AK49" s="37">
        <v>16.442775344557397</v>
      </c>
      <c r="AL49" s="37">
        <v>17.18194074722781</v>
      </c>
      <c r="AM49" s="37">
        <v>17.88014720031774</v>
      </c>
      <c r="AN49" s="37">
        <v>18.712697234661537</v>
      </c>
      <c r="AO49" s="37">
        <v>19.859597586867554</v>
      </c>
      <c r="AP49" s="166">
        <v>22</v>
      </c>
      <c r="AQ49" s="15"/>
      <c r="AR49" s="201"/>
      <c r="AS49" s="62"/>
      <c r="AT49" s="62"/>
      <c r="AU49" s="62"/>
      <c r="AV49" s="62"/>
      <c r="AW49" s="62"/>
      <c r="AX49" s="63"/>
      <c r="AY49" s="65"/>
      <c r="AZ49" s="59"/>
      <c r="BA49" s="59"/>
      <c r="BB49" s="59"/>
      <c r="BC49" s="60"/>
      <c r="BD49" s="85">
        <f t="shared" si="56"/>
        <v>19555.75</v>
      </c>
      <c r="BE49" s="81">
        <f t="shared" si="56"/>
        <v>29646.62744756626</v>
      </c>
      <c r="BF49" s="81">
        <f t="shared" si="56"/>
        <v>39247.449432345034</v>
      </c>
      <c r="BG49" s="81">
        <f t="shared" si="56"/>
        <v>48651.53838382919</v>
      </c>
      <c r="BH49" s="81">
        <f t="shared" si="56"/>
        <v>58066.70986702098</v>
      </c>
      <c r="BI49" s="79">
        <f t="shared" si="56"/>
        <v>72974.4004427187</v>
      </c>
      <c r="BJ49" s="79">
        <f t="shared" si="56"/>
        <v>86666.3869182479</v>
      </c>
      <c r="BK49" s="79">
        <f t="shared" si="56"/>
        <v>99076.48532678458</v>
      </c>
      <c r="BL49" s="79">
        <f>IF(AA49&lt;=27,-(616.25*(AA49^2))+(20172*AA49),-(616.25*(27^2))+(20172*27))</f>
        <v>110327.97946711193</v>
      </c>
      <c r="BM49" s="79">
        <f>IF(AB49&lt;=27,-(616.25*(AB49^2))+(20172*AB49),-(616.25*(27^2))+(20172*27))</f>
        <v>120495.39868967858</v>
      </c>
      <c r="BN49" s="79">
        <f t="shared" si="57"/>
        <v>129440.06688085728</v>
      </c>
      <c r="BO49" s="79">
        <f t="shared" si="57"/>
        <v>137150.54143537628</v>
      </c>
      <c r="BP49" s="79">
        <f t="shared" si="57"/>
        <v>144156.18354940804</v>
      </c>
      <c r="BQ49" s="79">
        <f t="shared" si="57"/>
        <v>150506.09269248106</v>
      </c>
      <c r="BR49" s="79">
        <f t="shared" si="57"/>
        <v>155682.61108732584</v>
      </c>
      <c r="BS49" s="79">
        <f t="shared" si="57"/>
        <v>159741.31646286746</v>
      </c>
      <c r="BT49" s="79">
        <f t="shared" si="57"/>
        <v>162728.1040198506</v>
      </c>
      <c r="BU49" s="79">
        <f t="shared" si="57"/>
        <v>164535.0810641393</v>
      </c>
      <c r="BV49" s="79">
        <f t="shared" si="57"/>
        <v>165071.31863969777</v>
      </c>
      <c r="BW49" s="79">
        <f t="shared" si="57"/>
        <v>164665.34587091068</v>
      </c>
      <c r="BX49" s="79">
        <f t="shared" si="57"/>
        <v>163663.41144333448</v>
      </c>
      <c r="BY49" s="79">
        <f t="shared" si="57"/>
        <v>161683.32407574003</v>
      </c>
      <c r="BZ49" s="79">
        <f t="shared" si="58"/>
        <v>157556.57396982782</v>
      </c>
      <c r="CA49" s="200">
        <f t="shared" si="59"/>
        <v>145519</v>
      </c>
    </row>
    <row r="50" spans="1:79" ht="12.75">
      <c r="A50" s="1" t="s">
        <v>154</v>
      </c>
      <c r="B50" s="2" t="s">
        <v>6</v>
      </c>
      <c r="C50" s="2" t="s">
        <v>150</v>
      </c>
      <c r="D50" s="2" t="s">
        <v>38</v>
      </c>
      <c r="E50" s="152" t="s">
        <v>14</v>
      </c>
      <c r="F50" s="147">
        <v>40544</v>
      </c>
      <c r="G50" s="167"/>
      <c r="H50" s="39"/>
      <c r="I50" s="39"/>
      <c r="J50" s="39"/>
      <c r="K50" s="39"/>
      <c r="L50" s="39"/>
      <c r="M50" s="39"/>
      <c r="N50" s="38"/>
      <c r="O50" s="39"/>
      <c r="P50" s="39"/>
      <c r="Q50" s="39"/>
      <c r="R50" s="40"/>
      <c r="S50" s="35"/>
      <c r="T50" s="35"/>
      <c r="U50" s="35"/>
      <c r="V50" s="35"/>
      <c r="W50" s="36"/>
      <c r="X50" s="44">
        <v>1</v>
      </c>
      <c r="Y50" s="43">
        <v>1.542366724184906</v>
      </c>
      <c r="Z50" s="43">
        <v>2.077491953200838</v>
      </c>
      <c r="AA50" s="43">
        <v>2.6218348128241877</v>
      </c>
      <c r="AB50" s="43">
        <v>3.1893258615257767</v>
      </c>
      <c r="AC50" s="37">
        <v>4.1416324806161215</v>
      </c>
      <c r="AD50" s="37">
        <v>5.086890292893832</v>
      </c>
      <c r="AE50" s="37">
        <v>6.017976400451734</v>
      </c>
      <c r="AF50" s="37">
        <v>6.9413012932575</v>
      </c>
      <c r="AG50" s="37">
        <v>7.861445791935254</v>
      </c>
      <c r="AH50" s="37">
        <v>8.762442221203177</v>
      </c>
      <c r="AI50" s="37">
        <v>9.635216512026625</v>
      </c>
      <c r="AJ50" s="37">
        <v>10.540487672540698</v>
      </c>
      <c r="AK50" s="37">
        <v>11.504529293467478</v>
      </c>
      <c r="AL50" s="37">
        <v>12.462760985872645</v>
      </c>
      <c r="AM50" s="37">
        <v>13.424817728249094</v>
      </c>
      <c r="AN50" s="37">
        <v>14.41528381716615</v>
      </c>
      <c r="AO50" s="37">
        <v>15.430815139219852</v>
      </c>
      <c r="AP50" s="166">
        <v>16.442775344557397</v>
      </c>
      <c r="AQ50" s="15"/>
      <c r="AR50" s="201"/>
      <c r="AS50" s="62"/>
      <c r="AT50" s="62"/>
      <c r="AU50" s="62"/>
      <c r="AV50" s="62"/>
      <c r="AW50" s="62"/>
      <c r="AX50" s="62"/>
      <c r="AY50" s="61"/>
      <c r="AZ50" s="62"/>
      <c r="BA50" s="62"/>
      <c r="BB50" s="62"/>
      <c r="BC50" s="63"/>
      <c r="BD50" s="59"/>
      <c r="BE50" s="59"/>
      <c r="BF50" s="59"/>
      <c r="BG50" s="59"/>
      <c r="BH50" s="60"/>
      <c r="BI50" s="82">
        <f t="shared" si="56"/>
        <v>19555.75</v>
      </c>
      <c r="BJ50" s="81">
        <f t="shared" si="56"/>
        <v>29646.62744756626</v>
      </c>
      <c r="BK50" s="81">
        <f t="shared" si="56"/>
        <v>39247.449432345034</v>
      </c>
      <c r="BL50" s="81">
        <f>IF(AA50&lt;=27,-(616.25*(AA50^2))+(20172*AA50),-(616.25*(27^2))+(20172*27))</f>
        <v>48651.53838382919</v>
      </c>
      <c r="BM50" s="81">
        <f>IF(AB50&lt;=27,-(616.25*(AB50^2))+(20172*AB50),-(616.25*(27^2))+(20172*27))</f>
        <v>58066.70986702098</v>
      </c>
      <c r="BN50" s="79">
        <f t="shared" si="57"/>
        <v>72974.4004427187</v>
      </c>
      <c r="BO50" s="79">
        <f t="shared" si="57"/>
        <v>86666.3869182479</v>
      </c>
      <c r="BP50" s="79">
        <f t="shared" si="57"/>
        <v>99076.48532678458</v>
      </c>
      <c r="BQ50" s="79">
        <f t="shared" si="57"/>
        <v>110327.97946711193</v>
      </c>
      <c r="BR50" s="79">
        <f t="shared" si="57"/>
        <v>120495.39868967858</v>
      </c>
      <c r="BS50" s="79">
        <f t="shared" si="57"/>
        <v>129440.06688085728</v>
      </c>
      <c r="BT50" s="79">
        <f t="shared" si="57"/>
        <v>137150.54143537628</v>
      </c>
      <c r="BU50" s="79">
        <f t="shared" si="57"/>
        <v>144156.18354940804</v>
      </c>
      <c r="BV50" s="79">
        <f t="shared" si="57"/>
        <v>150506.09269248106</v>
      </c>
      <c r="BW50" s="79">
        <f t="shared" si="57"/>
        <v>155682.61108732584</v>
      </c>
      <c r="BX50" s="79">
        <f t="shared" si="57"/>
        <v>159741.31646286746</v>
      </c>
      <c r="BY50" s="79">
        <f t="shared" si="57"/>
        <v>162728.1040198506</v>
      </c>
      <c r="BZ50" s="79">
        <f t="shared" si="58"/>
        <v>164535.0810641393</v>
      </c>
      <c r="CA50" s="200">
        <f t="shared" si="59"/>
        <v>165071.31863969777</v>
      </c>
    </row>
    <row r="51" spans="1:79" ht="13.5" thickBot="1">
      <c r="A51" s="1" t="s">
        <v>155</v>
      </c>
      <c r="B51" s="2" t="s">
        <v>6</v>
      </c>
      <c r="C51" s="2" t="s">
        <v>150</v>
      </c>
      <c r="D51" s="2" t="s">
        <v>38</v>
      </c>
      <c r="E51" s="4" t="s">
        <v>15</v>
      </c>
      <c r="F51" s="156">
        <v>42248</v>
      </c>
      <c r="G51" s="171"/>
      <c r="H51" s="172"/>
      <c r="I51" s="172"/>
      <c r="J51" s="172"/>
      <c r="K51" s="172"/>
      <c r="L51" s="172"/>
      <c r="M51" s="172"/>
      <c r="N51" s="46"/>
      <c r="O51" s="45"/>
      <c r="P51" s="45"/>
      <c r="Q51" s="45"/>
      <c r="R51" s="39"/>
      <c r="S51" s="45"/>
      <c r="T51" s="45"/>
      <c r="U51" s="45"/>
      <c r="V51" s="45"/>
      <c r="W51" s="47"/>
      <c r="X51" s="48"/>
      <c r="Y51" s="49"/>
      <c r="Z51" s="48"/>
      <c r="AA51" s="46"/>
      <c r="AB51" s="50"/>
      <c r="AC51" s="51">
        <v>1</v>
      </c>
      <c r="AD51" s="52">
        <v>1.542366724184906</v>
      </c>
      <c r="AE51" s="52">
        <v>2.077491953200838</v>
      </c>
      <c r="AF51" s="52">
        <v>2.6218348128241877</v>
      </c>
      <c r="AG51" s="52">
        <v>3.1893258615257767</v>
      </c>
      <c r="AH51" s="52">
        <v>4.1416324806161215</v>
      </c>
      <c r="AI51" s="52">
        <v>5.086890292893832</v>
      </c>
      <c r="AJ51" s="52">
        <v>6.017976400451734</v>
      </c>
      <c r="AK51" s="52">
        <v>6.9413012932575</v>
      </c>
      <c r="AL51" s="52">
        <v>7.861445791935254</v>
      </c>
      <c r="AM51" s="52">
        <v>8.762442221203177</v>
      </c>
      <c r="AN51" s="52">
        <v>9.635216512026625</v>
      </c>
      <c r="AO51" s="52">
        <v>10.540487672540698</v>
      </c>
      <c r="AP51" s="169">
        <v>11.504529293467478</v>
      </c>
      <c r="AQ51" s="15"/>
      <c r="AR51" s="206"/>
      <c r="AS51" s="207"/>
      <c r="AT51" s="207"/>
      <c r="AU51" s="207"/>
      <c r="AV51" s="207"/>
      <c r="AW51" s="207"/>
      <c r="AX51" s="207"/>
      <c r="AY51" s="208"/>
      <c r="AZ51" s="207"/>
      <c r="BA51" s="207"/>
      <c r="BB51" s="207"/>
      <c r="BC51" s="207"/>
      <c r="BD51" s="207"/>
      <c r="BE51" s="207"/>
      <c r="BF51" s="207"/>
      <c r="BG51" s="207"/>
      <c r="BH51" s="209"/>
      <c r="BI51" s="210"/>
      <c r="BJ51" s="211"/>
      <c r="BK51" s="210"/>
      <c r="BL51" s="208"/>
      <c r="BM51" s="212"/>
      <c r="BN51" s="213">
        <f aca="true" t="shared" si="61" ref="BN51:BY51">IF(AC51&lt;=27,-(616.25*(AC51^2))+(20172*AC51),-(616.25*(27^2))+(20172*27))</f>
        <v>19555.75</v>
      </c>
      <c r="BO51" s="214">
        <f t="shared" si="61"/>
        <v>29646.62744756626</v>
      </c>
      <c r="BP51" s="214">
        <f t="shared" si="61"/>
        <v>39247.449432345034</v>
      </c>
      <c r="BQ51" s="214">
        <f t="shared" si="61"/>
        <v>48651.53838382919</v>
      </c>
      <c r="BR51" s="214">
        <f t="shared" si="61"/>
        <v>58066.70986702098</v>
      </c>
      <c r="BS51" s="214">
        <f t="shared" si="61"/>
        <v>72974.4004427187</v>
      </c>
      <c r="BT51" s="214">
        <f t="shared" si="61"/>
        <v>86666.3869182479</v>
      </c>
      <c r="BU51" s="214">
        <f t="shared" si="61"/>
        <v>99076.48532678458</v>
      </c>
      <c r="BV51" s="214">
        <f t="shared" si="61"/>
        <v>110327.97946711193</v>
      </c>
      <c r="BW51" s="214">
        <f t="shared" si="61"/>
        <v>120495.39868967858</v>
      </c>
      <c r="BX51" s="214">
        <f t="shared" si="61"/>
        <v>129440.06688085728</v>
      </c>
      <c r="BY51" s="214">
        <f t="shared" si="61"/>
        <v>137150.54143537628</v>
      </c>
      <c r="BZ51" s="214">
        <f t="shared" si="58"/>
        <v>144156.18354940804</v>
      </c>
      <c r="CA51" s="215">
        <f t="shared" si="59"/>
        <v>150506.09269248106</v>
      </c>
    </row>
    <row r="52" spans="1:79" ht="12.75">
      <c r="A52" s="86" t="s">
        <v>39</v>
      </c>
      <c r="B52" s="87" t="s">
        <v>40</v>
      </c>
      <c r="C52" s="88" t="s">
        <v>7</v>
      </c>
      <c r="D52" s="89" t="s">
        <v>38</v>
      </c>
      <c r="E52" s="151" t="s">
        <v>9</v>
      </c>
      <c r="F52" s="146" t="s">
        <v>20</v>
      </c>
      <c r="G52" s="259">
        <f>+H52-(I52-H52)</f>
        <v>8.761162487946464</v>
      </c>
      <c r="H52" s="233">
        <v>8.992510162552891</v>
      </c>
      <c r="I52" s="233">
        <v>9.223857837159319</v>
      </c>
      <c r="J52" s="233">
        <v>10.585305680270816</v>
      </c>
      <c r="K52" s="233">
        <v>11.255644968665976</v>
      </c>
      <c r="L52" s="234">
        <v>11.896047257587794</v>
      </c>
      <c r="M52" s="233">
        <v>12.512419234504991</v>
      </c>
      <c r="N52" s="233">
        <v>13.140318787562064</v>
      </c>
      <c r="O52" s="234">
        <v>13.785198289842254</v>
      </c>
      <c r="P52" s="233">
        <v>14.432815890502422</v>
      </c>
      <c r="Q52" s="233">
        <v>15.074458058435438</v>
      </c>
      <c r="R52" s="181">
        <v>15.686211102725661</v>
      </c>
      <c r="S52" s="181">
        <v>17.041209322197695</v>
      </c>
      <c r="T52" s="182">
        <v>17.99644272470097</v>
      </c>
      <c r="U52" s="182">
        <v>18.829883965293625</v>
      </c>
      <c r="V52" s="182">
        <v>19.581254495137433</v>
      </c>
      <c r="W52" s="182">
        <v>20.341317259577618</v>
      </c>
      <c r="X52" s="182">
        <v>21.28226673104179</v>
      </c>
      <c r="Y52" s="182">
        <v>22.408253760298305</v>
      </c>
      <c r="Z52" s="182">
        <v>23.5</v>
      </c>
      <c r="AA52" s="182">
        <v>24.5</v>
      </c>
      <c r="AB52" s="182">
        <v>25.5</v>
      </c>
      <c r="AC52" s="182">
        <v>26.5</v>
      </c>
      <c r="AD52" s="182">
        <v>27.5</v>
      </c>
      <c r="AE52" s="182">
        <v>28.5</v>
      </c>
      <c r="AF52" s="182">
        <v>29.5</v>
      </c>
      <c r="AG52" s="182">
        <v>30.5</v>
      </c>
      <c r="AH52" s="182">
        <v>31.5</v>
      </c>
      <c r="AI52" s="182">
        <v>32.5</v>
      </c>
      <c r="AJ52" s="182">
        <v>33.5</v>
      </c>
      <c r="AK52" s="182">
        <v>34.5</v>
      </c>
      <c r="AL52" s="182">
        <v>35.5</v>
      </c>
      <c r="AM52" s="182">
        <v>36.5</v>
      </c>
      <c r="AN52" s="182">
        <v>37.5</v>
      </c>
      <c r="AO52" s="182">
        <v>38.5</v>
      </c>
      <c r="AP52" s="183">
        <v>39.5</v>
      </c>
      <c r="AQ52" s="15"/>
      <c r="AR52" s="216">
        <f aca="true" t="shared" si="62" ref="AR52:AW52">IF(G52&lt;=27,-(675.25*(G52^2))+(22366*G52),-(675.25*(27^2))+(22366*27))</f>
        <v>144121.34221874038</v>
      </c>
      <c r="AS52" s="217">
        <f t="shared" si="62"/>
        <v>146522.22964496058</v>
      </c>
      <c r="AT52" s="217">
        <f t="shared" si="62"/>
        <v>148850.83595247066</v>
      </c>
      <c r="AU52" s="217">
        <f t="shared" si="62"/>
        <v>161090.0646381287</v>
      </c>
      <c r="AV52" s="217">
        <f t="shared" si="62"/>
        <v>166196.64101232548</v>
      </c>
      <c r="AW52" s="218">
        <f t="shared" si="62"/>
        <v>170508.35423865548</v>
      </c>
      <c r="AX52" s="217">
        <f aca="true" t="shared" si="63" ref="AX52:BN52">IF(M52&lt;=27,-(675.25*(M52^2))+(22366*M52),-(675.25*(27^2))+(22366*27))</f>
        <v>174135.1997476566</v>
      </c>
      <c r="AY52" s="217">
        <f t="shared" si="63"/>
        <v>177302.31796699276</v>
      </c>
      <c r="AZ52" s="218">
        <f t="shared" si="63"/>
        <v>180000.84500170714</v>
      </c>
      <c r="BA52" s="217">
        <f t="shared" si="63"/>
        <v>182145.61585617592</v>
      </c>
      <c r="BB52" s="217">
        <f t="shared" si="63"/>
        <v>183712.00122854597</v>
      </c>
      <c r="BC52" s="219">
        <f t="shared" si="63"/>
        <v>184687.6605563625</v>
      </c>
      <c r="BD52" s="219">
        <f t="shared" si="63"/>
        <v>185049.18676148652</v>
      </c>
      <c r="BE52" s="220">
        <f t="shared" si="63"/>
        <v>183813.90324115232</v>
      </c>
      <c r="BF52" s="220">
        <f t="shared" si="63"/>
        <v>181729.48578638575</v>
      </c>
      <c r="BG52" s="220">
        <f t="shared" si="63"/>
        <v>179046.25052408854</v>
      </c>
      <c r="BH52" s="220">
        <f t="shared" si="63"/>
        <v>175556.2577287659</v>
      </c>
      <c r="BI52" s="220">
        <f t="shared" si="63"/>
        <v>170154.90186961228</v>
      </c>
      <c r="BJ52" s="220">
        <f t="shared" si="63"/>
        <v>162119.8314481873</v>
      </c>
      <c r="BK52" s="220">
        <f t="shared" si="63"/>
        <v>152694.1875</v>
      </c>
      <c r="BL52" s="220">
        <f t="shared" si="63"/>
        <v>142648.1875</v>
      </c>
      <c r="BM52" s="220">
        <f t="shared" si="63"/>
        <v>131251.6875</v>
      </c>
      <c r="BN52" s="220">
        <f t="shared" si="63"/>
        <v>118504.6875</v>
      </c>
      <c r="BO52" s="220">
        <f aca="true" t="shared" si="64" ref="BO52:BY58">IF(AD52&lt;=27,-(675.25*(AD52^2))+(22366*AD52),-(675.25*(27^2))+(22366*27))</f>
        <v>111624.75</v>
      </c>
      <c r="BP52" s="220">
        <f t="shared" si="64"/>
        <v>111624.75</v>
      </c>
      <c r="BQ52" s="220">
        <f t="shared" si="64"/>
        <v>111624.75</v>
      </c>
      <c r="BR52" s="220">
        <f t="shared" si="64"/>
        <v>111624.75</v>
      </c>
      <c r="BS52" s="220">
        <f t="shared" si="64"/>
        <v>111624.75</v>
      </c>
      <c r="BT52" s="220">
        <f t="shared" si="64"/>
        <v>111624.75</v>
      </c>
      <c r="BU52" s="220">
        <f t="shared" si="64"/>
        <v>111624.75</v>
      </c>
      <c r="BV52" s="220">
        <f t="shared" si="64"/>
        <v>111624.75</v>
      </c>
      <c r="BW52" s="220">
        <f t="shared" si="64"/>
        <v>111624.75</v>
      </c>
      <c r="BX52" s="220">
        <f t="shared" si="64"/>
        <v>111624.75</v>
      </c>
      <c r="BY52" s="220">
        <f t="shared" si="64"/>
        <v>111624.75</v>
      </c>
      <c r="BZ52" s="220">
        <f aca="true" t="shared" si="65" ref="BZ52:BZ58">IF(AO52&lt;=27,-(675.25*(AO52^2))+(22366*AO52),-(675.25*(27^2))+(22366*27))</f>
        <v>111624.75</v>
      </c>
      <c r="CA52" s="221">
        <f aca="true" t="shared" si="66" ref="CA52:CA58">IF(AP52&lt;=27,-(675.25*(AP52^2))+(22366*AP52),-(675.25*(27^2))+(22366*27))</f>
        <v>111624.75</v>
      </c>
    </row>
    <row r="53" spans="1:79" ht="12.75">
      <c r="A53" s="90" t="s">
        <v>41</v>
      </c>
      <c r="B53" s="91" t="s">
        <v>40</v>
      </c>
      <c r="C53" s="5" t="s">
        <v>7</v>
      </c>
      <c r="D53" s="2" t="s">
        <v>38</v>
      </c>
      <c r="E53" s="3" t="s">
        <v>10</v>
      </c>
      <c r="F53" s="147">
        <v>34608</v>
      </c>
      <c r="G53" s="235"/>
      <c r="H53" s="24">
        <v>1</v>
      </c>
      <c r="I53" s="22">
        <v>1.4895382075256065</v>
      </c>
      <c r="J53" s="23">
        <v>1.8739554419462319</v>
      </c>
      <c r="K53" s="23">
        <v>2.285494145814526</v>
      </c>
      <c r="L53" s="116">
        <v>3.286877050006922</v>
      </c>
      <c r="M53" s="18">
        <v>4.284478622708339</v>
      </c>
      <c r="N53" s="18">
        <v>5.292571025233809</v>
      </c>
      <c r="O53" s="116">
        <v>6.28586819895852</v>
      </c>
      <c r="P53" s="18">
        <v>7.278830237263196</v>
      </c>
      <c r="Q53" s="18">
        <v>8.269455436216319</v>
      </c>
      <c r="R53" s="117">
        <v>9.253757357338454</v>
      </c>
      <c r="S53" s="116">
        <v>10.232188866415452</v>
      </c>
      <c r="T53" s="107">
        <v>11.183716173570536</v>
      </c>
      <c r="U53" s="107">
        <v>12.170334040757348</v>
      </c>
      <c r="V53" s="107">
        <v>13.109509227392211</v>
      </c>
      <c r="W53" s="107">
        <v>14.17595293835164</v>
      </c>
      <c r="X53" s="107">
        <v>15.388620612725164</v>
      </c>
      <c r="Y53" s="107">
        <v>16.533843114862883</v>
      </c>
      <c r="Z53" s="107">
        <v>17.428194599975118</v>
      </c>
      <c r="AA53" s="107">
        <v>18.18375946069594</v>
      </c>
      <c r="AB53" s="107">
        <v>19.079693694504936</v>
      </c>
      <c r="AC53" s="107">
        <v>20.222036531825328</v>
      </c>
      <c r="AD53" s="107">
        <v>21.5</v>
      </c>
      <c r="AE53" s="107">
        <v>22.5</v>
      </c>
      <c r="AF53" s="107">
        <v>23.5</v>
      </c>
      <c r="AG53" s="107">
        <v>24.5</v>
      </c>
      <c r="AH53" s="107">
        <v>25.5</v>
      </c>
      <c r="AI53" s="107">
        <v>26.5</v>
      </c>
      <c r="AJ53" s="107">
        <v>27.5</v>
      </c>
      <c r="AK53" s="107">
        <v>28.5</v>
      </c>
      <c r="AL53" s="107">
        <v>29.5</v>
      </c>
      <c r="AM53" s="107">
        <v>30.5</v>
      </c>
      <c r="AN53" s="107">
        <v>31.5</v>
      </c>
      <c r="AO53" s="107">
        <v>32.5</v>
      </c>
      <c r="AP53" s="184">
        <v>33.5</v>
      </c>
      <c r="AQ53" s="15"/>
      <c r="AR53" s="255"/>
      <c r="AS53" s="76">
        <f aca="true" t="shared" si="67" ref="AS53:AY53">IF(H53&lt;=27,-(675.25*(H53^2))+(22366*H53),-(675.25*(27^2))+(22366*27))</f>
        <v>21690.75</v>
      </c>
      <c r="AT53" s="70">
        <f t="shared" si="67"/>
        <v>31816.818120116743</v>
      </c>
      <c r="AU53" s="71">
        <f t="shared" si="67"/>
        <v>39541.60591339989</v>
      </c>
      <c r="AV53" s="71">
        <f t="shared" si="67"/>
        <v>47590.204838292135</v>
      </c>
      <c r="AW53" s="125">
        <f t="shared" si="67"/>
        <v>66219.18770951236</v>
      </c>
      <c r="AX53" s="77">
        <f t="shared" si="67"/>
        <v>83431.2486650274</v>
      </c>
      <c r="AY53" s="77">
        <f t="shared" si="67"/>
        <v>99459.00778479259</v>
      </c>
      <c r="AZ53" s="125">
        <f aca="true" t="shared" si="68" ref="AZ53:BN55">IF(O53&lt;=27,-(675.25*(O53^2))+(22366*O53),-(675.25*(27^2))+(22366*27))</f>
        <v>113909.15626824493</v>
      </c>
      <c r="BA53" s="77">
        <f t="shared" si="68"/>
        <v>127022.64724876745</v>
      </c>
      <c r="BB53" s="77">
        <f t="shared" si="68"/>
        <v>138778.41639530315</v>
      </c>
      <c r="BC53" s="130">
        <f t="shared" si="68"/>
        <v>149146.51201869023</v>
      </c>
      <c r="BD53" s="125">
        <f t="shared" si="68"/>
        <v>158156.021690351</v>
      </c>
      <c r="BE53" s="126">
        <f t="shared" si="68"/>
        <v>165677.7595318022</v>
      </c>
      <c r="BF53" s="126">
        <f t="shared" si="68"/>
        <v>172185.6661999714</v>
      </c>
      <c r="BG53" s="126">
        <f t="shared" si="68"/>
        <v>177159.33684822835</v>
      </c>
      <c r="BH53" s="126">
        <f t="shared" si="68"/>
        <v>181362.71585425187</v>
      </c>
      <c r="BI53" s="126">
        <f t="shared" si="68"/>
        <v>184276.1762685073</v>
      </c>
      <c r="BJ53" s="126">
        <f t="shared" si="68"/>
        <v>185204.21461582984</v>
      </c>
      <c r="BK53" s="126">
        <f t="shared" si="68"/>
        <v>184697.2371964336</v>
      </c>
      <c r="BL53" s="126">
        <f t="shared" si="68"/>
        <v>183427.1538368911</v>
      </c>
      <c r="BM53" s="126">
        <f t="shared" si="68"/>
        <v>180921.99024703968</v>
      </c>
      <c r="BN53" s="126">
        <f t="shared" si="68"/>
        <v>176155.57237165893</v>
      </c>
      <c r="BO53" s="126">
        <f t="shared" si="64"/>
        <v>168734.6875</v>
      </c>
      <c r="BP53" s="126">
        <f t="shared" si="64"/>
        <v>161389.6875</v>
      </c>
      <c r="BQ53" s="126">
        <f t="shared" si="64"/>
        <v>152694.1875</v>
      </c>
      <c r="BR53" s="126">
        <f t="shared" si="64"/>
        <v>142648.1875</v>
      </c>
      <c r="BS53" s="126">
        <f t="shared" si="64"/>
        <v>131251.6875</v>
      </c>
      <c r="BT53" s="126">
        <f t="shared" si="64"/>
        <v>118504.6875</v>
      </c>
      <c r="BU53" s="126">
        <f t="shared" si="64"/>
        <v>111624.75</v>
      </c>
      <c r="BV53" s="126">
        <f t="shared" si="64"/>
        <v>111624.75</v>
      </c>
      <c r="BW53" s="126">
        <f t="shared" si="64"/>
        <v>111624.75</v>
      </c>
      <c r="BX53" s="126">
        <f t="shared" si="64"/>
        <v>111624.75</v>
      </c>
      <c r="BY53" s="126">
        <f t="shared" si="64"/>
        <v>111624.75</v>
      </c>
      <c r="BZ53" s="126">
        <f t="shared" si="65"/>
        <v>111624.75</v>
      </c>
      <c r="CA53" s="222">
        <f t="shared" si="66"/>
        <v>111624.75</v>
      </c>
    </row>
    <row r="54" spans="1:79" ht="12.75">
      <c r="A54" s="90" t="s">
        <v>42</v>
      </c>
      <c r="B54" s="91" t="s">
        <v>40</v>
      </c>
      <c r="C54" s="5" t="s">
        <v>7</v>
      </c>
      <c r="D54" s="2" t="s">
        <v>38</v>
      </c>
      <c r="E54" s="152" t="s">
        <v>11</v>
      </c>
      <c r="F54" s="148">
        <v>36069</v>
      </c>
      <c r="G54" s="236"/>
      <c r="H54" s="38"/>
      <c r="I54" s="38"/>
      <c r="J54" s="38"/>
      <c r="K54" s="237"/>
      <c r="L54" s="238">
        <v>1</v>
      </c>
      <c r="M54" s="239">
        <v>1.5135000203497442</v>
      </c>
      <c r="N54" s="239">
        <v>1.9548911164880745</v>
      </c>
      <c r="O54" s="18">
        <v>2.9474797321113853</v>
      </c>
      <c r="P54" s="18">
        <v>3.948399856166847</v>
      </c>
      <c r="Q54" s="18">
        <v>4.951334664971854</v>
      </c>
      <c r="R54" s="117">
        <v>5.946074103503583</v>
      </c>
      <c r="S54" s="117">
        <v>6.940858819057941</v>
      </c>
      <c r="T54" s="107">
        <v>7.99059612631873</v>
      </c>
      <c r="U54" s="107">
        <v>8.930091191973897</v>
      </c>
      <c r="V54" s="107">
        <v>9.853820564156644</v>
      </c>
      <c r="W54" s="107">
        <v>10.834085465067256</v>
      </c>
      <c r="X54" s="107">
        <v>11.847212970039275</v>
      </c>
      <c r="Y54" s="107">
        <v>12.78391113746585</v>
      </c>
      <c r="Z54" s="107">
        <v>13.788120541563545</v>
      </c>
      <c r="AA54" s="107">
        <v>14.866586630078512</v>
      </c>
      <c r="AB54" s="107">
        <v>16.015364368452385</v>
      </c>
      <c r="AC54" s="107">
        <v>17.047873655581654</v>
      </c>
      <c r="AD54" s="107">
        <v>17.884897914499973</v>
      </c>
      <c r="AE54" s="107">
        <v>18.65385825019387</v>
      </c>
      <c r="AF54" s="107">
        <v>19.677093691396998</v>
      </c>
      <c r="AG54" s="107">
        <v>21</v>
      </c>
      <c r="AH54" s="107">
        <v>22</v>
      </c>
      <c r="AI54" s="107">
        <v>23</v>
      </c>
      <c r="AJ54" s="107">
        <v>24</v>
      </c>
      <c r="AK54" s="107">
        <v>25</v>
      </c>
      <c r="AL54" s="107">
        <v>26</v>
      </c>
      <c r="AM54" s="107">
        <v>27</v>
      </c>
      <c r="AN54" s="107">
        <v>28</v>
      </c>
      <c r="AO54" s="107">
        <v>29</v>
      </c>
      <c r="AP54" s="184">
        <v>30</v>
      </c>
      <c r="AQ54" s="15"/>
      <c r="AR54" s="223"/>
      <c r="AS54" s="61"/>
      <c r="AT54" s="61"/>
      <c r="AU54" s="61"/>
      <c r="AV54" s="127"/>
      <c r="AW54" s="128">
        <f>IF(L54&lt;=27,-(675.25*(L54^2))+(22366*L54),-(675.25*(27^2))+(22366*27))</f>
        <v>21690.75</v>
      </c>
      <c r="AX54" s="129">
        <f>IF(M54&lt;=27,-(675.25*(M54^2))+(22366*M54),-(675.25*(27^2))+(22366*27))</f>
        <v>32304.15822423537</v>
      </c>
      <c r="AY54" s="129">
        <f>IF(N54&lt;=27,-(675.25*(N54^2))+(22366*N54),-(675.25*(27^2))+(22366*27))</f>
        <v>41142.559799359246</v>
      </c>
      <c r="AZ54" s="77">
        <f t="shared" si="68"/>
        <v>60057.00495864544</v>
      </c>
      <c r="BA54" s="77">
        <f t="shared" si="68"/>
        <v>77782.85725635124</v>
      </c>
      <c r="BB54" s="77">
        <f t="shared" si="68"/>
        <v>94187.31458694678</v>
      </c>
      <c r="BC54" s="130">
        <f t="shared" si="68"/>
        <v>109115.8913097098</v>
      </c>
      <c r="BD54" s="130">
        <f t="shared" si="68"/>
        <v>122708.72769314966</v>
      </c>
      <c r="BE54" s="126">
        <f t="shared" si="68"/>
        <v>135603.2126982218</v>
      </c>
      <c r="BF54" s="126">
        <f t="shared" si="68"/>
        <v>145881.57609705933</v>
      </c>
      <c r="BG54" s="126">
        <f t="shared" si="68"/>
        <v>154825.27498834732</v>
      </c>
      <c r="BH54" s="126">
        <f t="shared" si="68"/>
        <v>163056.06085127057</v>
      </c>
      <c r="BI54" s="126">
        <f t="shared" si="68"/>
        <v>170199.06894281897</v>
      </c>
      <c r="BJ54" s="126">
        <f t="shared" si="68"/>
        <v>175569.94022439775</v>
      </c>
      <c r="BK54" s="126">
        <f t="shared" si="68"/>
        <v>180011.79501922964</v>
      </c>
      <c r="BL54" s="126">
        <f t="shared" si="68"/>
        <v>183265.4290488289</v>
      </c>
      <c r="BM54" s="126">
        <f t="shared" si="68"/>
        <v>185003.48678919385</v>
      </c>
      <c r="BN54" s="126">
        <f t="shared" si="68"/>
        <v>185044.8372624395</v>
      </c>
      <c r="BO54" s="126">
        <f t="shared" si="64"/>
        <v>184021.69730919565</v>
      </c>
      <c r="BP54" s="126">
        <f t="shared" si="64"/>
        <v>182247.8633745615</v>
      </c>
      <c r="BQ54" s="126">
        <f t="shared" si="64"/>
        <v>178649.16960323974</v>
      </c>
      <c r="BR54" s="126">
        <f t="shared" si="64"/>
        <v>171900.75</v>
      </c>
      <c r="BS54" s="126">
        <f t="shared" si="64"/>
        <v>165231</v>
      </c>
      <c r="BT54" s="126">
        <f t="shared" si="64"/>
        <v>157210.75</v>
      </c>
      <c r="BU54" s="126">
        <f t="shared" si="64"/>
        <v>147840</v>
      </c>
      <c r="BV54" s="126">
        <f t="shared" si="64"/>
        <v>137118.75</v>
      </c>
      <c r="BW54" s="126">
        <f t="shared" si="64"/>
        <v>125047</v>
      </c>
      <c r="BX54" s="126">
        <f t="shared" si="64"/>
        <v>111624.75</v>
      </c>
      <c r="BY54" s="126">
        <f t="shared" si="64"/>
        <v>111624.75</v>
      </c>
      <c r="BZ54" s="126">
        <f t="shared" si="65"/>
        <v>111624.75</v>
      </c>
      <c r="CA54" s="222">
        <f t="shared" si="66"/>
        <v>111624.75</v>
      </c>
    </row>
    <row r="55" spans="1:79" ht="12.75">
      <c r="A55" s="90" t="s">
        <v>43</v>
      </c>
      <c r="B55" s="91" t="s">
        <v>40</v>
      </c>
      <c r="C55" s="5" t="s">
        <v>7</v>
      </c>
      <c r="D55" s="2" t="s">
        <v>38</v>
      </c>
      <c r="E55" s="152" t="s">
        <v>12</v>
      </c>
      <c r="F55" s="147">
        <v>37257</v>
      </c>
      <c r="G55" s="240"/>
      <c r="H55" s="104"/>
      <c r="I55" s="104"/>
      <c r="J55" s="104"/>
      <c r="K55" s="103"/>
      <c r="L55" s="104"/>
      <c r="M55" s="103"/>
      <c r="N55" s="241"/>
      <c r="O55" s="24">
        <v>1</v>
      </c>
      <c r="P55" s="23">
        <v>1.5201912858661</v>
      </c>
      <c r="Q55" s="23">
        <v>2.057222222222222</v>
      </c>
      <c r="R55" s="30">
        <v>2.649129683274091</v>
      </c>
      <c r="S55" s="30">
        <v>3.2282810938260846</v>
      </c>
      <c r="T55" s="107">
        <v>4.198060436518343</v>
      </c>
      <c r="U55" s="107">
        <v>5.024573413367505</v>
      </c>
      <c r="V55" s="107">
        <v>5.956387461143945</v>
      </c>
      <c r="W55" s="107">
        <v>6.888090455524781</v>
      </c>
      <c r="X55" s="107">
        <v>7.839775670666891</v>
      </c>
      <c r="Y55" s="107">
        <v>8.783836858423847</v>
      </c>
      <c r="Z55" s="107">
        <v>9.646533712612477</v>
      </c>
      <c r="AA55" s="107">
        <v>10.549146307477939</v>
      </c>
      <c r="AB55" s="107">
        <v>11.470028302486057</v>
      </c>
      <c r="AC55" s="107">
        <v>12.457602152114822</v>
      </c>
      <c r="AD55" s="107">
        <v>13.446404060395187</v>
      </c>
      <c r="AE55" s="107">
        <v>14.654640537212535</v>
      </c>
      <c r="AF55" s="107">
        <v>15.900243041490656</v>
      </c>
      <c r="AG55" s="107">
        <v>16.91221216970964</v>
      </c>
      <c r="AH55" s="107">
        <v>17.5967409455773</v>
      </c>
      <c r="AI55" s="107">
        <v>18.27291971839714</v>
      </c>
      <c r="AJ55" s="107">
        <v>19.140634746453983</v>
      </c>
      <c r="AK55" s="107">
        <v>20.37008652357142</v>
      </c>
      <c r="AL55" s="107">
        <v>22</v>
      </c>
      <c r="AM55" s="107">
        <v>23</v>
      </c>
      <c r="AN55" s="107">
        <v>24</v>
      </c>
      <c r="AO55" s="107">
        <v>25</v>
      </c>
      <c r="AP55" s="184">
        <v>26</v>
      </c>
      <c r="AQ55" s="15"/>
      <c r="AR55" s="224"/>
      <c r="AS55" s="123"/>
      <c r="AT55" s="123"/>
      <c r="AU55" s="123"/>
      <c r="AV55" s="122"/>
      <c r="AW55" s="123"/>
      <c r="AX55" s="122"/>
      <c r="AY55" s="131"/>
      <c r="AZ55" s="76">
        <f t="shared" si="68"/>
        <v>21690.75</v>
      </c>
      <c r="BA55" s="71">
        <f t="shared" si="68"/>
        <v>32440.10801099911</v>
      </c>
      <c r="BB55" s="71">
        <f t="shared" si="68"/>
        <v>43154.06397307098</v>
      </c>
      <c r="BC55" s="80">
        <f t="shared" si="68"/>
        <v>54511.605570896</v>
      </c>
      <c r="BD55" s="80">
        <f t="shared" si="68"/>
        <v>65166.41529079943</v>
      </c>
      <c r="BE55" s="126">
        <f t="shared" si="68"/>
        <v>81993.4085809662</v>
      </c>
      <c r="BF55" s="126">
        <f t="shared" si="68"/>
        <v>95332.01923811532</v>
      </c>
      <c r="BG55" s="126">
        <f t="shared" si="68"/>
        <v>109263.66999663951</v>
      </c>
      <c r="BH55" s="126">
        <f t="shared" si="68"/>
        <v>122021.26134737955</v>
      </c>
      <c r="BI55" s="126">
        <f t="shared" si="68"/>
        <v>133842.15139718726</v>
      </c>
      <c r="BJ55" s="126">
        <f t="shared" si="68"/>
        <v>144359.84800812032</v>
      </c>
      <c r="BK55" s="126">
        <f t="shared" si="68"/>
        <v>152918.57056183938</v>
      </c>
      <c r="BL55" s="126">
        <f t="shared" si="68"/>
        <v>160797.355914909</v>
      </c>
      <c r="BM55" s="126">
        <f t="shared" si="68"/>
        <v>167701.71687570214</v>
      </c>
      <c r="BN55" s="126">
        <f t="shared" si="68"/>
        <v>173833.43208960135</v>
      </c>
      <c r="BO55" s="126">
        <f t="shared" si="64"/>
        <v>178653.1688143567</v>
      </c>
      <c r="BP55" s="126">
        <f t="shared" si="64"/>
        <v>182750.02037241062</v>
      </c>
      <c r="BQ55" s="126">
        <f t="shared" si="64"/>
        <v>184909.66450831678</v>
      </c>
      <c r="BR55" s="126">
        <f t="shared" si="64"/>
        <v>185121.560338147</v>
      </c>
      <c r="BS55" s="126">
        <f t="shared" si="64"/>
        <v>184480.72462941968</v>
      </c>
      <c r="BT55" s="126">
        <f t="shared" si="64"/>
        <v>183226.42087429547</v>
      </c>
      <c r="BU55" s="126">
        <f t="shared" si="64"/>
        <v>180712.21427898147</v>
      </c>
      <c r="BV55" s="126">
        <f t="shared" si="64"/>
        <v>175408.8332199484</v>
      </c>
      <c r="BW55" s="126">
        <f t="shared" si="64"/>
        <v>165231</v>
      </c>
      <c r="BX55" s="126">
        <f t="shared" si="64"/>
        <v>157210.75</v>
      </c>
      <c r="BY55" s="126">
        <f t="shared" si="64"/>
        <v>147840</v>
      </c>
      <c r="BZ55" s="126">
        <f t="shared" si="65"/>
        <v>137118.75</v>
      </c>
      <c r="CA55" s="222">
        <f t="shared" si="66"/>
        <v>125047</v>
      </c>
    </row>
    <row r="56" spans="1:79" ht="12.75">
      <c r="A56" s="90" t="s">
        <v>44</v>
      </c>
      <c r="B56" s="91" t="s">
        <v>40</v>
      </c>
      <c r="C56" s="5" t="s">
        <v>7</v>
      </c>
      <c r="D56" s="2" t="s">
        <v>38</v>
      </c>
      <c r="E56" s="152" t="s">
        <v>13</v>
      </c>
      <c r="F56" s="147">
        <v>39083</v>
      </c>
      <c r="G56" s="236"/>
      <c r="H56" s="242"/>
      <c r="I56" s="242"/>
      <c r="J56" s="242"/>
      <c r="K56" s="40"/>
      <c r="L56" s="242"/>
      <c r="M56" s="40"/>
      <c r="N56" s="40"/>
      <c r="O56" s="38"/>
      <c r="P56" s="39"/>
      <c r="Q56" s="39"/>
      <c r="R56" s="243"/>
      <c r="S56" s="112"/>
      <c r="T56" s="109">
        <v>1</v>
      </c>
      <c r="U56" s="109">
        <v>1.5116379378571316</v>
      </c>
      <c r="V56" s="109">
        <v>2.0956869005743908</v>
      </c>
      <c r="W56" s="109">
        <v>2.6588640881583006</v>
      </c>
      <c r="X56" s="109">
        <v>3.2282810938260846</v>
      </c>
      <c r="Y56" s="107">
        <v>4.198060436518343</v>
      </c>
      <c r="Z56" s="107">
        <v>5.024573413367505</v>
      </c>
      <c r="AA56" s="107">
        <v>5.956387461143945</v>
      </c>
      <c r="AB56" s="107">
        <v>6.888090455524781</v>
      </c>
      <c r="AC56" s="107">
        <v>7.839775670666891</v>
      </c>
      <c r="AD56" s="107">
        <v>8.783836858423847</v>
      </c>
      <c r="AE56" s="107">
        <v>9.646533712612477</v>
      </c>
      <c r="AF56" s="107">
        <v>10.549146307477939</v>
      </c>
      <c r="AG56" s="107">
        <v>11.470028302486057</v>
      </c>
      <c r="AH56" s="107">
        <v>12.457602152114822</v>
      </c>
      <c r="AI56" s="107">
        <v>13.446404060395187</v>
      </c>
      <c r="AJ56" s="107">
        <v>14.654640537212535</v>
      </c>
      <c r="AK56" s="107">
        <v>15.900243041490656</v>
      </c>
      <c r="AL56" s="107">
        <v>16.91221216970964</v>
      </c>
      <c r="AM56" s="107">
        <v>17.558646414681743</v>
      </c>
      <c r="AN56" s="107">
        <v>18.195196882302174</v>
      </c>
      <c r="AO56" s="107">
        <v>19.019104875335053</v>
      </c>
      <c r="AP56" s="184">
        <v>20.22445229707566</v>
      </c>
      <c r="AQ56" s="15"/>
      <c r="AR56" s="223"/>
      <c r="AS56" s="132"/>
      <c r="AT56" s="132"/>
      <c r="AU56" s="132"/>
      <c r="AV56" s="63"/>
      <c r="AW56" s="132"/>
      <c r="AX56" s="63"/>
      <c r="AY56" s="63"/>
      <c r="AZ56" s="61"/>
      <c r="BA56" s="62"/>
      <c r="BB56" s="62"/>
      <c r="BC56" s="133"/>
      <c r="BD56" s="121"/>
      <c r="BE56" s="134">
        <f aca="true" t="shared" si="69" ref="BE56:BN56">IF(T56&lt;=27,-(675.25*(T56^2))+(22366*T56),-(675.25*(27^2))+(22366*27))</f>
        <v>21690.75</v>
      </c>
      <c r="BF56" s="134">
        <f t="shared" si="69"/>
        <v>32266.314608559765</v>
      </c>
      <c r="BG56" s="134">
        <f t="shared" si="69"/>
        <v>43906.500322314125</v>
      </c>
      <c r="BH56" s="134">
        <f t="shared" si="69"/>
        <v>54694.43499466267</v>
      </c>
      <c r="BI56" s="134">
        <f t="shared" si="69"/>
        <v>65166.41529079943</v>
      </c>
      <c r="BJ56" s="126">
        <f t="shared" si="69"/>
        <v>81993.4085809662</v>
      </c>
      <c r="BK56" s="126">
        <f t="shared" si="69"/>
        <v>95332.01923811532</v>
      </c>
      <c r="BL56" s="126">
        <f t="shared" si="69"/>
        <v>109263.66999663951</v>
      </c>
      <c r="BM56" s="126">
        <f t="shared" si="69"/>
        <v>122021.26134737955</v>
      </c>
      <c r="BN56" s="126">
        <f t="shared" si="69"/>
        <v>133842.15139718726</v>
      </c>
      <c r="BO56" s="126">
        <f t="shared" si="64"/>
        <v>144359.84800812032</v>
      </c>
      <c r="BP56" s="126">
        <f t="shared" si="64"/>
        <v>152918.57056183938</v>
      </c>
      <c r="BQ56" s="126">
        <f t="shared" si="64"/>
        <v>160797.355914909</v>
      </c>
      <c r="BR56" s="126">
        <f t="shared" si="64"/>
        <v>167701.71687570214</v>
      </c>
      <c r="BS56" s="126">
        <f t="shared" si="64"/>
        <v>173833.43208960135</v>
      </c>
      <c r="BT56" s="126">
        <f t="shared" si="64"/>
        <v>178653.1688143567</v>
      </c>
      <c r="BU56" s="126">
        <f t="shared" si="64"/>
        <v>182750.02037241062</v>
      </c>
      <c r="BV56" s="126">
        <f t="shared" si="64"/>
        <v>184909.66450831678</v>
      </c>
      <c r="BW56" s="126">
        <f t="shared" si="64"/>
        <v>185121.560338147</v>
      </c>
      <c r="BX56" s="126">
        <f t="shared" si="64"/>
        <v>184533.0160516171</v>
      </c>
      <c r="BY56" s="126">
        <f t="shared" si="64"/>
        <v>183402.00420180036</v>
      </c>
      <c r="BZ56" s="126">
        <f t="shared" si="65"/>
        <v>181125.58162935835</v>
      </c>
      <c r="CA56" s="222">
        <f t="shared" si="66"/>
        <v>176143.62522494997</v>
      </c>
    </row>
    <row r="57" spans="1:79" ht="12.75">
      <c r="A57" s="90" t="s">
        <v>45</v>
      </c>
      <c r="B57" s="91" t="s">
        <v>40</v>
      </c>
      <c r="C57" s="5" t="s">
        <v>7</v>
      </c>
      <c r="D57" s="2" t="s">
        <v>38</v>
      </c>
      <c r="E57" s="152" t="s">
        <v>14</v>
      </c>
      <c r="F57" s="147">
        <v>40909</v>
      </c>
      <c r="G57" s="167"/>
      <c r="H57" s="38"/>
      <c r="I57" s="38"/>
      <c r="J57" s="38"/>
      <c r="K57" s="39"/>
      <c r="L57" s="38"/>
      <c r="M57" s="39"/>
      <c r="N57" s="39"/>
      <c r="O57" s="38"/>
      <c r="P57" s="39"/>
      <c r="Q57" s="39"/>
      <c r="R57" s="243"/>
      <c r="S57" s="39"/>
      <c r="T57" s="35"/>
      <c r="U57" s="35"/>
      <c r="V57" s="35"/>
      <c r="W57" s="35"/>
      <c r="X57" s="36"/>
      <c r="Y57" s="108">
        <v>1</v>
      </c>
      <c r="Z57" s="109">
        <v>1.5116379378571316</v>
      </c>
      <c r="AA57" s="109">
        <v>2.0956869005743908</v>
      </c>
      <c r="AB57" s="109">
        <v>2.6588640881583006</v>
      </c>
      <c r="AC57" s="109">
        <v>3.2282810938260846</v>
      </c>
      <c r="AD57" s="107">
        <v>4.198060436518343</v>
      </c>
      <c r="AE57" s="107">
        <v>5.024573413367505</v>
      </c>
      <c r="AF57" s="107">
        <v>5.956387461143945</v>
      </c>
      <c r="AG57" s="107">
        <v>6.888090455524781</v>
      </c>
      <c r="AH57" s="107">
        <v>7.839775670666891</v>
      </c>
      <c r="AI57" s="107">
        <v>8.783836858423847</v>
      </c>
      <c r="AJ57" s="107">
        <v>9.646533712612477</v>
      </c>
      <c r="AK57" s="107">
        <v>10.549146307477939</v>
      </c>
      <c r="AL57" s="107">
        <v>11.470028302486057</v>
      </c>
      <c r="AM57" s="107">
        <v>12.457602152114822</v>
      </c>
      <c r="AN57" s="107">
        <v>13.446404060395187</v>
      </c>
      <c r="AO57" s="107">
        <v>14.654640537212535</v>
      </c>
      <c r="AP57" s="184">
        <v>15.900243041490656</v>
      </c>
      <c r="AQ57" s="15"/>
      <c r="AR57" s="201"/>
      <c r="AS57" s="61"/>
      <c r="AT57" s="61"/>
      <c r="AU57" s="61"/>
      <c r="AV57" s="62"/>
      <c r="AW57" s="61"/>
      <c r="AX57" s="62"/>
      <c r="AY57" s="62"/>
      <c r="AZ57" s="61"/>
      <c r="BA57" s="62"/>
      <c r="BB57" s="62"/>
      <c r="BC57" s="133"/>
      <c r="BD57" s="62"/>
      <c r="BE57" s="59"/>
      <c r="BF57" s="59"/>
      <c r="BG57" s="59"/>
      <c r="BH57" s="59"/>
      <c r="BI57" s="60"/>
      <c r="BJ57" s="135">
        <f>IF(Y57&lt;=27,-(675.25*(Y57^2))+(22366*Y57),-(675.25*(27^2))+(22366*27))</f>
        <v>21690.75</v>
      </c>
      <c r="BK57" s="134">
        <f>IF(Z57&lt;=27,-(675.25*(Z57^2))+(22366*Z57),-(675.25*(27^2))+(22366*27))</f>
        <v>32266.314608559765</v>
      </c>
      <c r="BL57" s="134">
        <f>IF(AA57&lt;=27,-(675.25*(AA57^2))+(22366*AA57),-(675.25*(27^2))+(22366*27))</f>
        <v>43906.500322314125</v>
      </c>
      <c r="BM57" s="134">
        <f>IF(AB57&lt;=27,-(675.25*(AB57^2))+(22366*AB57),-(675.25*(27^2))+(22366*27))</f>
        <v>54694.43499466267</v>
      </c>
      <c r="BN57" s="134">
        <f>IF(AC57&lt;=27,-(675.25*(AC57^2))+(22366*AC57),-(675.25*(27^2))+(22366*27))</f>
        <v>65166.41529079943</v>
      </c>
      <c r="BO57" s="126">
        <f t="shared" si="64"/>
        <v>81993.4085809662</v>
      </c>
      <c r="BP57" s="126">
        <f t="shared" si="64"/>
        <v>95332.01923811532</v>
      </c>
      <c r="BQ57" s="126">
        <f t="shared" si="64"/>
        <v>109263.66999663951</v>
      </c>
      <c r="BR57" s="126">
        <f t="shared" si="64"/>
        <v>122021.26134737955</v>
      </c>
      <c r="BS57" s="126">
        <f t="shared" si="64"/>
        <v>133842.15139718726</v>
      </c>
      <c r="BT57" s="126">
        <f t="shared" si="64"/>
        <v>144359.84800812032</v>
      </c>
      <c r="BU57" s="126">
        <f t="shared" si="64"/>
        <v>152918.57056183938</v>
      </c>
      <c r="BV57" s="126">
        <f t="shared" si="64"/>
        <v>160797.355914909</v>
      </c>
      <c r="BW57" s="126">
        <f t="shared" si="64"/>
        <v>167701.71687570214</v>
      </c>
      <c r="BX57" s="126">
        <f t="shared" si="64"/>
        <v>173833.43208960135</v>
      </c>
      <c r="BY57" s="126">
        <f t="shared" si="64"/>
        <v>178653.1688143567</v>
      </c>
      <c r="BZ57" s="126">
        <f t="shared" si="65"/>
        <v>182750.02037241062</v>
      </c>
      <c r="CA57" s="222">
        <f t="shared" si="66"/>
        <v>184909.66450831678</v>
      </c>
    </row>
    <row r="58" spans="1:79" ht="12.75">
      <c r="A58" s="90" t="s">
        <v>46</v>
      </c>
      <c r="B58" s="91" t="s">
        <v>40</v>
      </c>
      <c r="C58" s="6" t="s">
        <v>7</v>
      </c>
      <c r="D58" s="3" t="s">
        <v>38</v>
      </c>
      <c r="E58" s="152" t="s">
        <v>15</v>
      </c>
      <c r="F58" s="153">
        <v>42614</v>
      </c>
      <c r="G58" s="168"/>
      <c r="H58" s="46"/>
      <c r="I58" s="46"/>
      <c r="J58" s="46"/>
      <c r="K58" s="45"/>
      <c r="L58" s="46"/>
      <c r="M58" s="45"/>
      <c r="N58" s="45"/>
      <c r="O58" s="46"/>
      <c r="P58" s="45"/>
      <c r="Q58" s="45"/>
      <c r="R58" s="47"/>
      <c r="S58" s="120"/>
      <c r="T58" s="45"/>
      <c r="U58" s="45"/>
      <c r="V58" s="45"/>
      <c r="W58" s="45"/>
      <c r="X58" s="119"/>
      <c r="Y58" s="48"/>
      <c r="Z58" s="48"/>
      <c r="AA58" s="48"/>
      <c r="AB58" s="48"/>
      <c r="AC58" s="110"/>
      <c r="AD58" s="111">
        <v>1</v>
      </c>
      <c r="AE58" s="111">
        <v>1.5116379378571316</v>
      </c>
      <c r="AF58" s="111">
        <v>2.0956869005743908</v>
      </c>
      <c r="AG58" s="111">
        <v>2.6588640881583006</v>
      </c>
      <c r="AH58" s="111">
        <v>3.6468696296769845</v>
      </c>
      <c r="AI58" s="111">
        <v>4.5881050739058225</v>
      </c>
      <c r="AJ58" s="111">
        <v>5.479458541950884</v>
      </c>
      <c r="AK58" s="111">
        <v>6.430118677905945</v>
      </c>
      <c r="AL58" s="111">
        <v>7.409065468792022</v>
      </c>
      <c r="AM58" s="111">
        <v>8.432196885330223</v>
      </c>
      <c r="AN58" s="111">
        <v>9.294731299100535</v>
      </c>
      <c r="AO58" s="111">
        <v>10.232188866415452</v>
      </c>
      <c r="AP58" s="185">
        <v>11.183716173570536</v>
      </c>
      <c r="AQ58" s="15"/>
      <c r="AR58" s="202"/>
      <c r="AS58" s="54"/>
      <c r="AT58" s="54"/>
      <c r="AU58" s="54"/>
      <c r="AV58" s="53"/>
      <c r="AW58" s="54"/>
      <c r="AX58" s="53"/>
      <c r="AY58" s="53"/>
      <c r="AZ58" s="54"/>
      <c r="BA58" s="53"/>
      <c r="BB58" s="53"/>
      <c r="BC58" s="55"/>
      <c r="BD58" s="136"/>
      <c r="BE58" s="53"/>
      <c r="BF58" s="53"/>
      <c r="BG58" s="53"/>
      <c r="BH58" s="53"/>
      <c r="BI58" s="137"/>
      <c r="BJ58" s="56"/>
      <c r="BK58" s="56"/>
      <c r="BL58" s="56"/>
      <c r="BM58" s="56"/>
      <c r="BN58" s="138"/>
      <c r="BO58" s="139">
        <f t="shared" si="64"/>
        <v>21690.75</v>
      </c>
      <c r="BP58" s="139">
        <f t="shared" si="64"/>
        <v>32266.314608559765</v>
      </c>
      <c r="BQ58" s="139">
        <f t="shared" si="64"/>
        <v>43906.500322314125</v>
      </c>
      <c r="BR58" s="139">
        <f t="shared" si="64"/>
        <v>54694.43499466267</v>
      </c>
      <c r="BS58" s="139">
        <f t="shared" si="64"/>
        <v>72585.29200812575</v>
      </c>
      <c r="BT58" s="139">
        <f t="shared" si="64"/>
        <v>88403.0673917251</v>
      </c>
      <c r="BU58" s="139">
        <f t="shared" si="64"/>
        <v>102279.54914154824</v>
      </c>
      <c r="BV58" s="139">
        <f t="shared" si="64"/>
        <v>115896.86005042182</v>
      </c>
      <c r="BW58" s="139">
        <f t="shared" si="64"/>
        <v>128643.81520565088</v>
      </c>
      <c r="BX58" s="139">
        <f t="shared" si="64"/>
        <v>140582.92763996092</v>
      </c>
      <c r="BY58" s="139">
        <f t="shared" si="64"/>
        <v>149549.74203052855</v>
      </c>
      <c r="BZ58" s="139">
        <f t="shared" si="65"/>
        <v>158156.021690351</v>
      </c>
      <c r="CA58" s="225">
        <f t="shared" si="66"/>
        <v>165677.7595318022</v>
      </c>
    </row>
    <row r="59" spans="1:79" ht="12.75">
      <c r="A59" s="90" t="s">
        <v>47</v>
      </c>
      <c r="B59" s="91" t="s">
        <v>40</v>
      </c>
      <c r="C59" s="5" t="s">
        <v>18</v>
      </c>
      <c r="D59" s="2" t="s">
        <v>38</v>
      </c>
      <c r="E59" s="152" t="s">
        <v>9</v>
      </c>
      <c r="F59" s="150" t="s">
        <v>20</v>
      </c>
      <c r="G59" s="259">
        <f>+H59-(I59-H59)</f>
        <v>4.944750943382228</v>
      </c>
      <c r="H59" s="33">
        <v>5.849704454208951</v>
      </c>
      <c r="I59" s="32">
        <v>6.754657965035674</v>
      </c>
      <c r="J59" s="32">
        <v>7.629210721511932</v>
      </c>
      <c r="K59" s="33">
        <v>8.441825549663676</v>
      </c>
      <c r="L59" s="32">
        <v>7.821784631051059</v>
      </c>
      <c r="M59" s="33">
        <v>10.04081142118889</v>
      </c>
      <c r="N59" s="33">
        <v>10.84012705134992</v>
      </c>
      <c r="O59" s="32">
        <v>11.617913832199546</v>
      </c>
      <c r="P59" s="33">
        <v>12.416922133660332</v>
      </c>
      <c r="Q59" s="33">
        <v>13.223544973544975</v>
      </c>
      <c r="R59" s="113">
        <v>14.000331890225464</v>
      </c>
      <c r="S59" s="118">
        <v>14.971209552963796</v>
      </c>
      <c r="T59" s="106">
        <v>16.061200210924337</v>
      </c>
      <c r="U59" s="106">
        <v>17.15404669708239</v>
      </c>
      <c r="V59" s="106">
        <v>18.119817578772807</v>
      </c>
      <c r="W59" s="106">
        <v>19.1240321675706</v>
      </c>
      <c r="X59" s="106">
        <v>20.311394945221828</v>
      </c>
      <c r="Y59" s="106">
        <v>21.682900007854844</v>
      </c>
      <c r="Z59" s="106">
        <v>23.5</v>
      </c>
      <c r="AA59" s="106">
        <v>24.5</v>
      </c>
      <c r="AB59" s="106">
        <v>25.5</v>
      </c>
      <c r="AC59" s="106">
        <v>26.5</v>
      </c>
      <c r="AD59" s="106">
        <v>27.5</v>
      </c>
      <c r="AE59" s="106">
        <v>28.5</v>
      </c>
      <c r="AF59" s="106">
        <v>29.5</v>
      </c>
      <c r="AG59" s="106">
        <v>30.5</v>
      </c>
      <c r="AH59" s="106">
        <v>31.5</v>
      </c>
      <c r="AI59" s="106">
        <v>32.5</v>
      </c>
      <c r="AJ59" s="106">
        <v>33.5</v>
      </c>
      <c r="AK59" s="106">
        <v>34.5</v>
      </c>
      <c r="AL59" s="106">
        <v>35.5</v>
      </c>
      <c r="AM59" s="106">
        <v>36.5</v>
      </c>
      <c r="AN59" s="106">
        <v>37.5</v>
      </c>
      <c r="AO59" s="106">
        <v>38.5</v>
      </c>
      <c r="AP59" s="186">
        <v>39.5</v>
      </c>
      <c r="AQ59" s="15"/>
      <c r="AR59" s="226">
        <f aca="true" t="shared" si="70" ref="AR59:AW59">IF(G59&lt;=27,-(766.48*(G59^2))+(25276*G59),-(766.48*(27^2))+(25276*27))</f>
        <v>106242.65816588815</v>
      </c>
      <c r="AS59" s="67">
        <f t="shared" si="70"/>
        <v>121628.91831790918</v>
      </c>
      <c r="AT59" s="66">
        <f t="shared" si="70"/>
        <v>135759.77489415507</v>
      </c>
      <c r="AU59" s="66">
        <f t="shared" si="70"/>
        <v>148223.07199128746</v>
      </c>
      <c r="AV59" s="67">
        <f t="shared" si="70"/>
        <v>158752.83101637472</v>
      </c>
      <c r="AW59" s="66">
        <f t="shared" si="70"/>
        <v>150809.94063539294</v>
      </c>
      <c r="AX59" s="67">
        <f aca="true" t="shared" si="71" ref="AX59:BN59">IF(M59&lt;=27,-(766.48*(M59^2))+(25276*M59),-(766.48*(27^2))+(25276*27))</f>
        <v>176516.6500920104</v>
      </c>
      <c r="AY59" s="67">
        <f t="shared" si="71"/>
        <v>183927.2478008789</v>
      </c>
      <c r="AZ59" s="66">
        <f t="shared" si="71"/>
        <v>190198.045471897</v>
      </c>
      <c r="BA59" s="67">
        <f t="shared" si="71"/>
        <v>195674.27173245532</v>
      </c>
      <c r="BB59" s="67">
        <f t="shared" si="71"/>
        <v>200209.98840611964</v>
      </c>
      <c r="BC59" s="140">
        <f t="shared" si="71"/>
        <v>203635.18593074978</v>
      </c>
      <c r="BD59" s="141">
        <f t="shared" si="71"/>
        <v>206615.6763885572</v>
      </c>
      <c r="BE59" s="124">
        <f t="shared" si="71"/>
        <v>208240.06610126683</v>
      </c>
      <c r="BF59" s="124">
        <f t="shared" si="71"/>
        <v>208040.26922913996</v>
      </c>
      <c r="BG59" s="124">
        <f t="shared" si="71"/>
        <v>206339.82534088817</v>
      </c>
      <c r="BH59" s="124">
        <f t="shared" si="71"/>
        <v>203055.37487522152</v>
      </c>
      <c r="BI59" s="124">
        <f t="shared" si="71"/>
        <v>197177.37560888933</v>
      </c>
      <c r="BJ59" s="124">
        <f t="shared" si="71"/>
        <v>187697.82447823486</v>
      </c>
      <c r="BK59" s="124">
        <f t="shared" si="71"/>
        <v>170697.41999999998</v>
      </c>
      <c r="BL59" s="124">
        <f t="shared" si="71"/>
        <v>159182.38</v>
      </c>
      <c r="BM59" s="124">
        <f t="shared" si="71"/>
        <v>146134.38</v>
      </c>
      <c r="BN59" s="124">
        <f t="shared" si="71"/>
        <v>131553.42000000004</v>
      </c>
      <c r="BO59" s="124">
        <f aca="true" t="shared" si="72" ref="BO59:BO72">IF(AD59&lt;=27,-(766.48*(AD59^2))+(25276*AD59),-(766.48*(27^2))+(25276*27))</f>
        <v>123688.07999999996</v>
      </c>
      <c r="BP59" s="124">
        <f aca="true" t="shared" si="73" ref="BP59:BP72">IF(AE59&lt;=27,-(766.48*(AE59^2))+(25276*AE59),-(766.48*(27^2))+(25276*27))</f>
        <v>123688.07999999996</v>
      </c>
      <c r="BQ59" s="124">
        <f aca="true" t="shared" si="74" ref="BQ59:BQ72">IF(AF59&lt;=27,-(766.48*(AF59^2))+(25276*AF59),-(766.48*(27^2))+(25276*27))</f>
        <v>123688.07999999996</v>
      </c>
      <c r="BR59" s="124">
        <f aca="true" t="shared" si="75" ref="BR59:BR72">IF(AG59&lt;=27,-(766.48*(AG59^2))+(25276*AG59),-(766.48*(27^2))+(25276*27))</f>
        <v>123688.07999999996</v>
      </c>
      <c r="BS59" s="124">
        <f aca="true" t="shared" si="76" ref="BS59:BS72">IF(AH59&lt;=27,-(766.48*(AH59^2))+(25276*AH59),-(766.48*(27^2))+(25276*27))</f>
        <v>123688.07999999996</v>
      </c>
      <c r="BT59" s="124">
        <f aca="true" t="shared" si="77" ref="BT59:BT72">IF(AI59&lt;=27,-(766.48*(AI59^2))+(25276*AI59),-(766.48*(27^2))+(25276*27))</f>
        <v>123688.07999999996</v>
      </c>
      <c r="BU59" s="124">
        <f aca="true" t="shared" si="78" ref="BU59:BU72">IF(AJ59&lt;=27,-(766.48*(AJ59^2))+(25276*AJ59),-(766.48*(27^2))+(25276*27))</f>
        <v>123688.07999999996</v>
      </c>
      <c r="BV59" s="124">
        <f aca="true" t="shared" si="79" ref="BV59:BV72">IF(AK59&lt;=27,-(766.48*(AK59^2))+(25276*AK59),-(766.48*(27^2))+(25276*27))</f>
        <v>123688.07999999996</v>
      </c>
      <c r="BW59" s="124">
        <f aca="true" t="shared" si="80" ref="BW59:BW72">IF(AL59&lt;=27,-(766.48*(AL59^2))+(25276*AL59),-(766.48*(27^2))+(25276*27))</f>
        <v>123688.07999999996</v>
      </c>
      <c r="BX59" s="124">
        <f aca="true" t="shared" si="81" ref="BX59:BX72">IF(AM59&lt;=27,-(766.48*(AM59^2))+(25276*AM59),-(766.48*(27^2))+(25276*27))</f>
        <v>123688.07999999996</v>
      </c>
      <c r="BY59" s="124">
        <f aca="true" t="shared" si="82" ref="BY59:BY72">IF(AN59&lt;=27,-(766.48*(AN59^2))+(25276*AN59),-(766.48*(27^2))+(25276*27))</f>
        <v>123688.07999999996</v>
      </c>
      <c r="BZ59" s="124">
        <f aca="true" t="shared" si="83" ref="BZ59:BZ72">IF(AO59&lt;=27,-(766.48*(AO59^2))+(25276*AO59),-(766.48*(27^2))+(25276*27))</f>
        <v>123688.07999999996</v>
      </c>
      <c r="CA59" s="227">
        <f aca="true" t="shared" si="84" ref="CA59:CA72">IF(AP59&lt;=27,-(766.48*(AP59^2))+(25276*AP59),-(766.48*(27^2))+(25276*27))</f>
        <v>123688.07999999996</v>
      </c>
    </row>
    <row r="60" spans="1:79" ht="12.75">
      <c r="A60" s="90" t="s">
        <v>48</v>
      </c>
      <c r="B60" s="91" t="s">
        <v>40</v>
      </c>
      <c r="C60" s="5" t="s">
        <v>18</v>
      </c>
      <c r="D60" s="2" t="s">
        <v>38</v>
      </c>
      <c r="E60" s="152" t="s">
        <v>10</v>
      </c>
      <c r="F60" s="147">
        <v>34608</v>
      </c>
      <c r="G60" s="235"/>
      <c r="H60" s="238">
        <v>1</v>
      </c>
      <c r="I60" s="244">
        <v>1.51371997997319</v>
      </c>
      <c r="J60" s="244">
        <v>1.991613612125521</v>
      </c>
      <c r="K60" s="239">
        <v>2.4662937602468897</v>
      </c>
      <c r="L60" s="116">
        <v>3.397777030804333</v>
      </c>
      <c r="M60" s="18">
        <v>4.465928484028851</v>
      </c>
      <c r="N60" s="18">
        <v>5.4714052287581705</v>
      </c>
      <c r="O60" s="116">
        <v>6.464625568887049</v>
      </c>
      <c r="P60" s="18">
        <v>7.458121827411168</v>
      </c>
      <c r="Q60" s="18">
        <v>8.449892473118279</v>
      </c>
      <c r="R60" s="117">
        <v>9.4395157333143</v>
      </c>
      <c r="S60" s="117">
        <v>10.423207949569681</v>
      </c>
      <c r="T60" s="107">
        <v>11.384373958306623</v>
      </c>
      <c r="U60" s="107">
        <v>12.263075351958568</v>
      </c>
      <c r="V60" s="107">
        <v>13.044254158879934</v>
      </c>
      <c r="W60" s="107">
        <v>13.948326546610629</v>
      </c>
      <c r="X60" s="107">
        <v>15.027952457219929</v>
      </c>
      <c r="Y60" s="107">
        <v>16.125041207049577</v>
      </c>
      <c r="Z60" s="107">
        <v>17.119249835338163</v>
      </c>
      <c r="AA60" s="107">
        <v>17.88469730648915</v>
      </c>
      <c r="AB60" s="107">
        <v>18.729012303132645</v>
      </c>
      <c r="AC60" s="107">
        <v>19.714271772923087</v>
      </c>
      <c r="AD60" s="107">
        <v>21.5</v>
      </c>
      <c r="AE60" s="107">
        <v>22.5</v>
      </c>
      <c r="AF60" s="107">
        <v>23.5</v>
      </c>
      <c r="AG60" s="107">
        <v>24.5</v>
      </c>
      <c r="AH60" s="107">
        <v>25.5</v>
      </c>
      <c r="AI60" s="107">
        <v>26.5</v>
      </c>
      <c r="AJ60" s="107">
        <v>27.5</v>
      </c>
      <c r="AK60" s="107">
        <v>28.5</v>
      </c>
      <c r="AL60" s="107">
        <v>29.5</v>
      </c>
      <c r="AM60" s="107">
        <v>30.5</v>
      </c>
      <c r="AN60" s="107">
        <v>31.5</v>
      </c>
      <c r="AO60" s="107">
        <v>32.5</v>
      </c>
      <c r="AP60" s="184">
        <v>33.5</v>
      </c>
      <c r="AQ60" s="15"/>
      <c r="AR60" s="255"/>
      <c r="AS60" s="128">
        <f aca="true" t="shared" si="85" ref="AS60:AY60">IF(H60&lt;=27,-(766.48*(H60^2))+(25276*H60),-(766.48*(27^2))+(25276*27))</f>
        <v>24509.52</v>
      </c>
      <c r="AT60" s="256">
        <f t="shared" si="85"/>
        <v>36504.513662505175</v>
      </c>
      <c r="AU60" s="256">
        <f t="shared" si="85"/>
        <v>47299.76374670746</v>
      </c>
      <c r="AV60" s="129">
        <f t="shared" si="85"/>
        <v>57675.84607117882</v>
      </c>
      <c r="AW60" s="125">
        <f t="shared" si="85"/>
        <v>77033.28590069669</v>
      </c>
      <c r="AX60" s="77">
        <f t="shared" si="85"/>
        <v>97593.73480010896</v>
      </c>
      <c r="AY60" s="77">
        <f t="shared" si="85"/>
        <v>115349.68236420822</v>
      </c>
      <c r="AZ60" s="125">
        <f aca="true" t="shared" si="86" ref="AZ60:BN62">IF(O60&lt;=27,-(766.48*(O60^2))+(25276*O60),-(766.48*(27^2))+(25276*27))</f>
        <v>131367.61606562533</v>
      </c>
      <c r="BA60" s="77">
        <f t="shared" si="86"/>
        <v>145877.12479721202</v>
      </c>
      <c r="BB60" s="77">
        <f t="shared" si="86"/>
        <v>158852.28679242826</v>
      </c>
      <c r="BC60" s="130">
        <f t="shared" si="86"/>
        <v>170296.41525967012</v>
      </c>
      <c r="BD60" s="130">
        <f t="shared" si="86"/>
        <v>180184.11517328347</v>
      </c>
      <c r="BE60" s="126">
        <f t="shared" si="86"/>
        <v>188412.58492066673</v>
      </c>
      <c r="BF60" s="126">
        <f t="shared" si="86"/>
        <v>194695.91765863725</v>
      </c>
      <c r="BG60" s="126">
        <f t="shared" si="86"/>
        <v>199288.02890182406</v>
      </c>
      <c r="BH60" s="126">
        <f t="shared" si="86"/>
        <v>203434.7618982976</v>
      </c>
      <c r="BI60" s="126">
        <f t="shared" si="86"/>
        <v>206745.1774450135</v>
      </c>
      <c r="BJ60" s="126">
        <f t="shared" si="86"/>
        <v>208278.74670184925</v>
      </c>
      <c r="BK60" s="126">
        <f t="shared" si="86"/>
        <v>208074.85022250365</v>
      </c>
      <c r="BL60" s="126">
        <f t="shared" si="86"/>
        <v>206885.47849543128</v>
      </c>
      <c r="BM60" s="126">
        <f t="shared" si="86"/>
        <v>204531.80172330746</v>
      </c>
      <c r="BN60" s="126">
        <f t="shared" si="86"/>
        <v>200403.5562897756</v>
      </c>
      <c r="BO60" s="126">
        <f t="shared" si="72"/>
        <v>189128.62</v>
      </c>
      <c r="BP60" s="126">
        <f t="shared" si="73"/>
        <v>180679.5</v>
      </c>
      <c r="BQ60" s="126">
        <f t="shared" si="74"/>
        <v>170697.41999999998</v>
      </c>
      <c r="BR60" s="126">
        <f t="shared" si="75"/>
        <v>159182.38</v>
      </c>
      <c r="BS60" s="126">
        <f t="shared" si="76"/>
        <v>146134.38</v>
      </c>
      <c r="BT60" s="126">
        <f t="shared" si="77"/>
        <v>131553.42000000004</v>
      </c>
      <c r="BU60" s="126">
        <f t="shared" si="78"/>
        <v>123688.07999999996</v>
      </c>
      <c r="BV60" s="126">
        <f t="shared" si="79"/>
        <v>123688.07999999996</v>
      </c>
      <c r="BW60" s="126">
        <f t="shared" si="80"/>
        <v>123688.07999999996</v>
      </c>
      <c r="BX60" s="126">
        <f t="shared" si="81"/>
        <v>123688.07999999996</v>
      </c>
      <c r="BY60" s="126">
        <f t="shared" si="82"/>
        <v>123688.07999999996</v>
      </c>
      <c r="BZ60" s="126">
        <f t="shared" si="83"/>
        <v>123688.07999999996</v>
      </c>
      <c r="CA60" s="222">
        <f t="shared" si="84"/>
        <v>123688.07999999996</v>
      </c>
    </row>
    <row r="61" spans="1:79" ht="12.75">
      <c r="A61" s="90" t="s">
        <v>49</v>
      </c>
      <c r="B61" s="91" t="s">
        <v>40</v>
      </c>
      <c r="C61" s="5" t="s">
        <v>18</v>
      </c>
      <c r="D61" s="2" t="s">
        <v>38</v>
      </c>
      <c r="E61" s="152" t="s">
        <v>11</v>
      </c>
      <c r="F61" s="148">
        <v>36069</v>
      </c>
      <c r="G61" s="167"/>
      <c r="H61" s="35"/>
      <c r="I61" s="42"/>
      <c r="J61" s="42"/>
      <c r="K61" s="36"/>
      <c r="L61" s="238">
        <v>1</v>
      </c>
      <c r="M61" s="239">
        <v>1.4861944313282296</v>
      </c>
      <c r="N61" s="239">
        <v>1.862851952770209</v>
      </c>
      <c r="O61" s="18">
        <v>2.8585298196948683</v>
      </c>
      <c r="P61" s="18">
        <v>3.8619385342789596</v>
      </c>
      <c r="Q61" s="18">
        <v>4.865045302813543</v>
      </c>
      <c r="R61" s="117">
        <v>5.8611176951467865</v>
      </c>
      <c r="S61" s="117">
        <v>6.856161293680813</v>
      </c>
      <c r="T61" s="107">
        <v>7.987061539521743</v>
      </c>
      <c r="U61" s="107">
        <v>8.998431109857567</v>
      </c>
      <c r="V61" s="107">
        <v>9.944361401760506</v>
      </c>
      <c r="W61" s="107">
        <v>10.956508202144429</v>
      </c>
      <c r="X61" s="107">
        <v>11.94316194095925</v>
      </c>
      <c r="Y61" s="107">
        <v>12.794600290195536</v>
      </c>
      <c r="Z61" s="107">
        <v>13.679192068477121</v>
      </c>
      <c r="AA61" s="107">
        <v>14.707240581755457</v>
      </c>
      <c r="AB61" s="107">
        <v>15.80778581593928</v>
      </c>
      <c r="AC61" s="107">
        <v>16.79947272358548</v>
      </c>
      <c r="AD61" s="107">
        <v>17.774400967245548</v>
      </c>
      <c r="AE61" s="107">
        <v>18.521577543614182</v>
      </c>
      <c r="AF61" s="107">
        <v>19.33810680252356</v>
      </c>
      <c r="AG61" s="107">
        <v>21</v>
      </c>
      <c r="AH61" s="107">
        <v>22</v>
      </c>
      <c r="AI61" s="107">
        <v>23</v>
      </c>
      <c r="AJ61" s="107">
        <v>24</v>
      </c>
      <c r="AK61" s="107">
        <v>25</v>
      </c>
      <c r="AL61" s="107">
        <v>26</v>
      </c>
      <c r="AM61" s="107">
        <v>27</v>
      </c>
      <c r="AN61" s="107">
        <v>28</v>
      </c>
      <c r="AO61" s="107">
        <v>29</v>
      </c>
      <c r="AP61" s="184">
        <v>30</v>
      </c>
      <c r="AQ61" s="15"/>
      <c r="AR61" s="201"/>
      <c r="AS61" s="59"/>
      <c r="AT61" s="65"/>
      <c r="AU61" s="65"/>
      <c r="AV61" s="60"/>
      <c r="AW61" s="128">
        <f>IF(L61&lt;=27,-(766.48*(L61^2))+(25276*L61),-(766.48*(27^2))+(25276*27))</f>
        <v>24509.52</v>
      </c>
      <c r="AX61" s="129">
        <f>IF(M61&lt;=27,-(766.48*(M61^2))+(25276*M61),-(766.48*(27^2))+(25276*27))</f>
        <v>35872.069436799575</v>
      </c>
      <c r="AY61" s="129">
        <f>IF(N61&lt;=27,-(766.48*(N61^2))+(25276*N61),-(766.48*(27^2))+(25276*27))</f>
        <v>44425.59372704692</v>
      </c>
      <c r="AZ61" s="77">
        <f t="shared" si="86"/>
        <v>65989.1439188521</v>
      </c>
      <c r="BA61" s="77">
        <f t="shared" si="86"/>
        <v>86182.63935940624</v>
      </c>
      <c r="BB61" s="77">
        <f t="shared" si="86"/>
        <v>104827.32611273593</v>
      </c>
      <c r="BC61" s="130">
        <f t="shared" si="86"/>
        <v>121814.95287877084</v>
      </c>
      <c r="BD61" s="130">
        <f t="shared" si="86"/>
        <v>137266.44759750276</v>
      </c>
      <c r="BE61" s="126">
        <f t="shared" si="86"/>
        <v>152984.79230031595</v>
      </c>
      <c r="BF61" s="126">
        <f t="shared" si="86"/>
        <v>165381.1082586282</v>
      </c>
      <c r="BG61" s="126">
        <f t="shared" si="86"/>
        <v>175556.2234898886</v>
      </c>
      <c r="BH61" s="126">
        <f t="shared" si="86"/>
        <v>184924.5545433683</v>
      </c>
      <c r="BI61" s="126">
        <f t="shared" si="86"/>
        <v>192545.3307081042</v>
      </c>
      <c r="BJ61" s="126">
        <f t="shared" si="86"/>
        <v>197922.16388784343</v>
      </c>
      <c r="BK61" s="126">
        <f t="shared" si="86"/>
        <v>202331.29451586134</v>
      </c>
      <c r="BL61" s="126">
        <f t="shared" si="86"/>
        <v>205948.34658449658</v>
      </c>
      <c r="BM61" s="126">
        <f t="shared" si="86"/>
        <v>208024.9021789279</v>
      </c>
      <c r="BN61" s="126">
        <f t="shared" si="86"/>
        <v>208305.73648160987</v>
      </c>
      <c r="BO61" s="126">
        <f t="shared" si="72"/>
        <v>207112.2461855958</v>
      </c>
      <c r="BP61" s="126">
        <f t="shared" si="73"/>
        <v>205211.3231683834</v>
      </c>
      <c r="BQ61" s="126">
        <f t="shared" si="74"/>
        <v>202155.30657607777</v>
      </c>
      <c r="BR61" s="126">
        <f t="shared" si="75"/>
        <v>192778.32</v>
      </c>
      <c r="BS61" s="126">
        <f t="shared" si="76"/>
        <v>185095.68</v>
      </c>
      <c r="BT61" s="126">
        <f t="shared" si="77"/>
        <v>175880.08000000002</v>
      </c>
      <c r="BU61" s="126">
        <f t="shared" si="78"/>
        <v>165131.52000000002</v>
      </c>
      <c r="BV61" s="126">
        <f t="shared" si="79"/>
        <v>152850</v>
      </c>
      <c r="BW61" s="126">
        <f t="shared" si="80"/>
        <v>139035.51999999996</v>
      </c>
      <c r="BX61" s="126">
        <f t="shared" si="81"/>
        <v>123688.07999999996</v>
      </c>
      <c r="BY61" s="126">
        <f t="shared" si="82"/>
        <v>123688.07999999996</v>
      </c>
      <c r="BZ61" s="126">
        <f t="shared" si="83"/>
        <v>123688.07999999996</v>
      </c>
      <c r="CA61" s="222">
        <f t="shared" si="84"/>
        <v>123688.07999999996</v>
      </c>
    </row>
    <row r="62" spans="1:79" ht="12.75">
      <c r="A62" s="90" t="s">
        <v>50</v>
      </c>
      <c r="B62" s="91" t="s">
        <v>40</v>
      </c>
      <c r="C62" s="5" t="s">
        <v>18</v>
      </c>
      <c r="D62" s="2" t="s">
        <v>38</v>
      </c>
      <c r="E62" s="152" t="s">
        <v>12</v>
      </c>
      <c r="F62" s="147">
        <v>37257</v>
      </c>
      <c r="G62" s="236"/>
      <c r="H62" s="40"/>
      <c r="I62" s="40"/>
      <c r="J62" s="40"/>
      <c r="K62" s="40"/>
      <c r="L62" s="39"/>
      <c r="M62" s="35"/>
      <c r="N62" s="36"/>
      <c r="O62" s="238">
        <v>1</v>
      </c>
      <c r="P62" s="239">
        <v>1.4194817973105935</v>
      </c>
      <c r="Q62" s="239">
        <v>1.8555798687089715</v>
      </c>
      <c r="R62" s="105">
        <v>2.292361155166459</v>
      </c>
      <c r="S62" s="105">
        <v>2.7118790445909635</v>
      </c>
      <c r="T62" s="107">
        <v>3.5793749896578366</v>
      </c>
      <c r="U62" s="107">
        <v>4.435838784433617</v>
      </c>
      <c r="V62" s="107">
        <v>5.417752277547969</v>
      </c>
      <c r="W62" s="107">
        <v>6.588577440326584</v>
      </c>
      <c r="X62" s="107">
        <v>7.807274006375926</v>
      </c>
      <c r="Y62" s="107">
        <v>8.918033198293479</v>
      </c>
      <c r="Z62" s="107">
        <v>9.914308718227801</v>
      </c>
      <c r="AA62" s="107">
        <v>10.839427291861183</v>
      </c>
      <c r="AB62" s="107">
        <v>11.687780507929025</v>
      </c>
      <c r="AC62" s="107">
        <v>12.488699745660613</v>
      </c>
      <c r="AD62" s="107">
        <v>13.267188329851646</v>
      </c>
      <c r="AE62" s="107">
        <v>14.201162337856864</v>
      </c>
      <c r="AF62" s="107">
        <v>15.288809941250655</v>
      </c>
      <c r="AG62" s="107">
        <v>16.401288193091435</v>
      </c>
      <c r="AH62" s="107">
        <v>17.171577417989283</v>
      </c>
      <c r="AI62" s="107">
        <v>17.917006219172205</v>
      </c>
      <c r="AJ62" s="107">
        <v>18.74733929018298</v>
      </c>
      <c r="AK62" s="107">
        <v>19.750325120382414</v>
      </c>
      <c r="AL62" s="107">
        <v>22</v>
      </c>
      <c r="AM62" s="107">
        <v>23</v>
      </c>
      <c r="AN62" s="107">
        <v>24</v>
      </c>
      <c r="AO62" s="107">
        <v>25</v>
      </c>
      <c r="AP62" s="184">
        <v>26</v>
      </c>
      <c r="AQ62" s="15"/>
      <c r="AR62" s="223"/>
      <c r="AS62" s="63"/>
      <c r="AT62" s="63"/>
      <c r="AU62" s="63"/>
      <c r="AV62" s="63"/>
      <c r="AW62" s="62"/>
      <c r="AX62" s="59"/>
      <c r="AY62" s="60"/>
      <c r="AZ62" s="128">
        <f t="shared" si="86"/>
        <v>24509.52</v>
      </c>
      <c r="BA62" s="129">
        <f t="shared" si="86"/>
        <v>34334.41945626915</v>
      </c>
      <c r="BB62" s="129">
        <f t="shared" si="86"/>
        <v>44262.51072344134</v>
      </c>
      <c r="BC62" s="142">
        <f t="shared" si="86"/>
        <v>53913.92973260934</v>
      </c>
      <c r="BD62" s="142">
        <f t="shared" si="86"/>
        <v>62908.54010125543</v>
      </c>
      <c r="BE62" s="126">
        <f t="shared" si="86"/>
        <v>80652.19772193307</v>
      </c>
      <c r="BF62" s="126">
        <f t="shared" si="86"/>
        <v>97038.4903731399</v>
      </c>
      <c r="BG62" s="126">
        <f t="shared" si="86"/>
        <v>114441.35514671566</v>
      </c>
      <c r="BH62" s="126">
        <f t="shared" si="86"/>
        <v>133260.4827340247</v>
      </c>
      <c r="BI62" s="126">
        <f t="shared" si="86"/>
        <v>150616.99809545575</v>
      </c>
      <c r="BJ62" s="126">
        <f t="shared" si="86"/>
        <v>164453.04393591327</v>
      </c>
      <c r="BK62" s="126">
        <f t="shared" si="86"/>
        <v>175254.05197558185</v>
      </c>
      <c r="BL62" s="126">
        <f t="shared" si="86"/>
        <v>183921.18854484826</v>
      </c>
      <c r="BM62" s="126">
        <f t="shared" si="86"/>
        <v>190715.94278370863</v>
      </c>
      <c r="BN62" s="126">
        <f t="shared" si="86"/>
        <v>196118.31236873195</v>
      </c>
      <c r="BO62" s="126">
        <f t="shared" si="72"/>
        <v>200426.95623427408</v>
      </c>
      <c r="BP62" s="126">
        <f t="shared" si="73"/>
        <v>204370.24920847014</v>
      </c>
      <c r="BQ62" s="126">
        <f t="shared" si="74"/>
        <v>207277.0157590515</v>
      </c>
      <c r="BR62" s="126">
        <f t="shared" si="75"/>
        <v>208374.11242155472</v>
      </c>
      <c r="BS62" s="126">
        <f t="shared" si="76"/>
        <v>208022.14414015497</v>
      </c>
      <c r="BT62" s="126">
        <f t="shared" si="77"/>
        <v>206815.5203389876</v>
      </c>
      <c r="BU62" s="126">
        <f t="shared" si="78"/>
        <v>204468.59425473493</v>
      </c>
      <c r="BV62" s="126">
        <f t="shared" si="79"/>
        <v>200224.26933007332</v>
      </c>
      <c r="BW62" s="126">
        <f t="shared" si="80"/>
        <v>185095.68</v>
      </c>
      <c r="BX62" s="126">
        <f t="shared" si="81"/>
        <v>175880.08000000002</v>
      </c>
      <c r="BY62" s="126">
        <f t="shared" si="82"/>
        <v>165131.52000000002</v>
      </c>
      <c r="BZ62" s="126">
        <f t="shared" si="83"/>
        <v>152850</v>
      </c>
      <c r="CA62" s="222">
        <f t="shared" si="84"/>
        <v>139035.51999999996</v>
      </c>
    </row>
    <row r="63" spans="1:79" ht="12.75">
      <c r="A63" s="90" t="s">
        <v>51</v>
      </c>
      <c r="B63" s="91" t="s">
        <v>40</v>
      </c>
      <c r="C63" s="5" t="s">
        <v>18</v>
      </c>
      <c r="D63" s="2" t="s">
        <v>38</v>
      </c>
      <c r="E63" s="152" t="s">
        <v>13</v>
      </c>
      <c r="F63" s="147">
        <v>39083</v>
      </c>
      <c r="G63" s="167"/>
      <c r="H63" s="39"/>
      <c r="I63" s="39"/>
      <c r="J63" s="39"/>
      <c r="K63" s="39"/>
      <c r="L63" s="39"/>
      <c r="M63" s="39"/>
      <c r="N63" s="39"/>
      <c r="O63" s="35"/>
      <c r="P63" s="35"/>
      <c r="Q63" s="35"/>
      <c r="R63" s="243"/>
      <c r="S63" s="112"/>
      <c r="T63" s="109">
        <v>1</v>
      </c>
      <c r="U63" s="109">
        <v>1.4763903392358417</v>
      </c>
      <c r="V63" s="109">
        <v>1.941882133706033</v>
      </c>
      <c r="W63" s="109">
        <v>2.3693465574581336</v>
      </c>
      <c r="X63" s="109">
        <v>2.7118790445909635</v>
      </c>
      <c r="Y63" s="107">
        <v>3.5793749896578366</v>
      </c>
      <c r="Z63" s="107">
        <v>4.435838784433617</v>
      </c>
      <c r="AA63" s="107">
        <v>5.417752277547969</v>
      </c>
      <c r="AB63" s="107">
        <v>6.588577440326584</v>
      </c>
      <c r="AC63" s="107">
        <v>7.807274006375926</v>
      </c>
      <c r="AD63" s="107">
        <v>8.918033198293479</v>
      </c>
      <c r="AE63" s="107">
        <v>9.914308718227801</v>
      </c>
      <c r="AF63" s="107">
        <v>10.839427291861183</v>
      </c>
      <c r="AG63" s="107">
        <v>11.687780507929025</v>
      </c>
      <c r="AH63" s="107">
        <v>12.488699745660613</v>
      </c>
      <c r="AI63" s="107">
        <v>13.267188329851646</v>
      </c>
      <c r="AJ63" s="107">
        <v>14.201162337856864</v>
      </c>
      <c r="AK63" s="107">
        <v>15.288809941250655</v>
      </c>
      <c r="AL63" s="107">
        <v>16.401288193091435</v>
      </c>
      <c r="AM63" s="107">
        <v>17.159291646454815</v>
      </c>
      <c r="AN63" s="107">
        <v>17.885922039339704</v>
      </c>
      <c r="AO63" s="107">
        <v>18.68405489273335</v>
      </c>
      <c r="AP63" s="184">
        <v>19.63362619097088</v>
      </c>
      <c r="AQ63" s="15"/>
      <c r="AR63" s="201"/>
      <c r="AS63" s="62"/>
      <c r="AT63" s="62"/>
      <c r="AU63" s="62"/>
      <c r="AV63" s="62"/>
      <c r="AW63" s="62"/>
      <c r="AX63" s="62"/>
      <c r="AY63" s="62"/>
      <c r="AZ63" s="59"/>
      <c r="BA63" s="59"/>
      <c r="BB63" s="59"/>
      <c r="BC63" s="133"/>
      <c r="BD63" s="121"/>
      <c r="BE63" s="134">
        <f aca="true" t="shared" si="87" ref="BE63:BN63">IF(T63&lt;=27,-(766.48*(T63^2))+(25276*T63),-(766.48*(27^2))+(25276*27))</f>
        <v>24509.52</v>
      </c>
      <c r="BF63" s="134">
        <f t="shared" si="87"/>
        <v>35646.5239645946</v>
      </c>
      <c r="BG63" s="134">
        <f t="shared" si="87"/>
        <v>46192.68861112319</v>
      </c>
      <c r="BH63" s="134">
        <f t="shared" si="87"/>
        <v>55584.73577906586</v>
      </c>
      <c r="BI63" s="134">
        <f t="shared" si="87"/>
        <v>62908.54010125543</v>
      </c>
      <c r="BJ63" s="126">
        <f t="shared" si="87"/>
        <v>80652.19772193307</v>
      </c>
      <c r="BK63" s="126">
        <f t="shared" si="87"/>
        <v>97038.4903731399</v>
      </c>
      <c r="BL63" s="126">
        <f t="shared" si="87"/>
        <v>114441.35514671566</v>
      </c>
      <c r="BM63" s="126">
        <f t="shared" si="87"/>
        <v>133260.4827340247</v>
      </c>
      <c r="BN63" s="126">
        <f t="shared" si="87"/>
        <v>150616.99809545575</v>
      </c>
      <c r="BO63" s="126">
        <f t="shared" si="72"/>
        <v>164453.04393591327</v>
      </c>
      <c r="BP63" s="126">
        <f t="shared" si="73"/>
        <v>175254.05197558185</v>
      </c>
      <c r="BQ63" s="126">
        <f t="shared" si="74"/>
        <v>183921.18854484826</v>
      </c>
      <c r="BR63" s="126">
        <f t="shared" si="75"/>
        <v>190715.94278370863</v>
      </c>
      <c r="BS63" s="126">
        <f t="shared" si="76"/>
        <v>196118.31236873195</v>
      </c>
      <c r="BT63" s="126">
        <f t="shared" si="77"/>
        <v>200426.95623427408</v>
      </c>
      <c r="BU63" s="126">
        <f t="shared" si="78"/>
        <v>204370.24920847014</v>
      </c>
      <c r="BV63" s="126">
        <f t="shared" si="79"/>
        <v>207277.0157590515</v>
      </c>
      <c r="BW63" s="126">
        <f t="shared" si="80"/>
        <v>208374.11242155472</v>
      </c>
      <c r="BX63" s="126">
        <f t="shared" si="81"/>
        <v>208034.89584368403</v>
      </c>
      <c r="BY63" s="126">
        <f t="shared" si="82"/>
        <v>206882.85577373492</v>
      </c>
      <c r="BZ63" s="126">
        <f t="shared" si="83"/>
        <v>204684.67345149594</v>
      </c>
      <c r="CA63" s="222">
        <f t="shared" si="84"/>
        <v>200797.37905623298</v>
      </c>
    </row>
    <row r="64" spans="1:79" ht="12.75">
      <c r="A64" s="90" t="s">
        <v>52</v>
      </c>
      <c r="B64" s="91" t="s">
        <v>40</v>
      </c>
      <c r="C64" s="5" t="s">
        <v>18</v>
      </c>
      <c r="D64" s="2" t="s">
        <v>38</v>
      </c>
      <c r="E64" s="152" t="s">
        <v>14</v>
      </c>
      <c r="F64" s="147">
        <v>40909</v>
      </c>
      <c r="G64" s="167"/>
      <c r="H64" s="39"/>
      <c r="I64" s="39"/>
      <c r="J64" s="39"/>
      <c r="K64" s="39"/>
      <c r="L64" s="39"/>
      <c r="M64" s="39"/>
      <c r="N64" s="39"/>
      <c r="O64" s="39"/>
      <c r="P64" s="38"/>
      <c r="Q64" s="39"/>
      <c r="R64" s="243"/>
      <c r="S64" s="39"/>
      <c r="T64" s="35"/>
      <c r="U64" s="35"/>
      <c r="V64" s="35"/>
      <c r="W64" s="35"/>
      <c r="X64" s="36"/>
      <c r="Y64" s="108">
        <v>1</v>
      </c>
      <c r="Z64" s="109">
        <v>1.4763903392358417</v>
      </c>
      <c r="AA64" s="109">
        <v>1.941882133706033</v>
      </c>
      <c r="AB64" s="109">
        <v>2.3693465574581336</v>
      </c>
      <c r="AC64" s="109">
        <v>2.7118790445909635</v>
      </c>
      <c r="AD64" s="107">
        <v>3.5793749896578366</v>
      </c>
      <c r="AE64" s="107">
        <v>4.435838784433617</v>
      </c>
      <c r="AF64" s="107">
        <v>5.417752277547969</v>
      </c>
      <c r="AG64" s="107">
        <v>6.588577440326584</v>
      </c>
      <c r="AH64" s="107">
        <v>7.807274006375926</v>
      </c>
      <c r="AI64" s="107">
        <v>8.918033198293479</v>
      </c>
      <c r="AJ64" s="107">
        <v>9.914308718227801</v>
      </c>
      <c r="AK64" s="107">
        <v>10.839427291861183</v>
      </c>
      <c r="AL64" s="107">
        <v>11.687780507929025</v>
      </c>
      <c r="AM64" s="107">
        <v>12.488699745660613</v>
      </c>
      <c r="AN64" s="107">
        <v>13.267188329851646</v>
      </c>
      <c r="AO64" s="107">
        <v>14.201162337856864</v>
      </c>
      <c r="AP64" s="184">
        <v>15.288809941250655</v>
      </c>
      <c r="AQ64" s="15"/>
      <c r="AR64" s="201"/>
      <c r="AS64" s="62"/>
      <c r="AT64" s="62"/>
      <c r="AU64" s="62"/>
      <c r="AV64" s="62"/>
      <c r="AW64" s="62"/>
      <c r="AX64" s="62"/>
      <c r="AY64" s="62"/>
      <c r="AZ64" s="62"/>
      <c r="BA64" s="61"/>
      <c r="BB64" s="62"/>
      <c r="BC64" s="133"/>
      <c r="BD64" s="62"/>
      <c r="BE64" s="59"/>
      <c r="BF64" s="59"/>
      <c r="BG64" s="59"/>
      <c r="BH64" s="59"/>
      <c r="BI64" s="60"/>
      <c r="BJ64" s="135">
        <f>IF(Y64&lt;=27,-(766.48*(Y64^2))+(25276*Y64),-(766.48*(27^2))+(25276*27))</f>
        <v>24509.52</v>
      </c>
      <c r="BK64" s="134">
        <f>IF(Z64&lt;=27,-(766.48*(Z64^2))+(25276*Z64),-(766.48*(27^2))+(25276*27))</f>
        <v>35646.5239645946</v>
      </c>
      <c r="BL64" s="134">
        <f>IF(AA64&lt;=27,-(766.48*(AA64^2))+(25276*AA64),-(766.48*(27^2))+(25276*27))</f>
        <v>46192.68861112319</v>
      </c>
      <c r="BM64" s="134">
        <f>IF(AB64&lt;=27,-(766.48*(AB64^2))+(25276*AB64),-(766.48*(27^2))+(25276*27))</f>
        <v>55584.73577906586</v>
      </c>
      <c r="BN64" s="134">
        <f>IF(AC64&lt;=27,-(766.48*(AC64^2))+(25276*AC64),-(766.48*(27^2))+(25276*27))</f>
        <v>62908.54010125543</v>
      </c>
      <c r="BO64" s="126">
        <f t="shared" si="72"/>
        <v>80652.19772193307</v>
      </c>
      <c r="BP64" s="126">
        <f t="shared" si="73"/>
        <v>97038.4903731399</v>
      </c>
      <c r="BQ64" s="126">
        <f t="shared" si="74"/>
        <v>114441.35514671566</v>
      </c>
      <c r="BR64" s="126">
        <f t="shared" si="75"/>
        <v>133260.4827340247</v>
      </c>
      <c r="BS64" s="126">
        <f t="shared" si="76"/>
        <v>150616.99809545575</v>
      </c>
      <c r="BT64" s="126">
        <f t="shared" si="77"/>
        <v>164453.04393591327</v>
      </c>
      <c r="BU64" s="126">
        <f t="shared" si="78"/>
        <v>175254.05197558185</v>
      </c>
      <c r="BV64" s="126">
        <f t="shared" si="79"/>
        <v>183921.18854484826</v>
      </c>
      <c r="BW64" s="126">
        <f t="shared" si="80"/>
        <v>190715.94278370863</v>
      </c>
      <c r="BX64" s="126">
        <f t="shared" si="81"/>
        <v>196118.31236873195</v>
      </c>
      <c r="BY64" s="126">
        <f t="shared" si="82"/>
        <v>200426.95623427408</v>
      </c>
      <c r="BZ64" s="126">
        <f t="shared" si="83"/>
        <v>204370.24920847014</v>
      </c>
      <c r="CA64" s="222">
        <f t="shared" si="84"/>
        <v>207277.0157590515</v>
      </c>
    </row>
    <row r="65" spans="1:79" ht="13.5" thickBot="1">
      <c r="A65" s="92" t="s">
        <v>53</v>
      </c>
      <c r="B65" s="93" t="s">
        <v>40</v>
      </c>
      <c r="C65" s="94" t="s">
        <v>18</v>
      </c>
      <c r="D65" s="95" t="s">
        <v>38</v>
      </c>
      <c r="E65" s="154" t="s">
        <v>15</v>
      </c>
      <c r="F65" s="155">
        <v>42614</v>
      </c>
      <c r="G65" s="171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4"/>
      <c r="S65" s="172"/>
      <c r="T65" s="172"/>
      <c r="U65" s="172"/>
      <c r="V65" s="172"/>
      <c r="W65" s="172"/>
      <c r="X65" s="172"/>
      <c r="Y65" s="175"/>
      <c r="Z65" s="175"/>
      <c r="AA65" s="175"/>
      <c r="AB65" s="175"/>
      <c r="AC65" s="187"/>
      <c r="AD65" s="188">
        <v>1</v>
      </c>
      <c r="AE65" s="188">
        <v>1.4763903392358417</v>
      </c>
      <c r="AF65" s="188">
        <v>1.941882133706033</v>
      </c>
      <c r="AG65" s="188">
        <v>2.3693465574581336</v>
      </c>
      <c r="AH65" s="188">
        <v>3.2843217476862265</v>
      </c>
      <c r="AI65" s="188">
        <v>4.167041000957084</v>
      </c>
      <c r="AJ65" s="188">
        <v>5.08395682050223</v>
      </c>
      <c r="AK65" s="188">
        <v>6.157809944061177</v>
      </c>
      <c r="AL65" s="188">
        <v>7.333437384387718</v>
      </c>
      <c r="AM65" s="188">
        <v>8.47737678427148</v>
      </c>
      <c r="AN65" s="188">
        <v>9.443935351837302</v>
      </c>
      <c r="AO65" s="188">
        <v>10.423207949569681</v>
      </c>
      <c r="AP65" s="189">
        <v>11.384373958306623</v>
      </c>
      <c r="AQ65" s="15"/>
      <c r="AR65" s="206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9"/>
      <c r="BD65" s="207"/>
      <c r="BE65" s="207"/>
      <c r="BF65" s="207"/>
      <c r="BG65" s="207"/>
      <c r="BH65" s="207"/>
      <c r="BI65" s="207"/>
      <c r="BJ65" s="210"/>
      <c r="BK65" s="210"/>
      <c r="BL65" s="210"/>
      <c r="BM65" s="210"/>
      <c r="BN65" s="228"/>
      <c r="BO65" s="229">
        <f t="shared" si="72"/>
        <v>24509.52</v>
      </c>
      <c r="BP65" s="229">
        <f t="shared" si="73"/>
        <v>35646.5239645946</v>
      </c>
      <c r="BQ65" s="229">
        <f t="shared" si="74"/>
        <v>46192.68861112319</v>
      </c>
      <c r="BR65" s="229">
        <f t="shared" si="75"/>
        <v>55584.73577906586</v>
      </c>
      <c r="BS65" s="229">
        <f t="shared" si="76"/>
        <v>74746.67352901203</v>
      </c>
      <c r="BT65" s="229">
        <f t="shared" si="77"/>
        <v>92016.79279045193</v>
      </c>
      <c r="BU65" s="229">
        <f t="shared" si="78"/>
        <v>108691.177633085</v>
      </c>
      <c r="BV65" s="229">
        <f t="shared" si="79"/>
        <v>126580.93775360397</v>
      </c>
      <c r="BW65" s="229">
        <f t="shared" si="80"/>
        <v>144139.20249694271</v>
      </c>
      <c r="BX65" s="229">
        <f t="shared" si="81"/>
        <v>159190.38742785863</v>
      </c>
      <c r="BY65" s="229">
        <f t="shared" si="82"/>
        <v>170344.15691773675</v>
      </c>
      <c r="BZ65" s="229">
        <f t="shared" si="83"/>
        <v>180184.11517328347</v>
      </c>
      <c r="CA65" s="230">
        <f t="shared" si="84"/>
        <v>188412.58492066673</v>
      </c>
    </row>
    <row r="66" spans="1:79" ht="12.75">
      <c r="A66" s="86" t="s">
        <v>54</v>
      </c>
      <c r="B66" s="96" t="s">
        <v>55</v>
      </c>
      <c r="C66" s="89" t="s">
        <v>18</v>
      </c>
      <c r="D66" s="89" t="s">
        <v>38</v>
      </c>
      <c r="E66" s="151" t="s">
        <v>9</v>
      </c>
      <c r="F66" s="146" t="s">
        <v>20</v>
      </c>
      <c r="G66" s="158">
        <f>+H66-(I66-H66)</f>
        <v>7.01538378700651</v>
      </c>
      <c r="H66" s="32">
        <v>7.913333684751525</v>
      </c>
      <c r="I66" s="32">
        <v>8.811283582496541</v>
      </c>
      <c r="J66" s="33">
        <v>9.667645605163065</v>
      </c>
      <c r="K66" s="33">
        <v>10.481227601982463</v>
      </c>
      <c r="L66" s="33">
        <v>9.827604828144844</v>
      </c>
      <c r="M66" s="32">
        <v>12.053720649095096</v>
      </c>
      <c r="N66" s="33">
        <v>12.832692307692309</v>
      </c>
      <c r="O66" s="33">
        <v>13.591006423982869</v>
      </c>
      <c r="P66" s="33">
        <v>14.371531966224367</v>
      </c>
      <c r="Q66" s="33">
        <v>15.147896879240163</v>
      </c>
      <c r="R66" s="32">
        <v>15.873111589694505</v>
      </c>
      <c r="S66" s="25">
        <v>16.99035770425181</v>
      </c>
      <c r="T66" s="162">
        <v>17.891416573048733</v>
      </c>
      <c r="U66" s="162">
        <v>18.804638114830745</v>
      </c>
      <c r="V66" s="190">
        <v>19.84827530100879</v>
      </c>
      <c r="W66" s="162">
        <v>21.012175005891134</v>
      </c>
      <c r="X66" s="162">
        <v>22.5</v>
      </c>
      <c r="Y66" s="162">
        <v>23.5</v>
      </c>
      <c r="Z66" s="162">
        <v>24.5</v>
      </c>
      <c r="AA66" s="162">
        <v>25.5</v>
      </c>
      <c r="AB66" s="190">
        <v>26.5</v>
      </c>
      <c r="AC66" s="162">
        <v>27.5</v>
      </c>
      <c r="AD66" s="162">
        <v>28.5</v>
      </c>
      <c r="AE66" s="162">
        <v>29.5</v>
      </c>
      <c r="AF66" s="162">
        <v>30.5</v>
      </c>
      <c r="AG66" s="162">
        <v>31.5</v>
      </c>
      <c r="AH66" s="162">
        <v>32.5</v>
      </c>
      <c r="AI66" s="162">
        <v>33.5</v>
      </c>
      <c r="AJ66" s="162">
        <v>34.5</v>
      </c>
      <c r="AK66" s="162">
        <v>35.5</v>
      </c>
      <c r="AL66" s="162">
        <v>36.5</v>
      </c>
      <c r="AM66" s="162">
        <v>37.5</v>
      </c>
      <c r="AN66" s="162">
        <v>38.5</v>
      </c>
      <c r="AO66" s="162">
        <v>39.5</v>
      </c>
      <c r="AP66" s="163">
        <v>40.5</v>
      </c>
      <c r="AQ66" s="15"/>
      <c r="AR66" s="191">
        <f aca="true" t="shared" si="88" ref="AR66:AV67">IF(G66&lt;=27,-(766.48*(G66^2))+(25276*G66),-(766.48*(27^2))+(25276*27))</f>
        <v>139598.06009362137</v>
      </c>
      <c r="AS66" s="192">
        <f t="shared" si="88"/>
        <v>152019.7931030096</v>
      </c>
      <c r="AT66" s="192">
        <f t="shared" si="88"/>
        <v>163205.47897404584</v>
      </c>
      <c r="AU66" s="193">
        <f t="shared" si="88"/>
        <v>172721.60529273504</v>
      </c>
      <c r="AV66" s="193">
        <f t="shared" si="88"/>
        <v>180720.9807781951</v>
      </c>
      <c r="AW66" s="193">
        <f aca="true" t="shared" si="89" ref="AW66:BM66">IF(L66&lt;=27,-(766.48*(L66^2))+(25276*L66),-(766.48*(27^2))+(25276*27))</f>
        <v>174374.50880403045</v>
      </c>
      <c r="AX66" s="193">
        <f t="shared" si="89"/>
        <v>193306.2918608153</v>
      </c>
      <c r="AY66" s="193">
        <f t="shared" si="89"/>
        <v>198136.7435653846</v>
      </c>
      <c r="AZ66" s="193">
        <f t="shared" si="89"/>
        <v>201945.57595146936</v>
      </c>
      <c r="BA66" s="193">
        <f t="shared" si="89"/>
        <v>204945.34914232415</v>
      </c>
      <c r="BB66" s="193">
        <f t="shared" si="89"/>
        <v>207002.6759294437</v>
      </c>
      <c r="BC66" s="231">
        <f t="shared" si="89"/>
        <v>208089.78541998685</v>
      </c>
      <c r="BD66" s="193">
        <f t="shared" si="89"/>
        <v>208186.7713827914</v>
      </c>
      <c r="BE66" s="195">
        <f t="shared" si="89"/>
        <v>206871.06112800643</v>
      </c>
      <c r="BF66" s="195">
        <f t="shared" si="89"/>
        <v>204267.65646505484</v>
      </c>
      <c r="BG66" s="232">
        <f t="shared" si="89"/>
        <v>199727.11973546346</v>
      </c>
      <c r="BH66" s="195">
        <f t="shared" si="89"/>
        <v>192694.00209533662</v>
      </c>
      <c r="BI66" s="195">
        <f t="shared" si="89"/>
        <v>180679.5</v>
      </c>
      <c r="BJ66" s="195">
        <f t="shared" si="89"/>
        <v>170697.41999999998</v>
      </c>
      <c r="BK66" s="195">
        <f t="shared" si="89"/>
        <v>159182.38</v>
      </c>
      <c r="BL66" s="195">
        <f t="shared" si="89"/>
        <v>146134.38</v>
      </c>
      <c r="BM66" s="232">
        <f t="shared" si="89"/>
        <v>131553.42000000004</v>
      </c>
      <c r="BN66" s="195">
        <f aca="true" t="shared" si="90" ref="BN66:BN72">IF(AC66&lt;=27,-(766.48*(AC66^2))+(25276*AC66),-(766.48*(27^2))+(25276*27))</f>
        <v>123688.07999999996</v>
      </c>
      <c r="BO66" s="195">
        <f t="shared" si="72"/>
        <v>123688.07999999996</v>
      </c>
      <c r="BP66" s="195">
        <f t="shared" si="73"/>
        <v>123688.07999999996</v>
      </c>
      <c r="BQ66" s="195">
        <f t="shared" si="74"/>
        <v>123688.07999999996</v>
      </c>
      <c r="BR66" s="195">
        <f t="shared" si="75"/>
        <v>123688.07999999996</v>
      </c>
      <c r="BS66" s="195">
        <f t="shared" si="76"/>
        <v>123688.07999999996</v>
      </c>
      <c r="BT66" s="195">
        <f t="shared" si="77"/>
        <v>123688.07999999996</v>
      </c>
      <c r="BU66" s="195">
        <f t="shared" si="78"/>
        <v>123688.07999999996</v>
      </c>
      <c r="BV66" s="195">
        <f t="shared" si="79"/>
        <v>123688.07999999996</v>
      </c>
      <c r="BW66" s="195">
        <f t="shared" si="80"/>
        <v>123688.07999999996</v>
      </c>
      <c r="BX66" s="195">
        <f t="shared" si="81"/>
        <v>123688.07999999996</v>
      </c>
      <c r="BY66" s="195">
        <f t="shared" si="82"/>
        <v>123688.07999999996</v>
      </c>
      <c r="BZ66" s="195">
        <f t="shared" si="83"/>
        <v>123688.07999999996</v>
      </c>
      <c r="CA66" s="196">
        <f t="shared" si="84"/>
        <v>123688.07999999996</v>
      </c>
    </row>
    <row r="67" spans="1:79" ht="12.75">
      <c r="A67" s="90" t="s">
        <v>56</v>
      </c>
      <c r="B67" s="97" t="s">
        <v>55</v>
      </c>
      <c r="C67" s="2" t="s">
        <v>18</v>
      </c>
      <c r="D67" s="2" t="s">
        <v>38</v>
      </c>
      <c r="E67" s="3" t="s">
        <v>10</v>
      </c>
      <c r="F67" s="147">
        <v>33970</v>
      </c>
      <c r="G67" s="259">
        <f>+H67-(I67-H67)</f>
        <v>1.334661819146385</v>
      </c>
      <c r="H67" s="22">
        <v>1.8205731297887011</v>
      </c>
      <c r="I67" s="23">
        <v>2.306484440431017</v>
      </c>
      <c r="J67" s="19">
        <v>3.311516475965989</v>
      </c>
      <c r="K67" s="19">
        <v>4.311217743757903</v>
      </c>
      <c r="L67" s="19">
        <v>5.372891678762722</v>
      </c>
      <c r="M67" s="20">
        <v>6.304290233677509</v>
      </c>
      <c r="N67" s="19">
        <v>7.3023141309699655</v>
      </c>
      <c r="O67" s="19">
        <v>8.298342541436464</v>
      </c>
      <c r="P67" s="19">
        <v>9.29481865284974</v>
      </c>
      <c r="Q67" s="19">
        <v>10.287160362280236</v>
      </c>
      <c r="R67" s="20">
        <v>11.277302011313639</v>
      </c>
      <c r="S67" s="26">
        <v>12.263075351958568</v>
      </c>
      <c r="T67" s="114">
        <v>13.044254158879934</v>
      </c>
      <c r="U67" s="29">
        <v>13.948326546610629</v>
      </c>
      <c r="V67" s="29">
        <v>15.027952457219929</v>
      </c>
      <c r="W67" s="29">
        <v>16.125041207049577</v>
      </c>
      <c r="X67" s="29">
        <v>17.119249835338163</v>
      </c>
      <c r="Y67" s="29">
        <v>17.914230636225177</v>
      </c>
      <c r="Z67" s="29">
        <v>18.791845850212944</v>
      </c>
      <c r="AA67" s="29">
        <v>19.808808903623017</v>
      </c>
      <c r="AB67" s="29">
        <v>21.5</v>
      </c>
      <c r="AC67" s="29">
        <v>22.5</v>
      </c>
      <c r="AD67" s="29">
        <v>23.5</v>
      </c>
      <c r="AE67" s="29">
        <v>24.5</v>
      </c>
      <c r="AF67" s="29">
        <v>25.5</v>
      </c>
      <c r="AG67" s="29">
        <v>26.5</v>
      </c>
      <c r="AH67" s="29">
        <v>27.5</v>
      </c>
      <c r="AI67" s="29">
        <v>28.5</v>
      </c>
      <c r="AJ67" s="29">
        <v>29.5</v>
      </c>
      <c r="AK67" s="29">
        <v>30.5</v>
      </c>
      <c r="AL67" s="29">
        <v>31.5</v>
      </c>
      <c r="AM67" s="29">
        <v>32.5</v>
      </c>
      <c r="AN67" s="29">
        <v>33.5</v>
      </c>
      <c r="AO67" s="29">
        <v>34.5</v>
      </c>
      <c r="AP67" s="164">
        <v>35.5</v>
      </c>
      <c r="AQ67" s="15"/>
      <c r="AR67" s="197">
        <f t="shared" si="88"/>
        <v>32369.564322742564</v>
      </c>
      <c r="AS67" s="70">
        <f t="shared" si="88"/>
        <v>43476.31879999317</v>
      </c>
      <c r="AT67" s="71">
        <f t="shared" si="88"/>
        <v>54221.1263954609</v>
      </c>
      <c r="AU67" s="72">
        <f t="shared" si="88"/>
        <v>75296.5624087833</v>
      </c>
      <c r="AV67" s="72">
        <f t="shared" si="88"/>
        <v>94724.08372346118</v>
      </c>
      <c r="AW67" s="72">
        <f aca="true" t="shared" si="91" ref="AW67:BF68">IF(L67&lt;=27,-(766.48*(L67^2))+(25276*L67),-(766.48*(27^2))+(25276*27))</f>
        <v>113678.49226555476</v>
      </c>
      <c r="AX67" s="73">
        <f t="shared" si="91"/>
        <v>128884.20107182623</v>
      </c>
      <c r="AY67" s="72">
        <f t="shared" si="91"/>
        <v>143701.67213719597</v>
      </c>
      <c r="AZ67" s="72">
        <f t="shared" si="91"/>
        <v>156967.18555843836</v>
      </c>
      <c r="BA67" s="72">
        <f t="shared" si="91"/>
        <v>168716.82851295872</v>
      </c>
      <c r="BB67" s="77">
        <f t="shared" si="91"/>
        <v>178905.00706364145</v>
      </c>
      <c r="BC67" s="143">
        <f t="shared" si="91"/>
        <v>187566.0442771954</v>
      </c>
      <c r="BD67" s="72">
        <f t="shared" si="91"/>
        <v>194695.91765863725</v>
      </c>
      <c r="BE67" s="144">
        <f t="shared" si="91"/>
        <v>199288.02890182406</v>
      </c>
      <c r="BF67" s="75">
        <f t="shared" si="91"/>
        <v>203434.7618982976</v>
      </c>
      <c r="BG67" s="75">
        <f aca="true" t="shared" si="92" ref="BG67:BM68">IF(V67&lt;=27,-(766.48*(V67^2))+(25276*V67),-(766.48*(27^2))+(25276*27))</f>
        <v>206745.1774450135</v>
      </c>
      <c r="BH67" s="75">
        <f t="shared" si="92"/>
        <v>208278.74670184925</v>
      </c>
      <c r="BI67" s="75">
        <f t="shared" si="92"/>
        <v>208074.85022250365</v>
      </c>
      <c r="BJ67" s="75">
        <f t="shared" si="92"/>
        <v>206821.59311026198</v>
      </c>
      <c r="BK67" s="75">
        <f t="shared" si="92"/>
        <v>204312.9532732077</v>
      </c>
      <c r="BL67" s="75">
        <f t="shared" si="92"/>
        <v>199929.20197301393</v>
      </c>
      <c r="BM67" s="75">
        <f t="shared" si="92"/>
        <v>189128.62</v>
      </c>
      <c r="BN67" s="75">
        <f t="shared" si="90"/>
        <v>180679.5</v>
      </c>
      <c r="BO67" s="75">
        <f t="shared" si="72"/>
        <v>170697.41999999998</v>
      </c>
      <c r="BP67" s="75">
        <f t="shared" si="73"/>
        <v>159182.38</v>
      </c>
      <c r="BQ67" s="75">
        <f t="shared" si="74"/>
        <v>146134.38</v>
      </c>
      <c r="BR67" s="75">
        <f t="shared" si="75"/>
        <v>131553.42000000004</v>
      </c>
      <c r="BS67" s="75">
        <f t="shared" si="76"/>
        <v>123688.07999999996</v>
      </c>
      <c r="BT67" s="75">
        <f t="shared" si="77"/>
        <v>123688.07999999996</v>
      </c>
      <c r="BU67" s="75">
        <f t="shared" si="78"/>
        <v>123688.07999999996</v>
      </c>
      <c r="BV67" s="75">
        <f t="shared" si="79"/>
        <v>123688.07999999996</v>
      </c>
      <c r="BW67" s="75">
        <f t="shared" si="80"/>
        <v>123688.07999999996</v>
      </c>
      <c r="BX67" s="75">
        <f t="shared" si="81"/>
        <v>123688.07999999996</v>
      </c>
      <c r="BY67" s="75">
        <f t="shared" si="82"/>
        <v>123688.07999999996</v>
      </c>
      <c r="BZ67" s="75">
        <f t="shared" si="83"/>
        <v>123688.07999999996</v>
      </c>
      <c r="CA67" s="198">
        <f t="shared" si="84"/>
        <v>123688.07999999996</v>
      </c>
    </row>
    <row r="68" spans="1:79" ht="12.75">
      <c r="A68" s="90" t="s">
        <v>57</v>
      </c>
      <c r="B68" s="97" t="s">
        <v>55</v>
      </c>
      <c r="C68" s="2" t="s">
        <v>18</v>
      </c>
      <c r="D68" s="2" t="s">
        <v>38</v>
      </c>
      <c r="E68" s="152" t="s">
        <v>11</v>
      </c>
      <c r="F68" s="148">
        <v>35431</v>
      </c>
      <c r="G68" s="165"/>
      <c r="H68" s="35"/>
      <c r="I68" s="36"/>
      <c r="J68" s="24">
        <v>1</v>
      </c>
      <c r="K68" s="23">
        <v>1.4928952249392737</v>
      </c>
      <c r="L68" s="23">
        <v>1.9854112952899043</v>
      </c>
      <c r="M68" s="23">
        <v>2.486853992268651</v>
      </c>
      <c r="N68" s="18">
        <v>3.488399528116398</v>
      </c>
      <c r="O68" s="18">
        <v>4.491228070175438</v>
      </c>
      <c r="P68" s="18">
        <v>5.497967479674797</v>
      </c>
      <c r="Q68" s="18">
        <v>6.49242734343021</v>
      </c>
      <c r="R68" s="18">
        <v>7.4856496607187735</v>
      </c>
      <c r="S68" s="27">
        <v>8.47737678427148</v>
      </c>
      <c r="T68" s="115">
        <v>9.443935351837302</v>
      </c>
      <c r="U68" s="37">
        <v>10.423207949569681</v>
      </c>
      <c r="V68" s="37">
        <v>11.384373958306623</v>
      </c>
      <c r="W68" s="37">
        <v>12.263075351958568</v>
      </c>
      <c r="X68" s="37">
        <v>13.044254158879934</v>
      </c>
      <c r="Y68" s="37">
        <v>13.948326546610629</v>
      </c>
      <c r="Z68" s="37">
        <v>15.027952457219929</v>
      </c>
      <c r="AA68" s="37">
        <v>16.125041207049577</v>
      </c>
      <c r="AB68" s="37">
        <v>17.119249835338163</v>
      </c>
      <c r="AC68" s="37">
        <v>17.865463954574857</v>
      </c>
      <c r="AD68" s="37">
        <v>18.684490601033374</v>
      </c>
      <c r="AE68" s="37">
        <v>19.63952167563317</v>
      </c>
      <c r="AF68" s="29">
        <v>21.5</v>
      </c>
      <c r="AG68" s="37">
        <v>22.5</v>
      </c>
      <c r="AH68" s="37">
        <v>23.5</v>
      </c>
      <c r="AI68" s="37">
        <v>24.5</v>
      </c>
      <c r="AJ68" s="37">
        <v>25.5</v>
      </c>
      <c r="AK68" s="37">
        <v>26.5</v>
      </c>
      <c r="AL68" s="37">
        <v>27.5</v>
      </c>
      <c r="AM68" s="37">
        <v>28.5</v>
      </c>
      <c r="AN68" s="37">
        <v>29.5</v>
      </c>
      <c r="AO68" s="37">
        <v>30.5</v>
      </c>
      <c r="AP68" s="166">
        <v>31.5</v>
      </c>
      <c r="AQ68" s="15"/>
      <c r="AR68" s="199"/>
      <c r="AS68" s="59"/>
      <c r="AT68" s="60"/>
      <c r="AU68" s="76">
        <f>IF(J68&lt;=27,-(766.48*(J68^2))+(25276*J68),-(766.48*(27^2))+(25276*27))</f>
        <v>24509.52</v>
      </c>
      <c r="AV68" s="71">
        <f>IF(K68&lt;=27,-(766.48*(K68^2))+(25276*K68),-(766.48*(27^2))+(25276*27))</f>
        <v>36026.138019284605</v>
      </c>
      <c r="AW68" s="71">
        <f t="shared" si="91"/>
        <v>47161.90057112013</v>
      </c>
      <c r="AX68" s="71">
        <f t="shared" si="91"/>
        <v>58117.46980743986</v>
      </c>
      <c r="AY68" s="77">
        <f t="shared" si="91"/>
        <v>78845.54403455532</v>
      </c>
      <c r="AZ68" s="77">
        <f t="shared" si="91"/>
        <v>98059.51330255462</v>
      </c>
      <c r="BA68" s="77">
        <f t="shared" si="91"/>
        <v>115797.73959779232</v>
      </c>
      <c r="BB68" s="77">
        <f t="shared" si="91"/>
        <v>131794.2253461476</v>
      </c>
      <c r="BC68" s="78">
        <f t="shared" si="91"/>
        <v>146257.61170217046</v>
      </c>
      <c r="BD68" s="77">
        <f t="shared" si="91"/>
        <v>159190.38742785863</v>
      </c>
      <c r="BE68" s="145">
        <f t="shared" si="91"/>
        <v>170344.15691773675</v>
      </c>
      <c r="BF68" s="79">
        <f t="shared" si="91"/>
        <v>180184.11517328347</v>
      </c>
      <c r="BG68" s="79">
        <f t="shared" si="92"/>
        <v>188412.58492066673</v>
      </c>
      <c r="BH68" s="79">
        <f t="shared" si="92"/>
        <v>194695.91765863725</v>
      </c>
      <c r="BI68" s="79">
        <f t="shared" si="92"/>
        <v>199288.02890182406</v>
      </c>
      <c r="BJ68" s="79">
        <f t="shared" si="92"/>
        <v>203434.7618982976</v>
      </c>
      <c r="BK68" s="79">
        <f t="shared" si="92"/>
        <v>206745.1774450135</v>
      </c>
      <c r="BL68" s="79">
        <f t="shared" si="92"/>
        <v>208278.74670184925</v>
      </c>
      <c r="BM68" s="79">
        <f t="shared" si="92"/>
        <v>208074.85022250365</v>
      </c>
      <c r="BN68" s="79">
        <f t="shared" si="90"/>
        <v>206926.36443956866</v>
      </c>
      <c r="BO68" s="79">
        <f t="shared" si="72"/>
        <v>204683.2067515899</v>
      </c>
      <c r="BP68" s="79">
        <f t="shared" si="73"/>
        <v>200768.92696160165</v>
      </c>
      <c r="BQ68" s="75">
        <f t="shared" si="74"/>
        <v>189128.62</v>
      </c>
      <c r="BR68" s="79">
        <f t="shared" si="75"/>
        <v>180679.5</v>
      </c>
      <c r="BS68" s="79">
        <f t="shared" si="76"/>
        <v>170697.41999999998</v>
      </c>
      <c r="BT68" s="79">
        <f t="shared" si="77"/>
        <v>159182.38</v>
      </c>
      <c r="BU68" s="79">
        <f t="shared" si="78"/>
        <v>146134.38</v>
      </c>
      <c r="BV68" s="79">
        <f t="shared" si="79"/>
        <v>131553.42000000004</v>
      </c>
      <c r="BW68" s="79">
        <f t="shared" si="80"/>
        <v>123688.07999999996</v>
      </c>
      <c r="BX68" s="79">
        <f t="shared" si="81"/>
        <v>123688.07999999996</v>
      </c>
      <c r="BY68" s="79">
        <f t="shared" si="82"/>
        <v>123688.07999999996</v>
      </c>
      <c r="BZ68" s="79">
        <f t="shared" si="83"/>
        <v>123688.07999999996</v>
      </c>
      <c r="CA68" s="200">
        <f t="shared" si="84"/>
        <v>123688.07999999996</v>
      </c>
    </row>
    <row r="69" spans="1:79" ht="12.75">
      <c r="A69" s="90" t="s">
        <v>58</v>
      </c>
      <c r="B69" s="97" t="s">
        <v>55</v>
      </c>
      <c r="C69" s="2" t="s">
        <v>18</v>
      </c>
      <c r="D69" s="2" t="s">
        <v>38</v>
      </c>
      <c r="E69" s="152" t="s">
        <v>12</v>
      </c>
      <c r="F69" s="147">
        <v>36892</v>
      </c>
      <c r="G69" s="167"/>
      <c r="H69" s="39"/>
      <c r="I69" s="40"/>
      <c r="J69" s="35"/>
      <c r="K69" s="35"/>
      <c r="L69" s="35"/>
      <c r="M69" s="41"/>
      <c r="N69" s="24">
        <v>1</v>
      </c>
      <c r="O69" s="23">
        <v>1.4133393829401086</v>
      </c>
      <c r="P69" s="23">
        <v>1.7769035532994923</v>
      </c>
      <c r="Q69" s="23">
        <v>2.174119241192412</v>
      </c>
      <c r="R69" s="23">
        <v>2.5877873620963365</v>
      </c>
      <c r="S69" s="27">
        <v>3.5793749896578366</v>
      </c>
      <c r="T69" s="37">
        <v>4.435838784433617</v>
      </c>
      <c r="U69" s="37">
        <v>5.417752277547969</v>
      </c>
      <c r="V69" s="37">
        <v>6.588577440326584</v>
      </c>
      <c r="W69" s="37">
        <v>7.807274006375926</v>
      </c>
      <c r="X69" s="37">
        <v>8.918033198293479</v>
      </c>
      <c r="Y69" s="37">
        <v>9.914308718227801</v>
      </c>
      <c r="Z69" s="37">
        <v>10.839427291861183</v>
      </c>
      <c r="AA69" s="37">
        <v>11.687780507929025</v>
      </c>
      <c r="AB69" s="37">
        <v>12.488699745660613</v>
      </c>
      <c r="AC69" s="37">
        <v>13.267188329851646</v>
      </c>
      <c r="AD69" s="37">
        <v>14.201162337856864</v>
      </c>
      <c r="AE69" s="37">
        <v>15.288809941250655</v>
      </c>
      <c r="AF69" s="37">
        <v>16.401288193091435</v>
      </c>
      <c r="AG69" s="37">
        <v>17.17499841357616</v>
      </c>
      <c r="AH69" s="37">
        <v>17.925425191587664</v>
      </c>
      <c r="AI69" s="37">
        <v>18.763873130479627</v>
      </c>
      <c r="AJ69" s="37">
        <v>19.779020545195785</v>
      </c>
      <c r="AK69" s="29">
        <v>22</v>
      </c>
      <c r="AL69" s="37">
        <v>23</v>
      </c>
      <c r="AM69" s="37">
        <v>24</v>
      </c>
      <c r="AN69" s="37">
        <v>25</v>
      </c>
      <c r="AO69" s="37">
        <v>26</v>
      </c>
      <c r="AP69" s="166">
        <v>27</v>
      </c>
      <c r="AQ69" s="15"/>
      <c r="AR69" s="201"/>
      <c r="AS69" s="62"/>
      <c r="AT69" s="63"/>
      <c r="AU69" s="59"/>
      <c r="AV69" s="59"/>
      <c r="AW69" s="59"/>
      <c r="AX69" s="64"/>
      <c r="AY69" s="76">
        <f aca="true" t="shared" si="93" ref="AY69:BM69">IF(N69&lt;=27,-(766.48*(N69^2))+(25276*N69),-(766.48*(27^2))+(25276*27))</f>
        <v>24509.52</v>
      </c>
      <c r="AZ69" s="71">
        <f t="shared" si="93"/>
        <v>34192.50081974368</v>
      </c>
      <c r="BA69" s="71">
        <f t="shared" si="93"/>
        <v>42492.940809703934</v>
      </c>
      <c r="BB69" s="71">
        <f t="shared" si="93"/>
        <v>51330.044511240376</v>
      </c>
      <c r="BC69" s="71">
        <f t="shared" si="93"/>
        <v>60276.070107027976</v>
      </c>
      <c r="BD69" s="78">
        <f t="shared" si="93"/>
        <v>80652.19772193307</v>
      </c>
      <c r="BE69" s="79">
        <f t="shared" si="93"/>
        <v>97038.4903731399</v>
      </c>
      <c r="BF69" s="79">
        <f t="shared" si="93"/>
        <v>114441.35514671566</v>
      </c>
      <c r="BG69" s="79">
        <f t="shared" si="93"/>
        <v>133260.4827340247</v>
      </c>
      <c r="BH69" s="79">
        <f t="shared" si="93"/>
        <v>150616.99809545575</v>
      </c>
      <c r="BI69" s="79">
        <f t="shared" si="93"/>
        <v>164453.04393591327</v>
      </c>
      <c r="BJ69" s="79">
        <f t="shared" si="93"/>
        <v>175254.05197558185</v>
      </c>
      <c r="BK69" s="79">
        <f t="shared" si="93"/>
        <v>183921.18854484826</v>
      </c>
      <c r="BL69" s="79">
        <f t="shared" si="93"/>
        <v>190715.94278370863</v>
      </c>
      <c r="BM69" s="79">
        <f t="shared" si="93"/>
        <v>196118.31236873195</v>
      </c>
      <c r="BN69" s="79">
        <f t="shared" si="90"/>
        <v>200426.95623427408</v>
      </c>
      <c r="BO69" s="79">
        <f t="shared" si="72"/>
        <v>204370.24920847014</v>
      </c>
      <c r="BP69" s="79">
        <f t="shared" si="73"/>
        <v>207277.0157590515</v>
      </c>
      <c r="BQ69" s="79">
        <f t="shared" si="74"/>
        <v>208374.11242155472</v>
      </c>
      <c r="BR69" s="79">
        <f t="shared" si="75"/>
        <v>208018.5522198488</v>
      </c>
      <c r="BS69" s="79">
        <f t="shared" si="76"/>
        <v>206797.02800859464</v>
      </c>
      <c r="BT69" s="79">
        <f t="shared" si="77"/>
        <v>204411.12933701253</v>
      </c>
      <c r="BU69" s="79">
        <f t="shared" si="78"/>
        <v>200080.1479114854</v>
      </c>
      <c r="BV69" s="75">
        <f t="shared" si="79"/>
        <v>185095.68</v>
      </c>
      <c r="BW69" s="79">
        <f t="shared" si="80"/>
        <v>175880.08000000002</v>
      </c>
      <c r="BX69" s="79">
        <f t="shared" si="81"/>
        <v>165131.52000000002</v>
      </c>
      <c r="BY69" s="79">
        <f t="shared" si="82"/>
        <v>152850</v>
      </c>
      <c r="BZ69" s="79">
        <f t="shared" si="83"/>
        <v>139035.51999999996</v>
      </c>
      <c r="CA69" s="200">
        <f t="shared" si="84"/>
        <v>123688.07999999996</v>
      </c>
    </row>
    <row r="70" spans="1:79" ht="12.75">
      <c r="A70" s="90" t="s">
        <v>59</v>
      </c>
      <c r="B70" s="97" t="s">
        <v>55</v>
      </c>
      <c r="C70" s="2" t="s">
        <v>18</v>
      </c>
      <c r="D70" s="2" t="s">
        <v>38</v>
      </c>
      <c r="E70" s="152" t="s">
        <v>13</v>
      </c>
      <c r="F70" s="147">
        <v>38718</v>
      </c>
      <c r="G70" s="167"/>
      <c r="H70" s="39"/>
      <c r="I70" s="39"/>
      <c r="J70" s="39"/>
      <c r="K70" s="39"/>
      <c r="L70" s="39"/>
      <c r="M70" s="39"/>
      <c r="N70" s="42"/>
      <c r="O70" s="35"/>
      <c r="P70" s="35"/>
      <c r="Q70" s="35"/>
      <c r="R70" s="112"/>
      <c r="S70" s="28">
        <v>1</v>
      </c>
      <c r="T70" s="43">
        <v>1.4763903392358417</v>
      </c>
      <c r="U70" s="43">
        <v>1.941882133706033</v>
      </c>
      <c r="V70" s="43">
        <v>2.3693465574581336</v>
      </c>
      <c r="W70" s="43">
        <v>2.7118790445909635</v>
      </c>
      <c r="X70" s="37">
        <v>3.5793749896578366</v>
      </c>
      <c r="Y70" s="37">
        <v>4.435838784433617</v>
      </c>
      <c r="Z70" s="37">
        <v>5.417752277547969</v>
      </c>
      <c r="AA70" s="37">
        <v>6.588577440326584</v>
      </c>
      <c r="AB70" s="37">
        <v>7.807274006375926</v>
      </c>
      <c r="AC70" s="37">
        <v>8.918033198293479</v>
      </c>
      <c r="AD70" s="37">
        <v>9.914308718227801</v>
      </c>
      <c r="AE70" s="37">
        <v>10.839427291861183</v>
      </c>
      <c r="AF70" s="37">
        <v>11.687780507929025</v>
      </c>
      <c r="AG70" s="37">
        <v>12.488699745660613</v>
      </c>
      <c r="AH70" s="37">
        <v>13.267188329851646</v>
      </c>
      <c r="AI70" s="37">
        <v>14.201162337856864</v>
      </c>
      <c r="AJ70" s="37">
        <v>15.288809941250655</v>
      </c>
      <c r="AK70" s="37">
        <v>16.401288193091435</v>
      </c>
      <c r="AL70" s="37">
        <v>17.16126453724216</v>
      </c>
      <c r="AM70" s="37">
        <v>17.891005375832304</v>
      </c>
      <c r="AN70" s="37">
        <v>18.694652724994352</v>
      </c>
      <c r="AO70" s="37">
        <v>19.6539686916031</v>
      </c>
      <c r="AP70" s="166">
        <v>22</v>
      </c>
      <c r="AQ70" s="15"/>
      <c r="AR70" s="201"/>
      <c r="AS70" s="62"/>
      <c r="AT70" s="62"/>
      <c r="AU70" s="62"/>
      <c r="AV70" s="62"/>
      <c r="AW70" s="62"/>
      <c r="AX70" s="62"/>
      <c r="AY70" s="65"/>
      <c r="AZ70" s="59"/>
      <c r="BA70" s="59"/>
      <c r="BB70" s="59"/>
      <c r="BC70" s="121"/>
      <c r="BD70" s="85">
        <f aca="true" t="shared" si="94" ref="BD70:BM70">IF(S70&lt;=27,-(766.48*(S70^2))+(25276*S70),-(766.48*(27^2))+(25276*27))</f>
        <v>24509.52</v>
      </c>
      <c r="BE70" s="81">
        <f t="shared" si="94"/>
        <v>35646.5239645946</v>
      </c>
      <c r="BF70" s="81">
        <f t="shared" si="94"/>
        <v>46192.68861112319</v>
      </c>
      <c r="BG70" s="81">
        <f t="shared" si="94"/>
        <v>55584.73577906586</v>
      </c>
      <c r="BH70" s="81">
        <f t="shared" si="94"/>
        <v>62908.54010125543</v>
      </c>
      <c r="BI70" s="79">
        <f t="shared" si="94"/>
        <v>80652.19772193307</v>
      </c>
      <c r="BJ70" s="79">
        <f t="shared" si="94"/>
        <v>97038.4903731399</v>
      </c>
      <c r="BK70" s="79">
        <f t="shared" si="94"/>
        <v>114441.35514671566</v>
      </c>
      <c r="BL70" s="79">
        <f t="shared" si="94"/>
        <v>133260.4827340247</v>
      </c>
      <c r="BM70" s="79">
        <f t="shared" si="94"/>
        <v>150616.99809545575</v>
      </c>
      <c r="BN70" s="79">
        <f t="shared" si="90"/>
        <v>164453.04393591327</v>
      </c>
      <c r="BO70" s="79">
        <f t="shared" si="72"/>
        <v>175254.05197558185</v>
      </c>
      <c r="BP70" s="79">
        <f t="shared" si="73"/>
        <v>183921.18854484826</v>
      </c>
      <c r="BQ70" s="79">
        <f t="shared" si="74"/>
        <v>190715.94278370863</v>
      </c>
      <c r="BR70" s="79">
        <f t="shared" si="75"/>
        <v>196118.31236873195</v>
      </c>
      <c r="BS70" s="79">
        <f t="shared" si="76"/>
        <v>200426.95623427408</v>
      </c>
      <c r="BT70" s="79">
        <f t="shared" si="77"/>
        <v>204370.24920847014</v>
      </c>
      <c r="BU70" s="79">
        <f t="shared" si="78"/>
        <v>207277.0157590515</v>
      </c>
      <c r="BV70" s="79">
        <f t="shared" si="79"/>
        <v>208374.11242155472</v>
      </c>
      <c r="BW70" s="79">
        <f t="shared" si="80"/>
        <v>208032.86372690529</v>
      </c>
      <c r="BX70" s="79">
        <f t="shared" si="81"/>
        <v>206871.94541205117</v>
      </c>
      <c r="BY70" s="79">
        <f t="shared" si="82"/>
        <v>204648.91602827905</v>
      </c>
      <c r="BZ70" s="79">
        <f t="shared" si="83"/>
        <v>200698.97921282693</v>
      </c>
      <c r="CA70" s="200">
        <f t="shared" si="84"/>
        <v>185095.68</v>
      </c>
    </row>
    <row r="71" spans="1:79" ht="12.75">
      <c r="A71" s="90" t="s">
        <v>60</v>
      </c>
      <c r="B71" s="97" t="s">
        <v>55</v>
      </c>
      <c r="C71" s="2" t="s">
        <v>18</v>
      </c>
      <c r="D71" s="2" t="s">
        <v>38</v>
      </c>
      <c r="E71" s="152" t="s">
        <v>14</v>
      </c>
      <c r="F71" s="147">
        <v>40544</v>
      </c>
      <c r="G71" s="167"/>
      <c r="H71" s="39"/>
      <c r="I71" s="39"/>
      <c r="J71" s="39"/>
      <c r="K71" s="39"/>
      <c r="L71" s="39"/>
      <c r="M71" s="39"/>
      <c r="N71" s="38"/>
      <c r="O71" s="39"/>
      <c r="P71" s="39"/>
      <c r="Q71" s="39"/>
      <c r="R71" s="39"/>
      <c r="S71" s="35"/>
      <c r="T71" s="35"/>
      <c r="U71" s="35"/>
      <c r="V71" s="35"/>
      <c r="W71" s="36"/>
      <c r="X71" s="44">
        <v>1</v>
      </c>
      <c r="Y71" s="43">
        <v>1.4763903392358417</v>
      </c>
      <c r="Z71" s="43">
        <v>1.941882133706033</v>
      </c>
      <c r="AA71" s="43">
        <v>2.3693465574581336</v>
      </c>
      <c r="AB71" s="43">
        <v>2.7118790445909635</v>
      </c>
      <c r="AC71" s="37">
        <v>3.5793749896578366</v>
      </c>
      <c r="AD71" s="37">
        <v>4.435838784433617</v>
      </c>
      <c r="AE71" s="37">
        <v>5.417752277547969</v>
      </c>
      <c r="AF71" s="37">
        <v>6.588577440326584</v>
      </c>
      <c r="AG71" s="37">
        <v>7.807274006375926</v>
      </c>
      <c r="AH71" s="37">
        <v>8.918033198293479</v>
      </c>
      <c r="AI71" s="37">
        <v>9.914308718227801</v>
      </c>
      <c r="AJ71" s="37">
        <v>10.839427291861183</v>
      </c>
      <c r="AK71" s="37">
        <v>11.687780507929025</v>
      </c>
      <c r="AL71" s="37">
        <v>12.488699745660613</v>
      </c>
      <c r="AM71" s="37">
        <v>13.267188329851646</v>
      </c>
      <c r="AN71" s="37">
        <v>14.201162337856864</v>
      </c>
      <c r="AO71" s="37">
        <v>15.288809941250655</v>
      </c>
      <c r="AP71" s="166">
        <v>16.401288193091435</v>
      </c>
      <c r="AQ71" s="15"/>
      <c r="AR71" s="201"/>
      <c r="AS71" s="62"/>
      <c r="AT71" s="62"/>
      <c r="AU71" s="62"/>
      <c r="AV71" s="62"/>
      <c r="AW71" s="62"/>
      <c r="AX71" s="62"/>
      <c r="AY71" s="61"/>
      <c r="AZ71" s="62"/>
      <c r="BA71" s="62"/>
      <c r="BB71" s="62"/>
      <c r="BC71" s="62"/>
      <c r="BD71" s="59"/>
      <c r="BE71" s="59"/>
      <c r="BF71" s="59"/>
      <c r="BG71" s="59"/>
      <c r="BH71" s="60"/>
      <c r="BI71" s="82">
        <f>IF(X71&lt;=27,-(766.48*(X71^2))+(25276*X71),-(766.48*(27^2))+(25276*27))</f>
        <v>24509.52</v>
      </c>
      <c r="BJ71" s="81">
        <f>IF(Y71&lt;=27,-(766.48*(Y71^2))+(25276*Y71),-(766.48*(27^2))+(25276*27))</f>
        <v>35646.5239645946</v>
      </c>
      <c r="BK71" s="81">
        <f>IF(Z71&lt;=27,-(766.48*(Z71^2))+(25276*Z71),-(766.48*(27^2))+(25276*27))</f>
        <v>46192.68861112319</v>
      </c>
      <c r="BL71" s="81">
        <f>IF(AA71&lt;=27,-(766.48*(AA71^2))+(25276*AA71),-(766.48*(27^2))+(25276*27))</f>
        <v>55584.73577906586</v>
      </c>
      <c r="BM71" s="81">
        <f>IF(AB71&lt;=27,-(766.48*(AB71^2))+(25276*AB71),-(766.48*(27^2))+(25276*27))</f>
        <v>62908.54010125543</v>
      </c>
      <c r="BN71" s="79">
        <f t="shared" si="90"/>
        <v>80652.19772193307</v>
      </c>
      <c r="BO71" s="79">
        <f t="shared" si="72"/>
        <v>97038.4903731399</v>
      </c>
      <c r="BP71" s="79">
        <f t="shared" si="73"/>
        <v>114441.35514671566</v>
      </c>
      <c r="BQ71" s="79">
        <f t="shared" si="74"/>
        <v>133260.4827340247</v>
      </c>
      <c r="BR71" s="79">
        <f t="shared" si="75"/>
        <v>150616.99809545575</v>
      </c>
      <c r="BS71" s="79">
        <f t="shared" si="76"/>
        <v>164453.04393591327</v>
      </c>
      <c r="BT71" s="79">
        <f t="shared" si="77"/>
        <v>175254.05197558185</v>
      </c>
      <c r="BU71" s="79">
        <f t="shared" si="78"/>
        <v>183921.18854484826</v>
      </c>
      <c r="BV71" s="79">
        <f t="shared" si="79"/>
        <v>190715.94278370863</v>
      </c>
      <c r="BW71" s="79">
        <f t="shared" si="80"/>
        <v>196118.31236873195</v>
      </c>
      <c r="BX71" s="79">
        <f t="shared" si="81"/>
        <v>200426.95623427408</v>
      </c>
      <c r="BY71" s="79">
        <f t="shared" si="82"/>
        <v>204370.24920847014</v>
      </c>
      <c r="BZ71" s="79">
        <f t="shared" si="83"/>
        <v>207277.0157590515</v>
      </c>
      <c r="CA71" s="200">
        <f t="shared" si="84"/>
        <v>208374.11242155472</v>
      </c>
    </row>
    <row r="72" spans="1:79" ht="13.5" thickBot="1">
      <c r="A72" s="92" t="s">
        <v>61</v>
      </c>
      <c r="B72" s="98" t="s">
        <v>55</v>
      </c>
      <c r="C72" s="95" t="s">
        <v>18</v>
      </c>
      <c r="D72" s="95" t="s">
        <v>38</v>
      </c>
      <c r="E72" s="154" t="s">
        <v>15</v>
      </c>
      <c r="F72" s="155">
        <v>42248</v>
      </c>
      <c r="G72" s="171"/>
      <c r="H72" s="172"/>
      <c r="I72" s="172"/>
      <c r="J72" s="172"/>
      <c r="K72" s="172"/>
      <c r="L72" s="172"/>
      <c r="M72" s="172"/>
      <c r="N72" s="173"/>
      <c r="O72" s="172"/>
      <c r="P72" s="172"/>
      <c r="Q72" s="172"/>
      <c r="R72" s="172"/>
      <c r="S72" s="172"/>
      <c r="T72" s="172"/>
      <c r="U72" s="172"/>
      <c r="V72" s="172"/>
      <c r="W72" s="174"/>
      <c r="X72" s="175"/>
      <c r="Y72" s="176"/>
      <c r="Z72" s="175"/>
      <c r="AA72" s="173"/>
      <c r="AB72" s="177"/>
      <c r="AC72" s="178">
        <v>1</v>
      </c>
      <c r="AD72" s="179">
        <v>1.4763903392358417</v>
      </c>
      <c r="AE72" s="179">
        <v>1.941882133706033</v>
      </c>
      <c r="AF72" s="179">
        <v>2.3693465574581336</v>
      </c>
      <c r="AG72" s="179">
        <v>2.7118790445909635</v>
      </c>
      <c r="AH72" s="179">
        <v>3.5793749896578366</v>
      </c>
      <c r="AI72" s="179">
        <v>4.435838784433617</v>
      </c>
      <c r="AJ72" s="179">
        <v>5.417752277547969</v>
      </c>
      <c r="AK72" s="179">
        <v>6.588577440326584</v>
      </c>
      <c r="AL72" s="179">
        <v>7.807274006375926</v>
      </c>
      <c r="AM72" s="179">
        <v>8.918033198293479</v>
      </c>
      <c r="AN72" s="179">
        <v>9.914308718227801</v>
      </c>
      <c r="AO72" s="179">
        <v>10.839427291861183</v>
      </c>
      <c r="AP72" s="180">
        <v>11.687780507929025</v>
      </c>
      <c r="AQ72" s="15"/>
      <c r="AR72" s="206"/>
      <c r="AS72" s="207"/>
      <c r="AT72" s="207"/>
      <c r="AU72" s="207"/>
      <c r="AV72" s="207"/>
      <c r="AW72" s="207"/>
      <c r="AX72" s="207"/>
      <c r="AY72" s="208"/>
      <c r="AZ72" s="207"/>
      <c r="BA72" s="207"/>
      <c r="BB72" s="207"/>
      <c r="BC72" s="207"/>
      <c r="BD72" s="207"/>
      <c r="BE72" s="207"/>
      <c r="BF72" s="207"/>
      <c r="BG72" s="207"/>
      <c r="BH72" s="209"/>
      <c r="BI72" s="210"/>
      <c r="BJ72" s="211"/>
      <c r="BK72" s="210"/>
      <c r="BL72" s="208"/>
      <c r="BM72" s="212"/>
      <c r="BN72" s="213">
        <f t="shared" si="90"/>
        <v>24509.52</v>
      </c>
      <c r="BO72" s="214">
        <f t="shared" si="72"/>
        <v>35646.5239645946</v>
      </c>
      <c r="BP72" s="214">
        <f t="shared" si="73"/>
        <v>46192.68861112319</v>
      </c>
      <c r="BQ72" s="214">
        <f t="shared" si="74"/>
        <v>55584.73577906586</v>
      </c>
      <c r="BR72" s="214">
        <f t="shared" si="75"/>
        <v>62908.54010125543</v>
      </c>
      <c r="BS72" s="214">
        <f t="shared" si="76"/>
        <v>80652.19772193307</v>
      </c>
      <c r="BT72" s="214">
        <f t="shared" si="77"/>
        <v>97038.4903731399</v>
      </c>
      <c r="BU72" s="214">
        <f t="shared" si="78"/>
        <v>114441.35514671566</v>
      </c>
      <c r="BV72" s="214">
        <f t="shared" si="79"/>
        <v>133260.4827340247</v>
      </c>
      <c r="BW72" s="214">
        <f t="shared" si="80"/>
        <v>150616.99809545575</v>
      </c>
      <c r="BX72" s="214">
        <f t="shared" si="81"/>
        <v>164453.04393591327</v>
      </c>
      <c r="BY72" s="214">
        <f t="shared" si="82"/>
        <v>175254.05197558185</v>
      </c>
      <c r="BZ72" s="214">
        <f t="shared" si="83"/>
        <v>183921.18854484826</v>
      </c>
      <c r="CA72" s="215">
        <f t="shared" si="84"/>
        <v>190715.94278370863</v>
      </c>
    </row>
    <row r="73" spans="1:79" ht="12.75">
      <c r="A73" s="86" t="s">
        <v>62</v>
      </c>
      <c r="B73" s="99" t="s">
        <v>63</v>
      </c>
      <c r="C73" s="89" t="s">
        <v>7</v>
      </c>
      <c r="D73" s="89" t="s">
        <v>38</v>
      </c>
      <c r="E73" s="151" t="s">
        <v>9</v>
      </c>
      <c r="F73" s="146" t="s">
        <v>20</v>
      </c>
      <c r="G73" s="259">
        <f>+H73-(I73-H73)</f>
        <v>3.84743122300202</v>
      </c>
      <c r="H73" s="159">
        <v>4.800262044923425</v>
      </c>
      <c r="I73" s="159">
        <v>5.75309286684483</v>
      </c>
      <c r="J73" s="160">
        <v>6.662683486135606</v>
      </c>
      <c r="K73" s="160">
        <v>7.505948231903855</v>
      </c>
      <c r="L73" s="160">
        <v>8.00904718074163</v>
      </c>
      <c r="M73" s="159">
        <v>9.141676038592605</v>
      </c>
      <c r="N73" s="160">
        <v>9.913144719990685</v>
      </c>
      <c r="O73" s="160">
        <v>10.66450072934624</v>
      </c>
      <c r="P73" s="160">
        <v>11.43075228202707</v>
      </c>
      <c r="Q73" s="160">
        <v>12.228887594641819</v>
      </c>
      <c r="R73" s="159">
        <v>13.069928058299729</v>
      </c>
      <c r="S73" s="161">
        <v>14.012752433531894</v>
      </c>
      <c r="T73" s="162">
        <v>14.981590673172663</v>
      </c>
      <c r="U73" s="162">
        <v>16.183800719692268</v>
      </c>
      <c r="V73" s="162">
        <v>17.38082175079249</v>
      </c>
      <c r="W73" s="162">
        <v>18.49880604934996</v>
      </c>
      <c r="X73" s="162">
        <v>19.667229129662523</v>
      </c>
      <c r="Y73" s="162">
        <v>21.28607959085824</v>
      </c>
      <c r="Z73" s="162">
        <v>23.5</v>
      </c>
      <c r="AA73" s="162">
        <v>24.5</v>
      </c>
      <c r="AB73" s="162">
        <v>25.5</v>
      </c>
      <c r="AC73" s="162">
        <v>26.5</v>
      </c>
      <c r="AD73" s="162">
        <v>27.5</v>
      </c>
      <c r="AE73" s="162">
        <v>28.5</v>
      </c>
      <c r="AF73" s="162">
        <v>29.5</v>
      </c>
      <c r="AG73" s="162">
        <v>30.5</v>
      </c>
      <c r="AH73" s="162">
        <v>31.5</v>
      </c>
      <c r="AI73" s="162">
        <v>32.5</v>
      </c>
      <c r="AJ73" s="162">
        <v>33.5</v>
      </c>
      <c r="AK73" s="162">
        <v>34.5</v>
      </c>
      <c r="AL73" s="162">
        <v>35.5</v>
      </c>
      <c r="AM73" s="162">
        <v>36.5</v>
      </c>
      <c r="AN73" s="162">
        <v>37.5</v>
      </c>
      <c r="AO73" s="162">
        <v>38.5</v>
      </c>
      <c r="AP73" s="163">
        <v>39.5</v>
      </c>
      <c r="AQ73" s="15"/>
      <c r="AR73" s="191">
        <f aca="true" t="shared" si="95" ref="AR73:BY73">IF(G73&lt;=14,(-1855.1*G73^2)+(33997*G73),112358.4)</f>
        <v>103340.58040151742</v>
      </c>
      <c r="AS73" s="192">
        <f t="shared" si="95"/>
        <v>120448.33786631704</v>
      </c>
      <c r="AT73" s="192">
        <f t="shared" si="95"/>
        <v>134187.65455979694</v>
      </c>
      <c r="AU73" s="193">
        <f t="shared" si="95"/>
        <v>144160.85479946184</v>
      </c>
      <c r="AV73" s="193">
        <f t="shared" si="95"/>
        <v>150664.76292881113</v>
      </c>
      <c r="AW73" s="193">
        <f t="shared" si="95"/>
        <v>153288.49036109305</v>
      </c>
      <c r="AX73" s="192">
        <f t="shared" si="95"/>
        <v>155758.4065860108</v>
      </c>
      <c r="AY73" s="193">
        <f t="shared" si="95"/>
        <v>154715.6910674655</v>
      </c>
      <c r="AZ73" s="193">
        <f t="shared" si="95"/>
        <v>151577.58501745338</v>
      </c>
      <c r="BA73" s="193">
        <f t="shared" si="95"/>
        <v>146220.02782746163</v>
      </c>
      <c r="BB73" s="193">
        <f t="shared" si="95"/>
        <v>138323.2786924343</v>
      </c>
      <c r="BC73" s="192">
        <f t="shared" si="95"/>
        <v>127444.56081793382</v>
      </c>
      <c r="BD73" s="194">
        <f t="shared" si="95"/>
        <v>112358.4</v>
      </c>
      <c r="BE73" s="195">
        <f t="shared" si="95"/>
        <v>112358.4</v>
      </c>
      <c r="BF73" s="195">
        <f t="shared" si="95"/>
        <v>112358.4</v>
      </c>
      <c r="BG73" s="195">
        <f t="shared" si="95"/>
        <v>112358.4</v>
      </c>
      <c r="BH73" s="195">
        <f t="shared" si="95"/>
        <v>112358.4</v>
      </c>
      <c r="BI73" s="195">
        <f t="shared" si="95"/>
        <v>112358.4</v>
      </c>
      <c r="BJ73" s="195">
        <f t="shared" si="95"/>
        <v>112358.4</v>
      </c>
      <c r="BK73" s="195">
        <f t="shared" si="95"/>
        <v>112358.4</v>
      </c>
      <c r="BL73" s="195">
        <f t="shared" si="95"/>
        <v>112358.4</v>
      </c>
      <c r="BM73" s="195">
        <f t="shared" si="95"/>
        <v>112358.4</v>
      </c>
      <c r="BN73" s="195">
        <f t="shared" si="95"/>
        <v>112358.4</v>
      </c>
      <c r="BO73" s="195">
        <f t="shared" si="95"/>
        <v>112358.4</v>
      </c>
      <c r="BP73" s="195">
        <f t="shared" si="95"/>
        <v>112358.4</v>
      </c>
      <c r="BQ73" s="195">
        <f t="shared" si="95"/>
        <v>112358.4</v>
      </c>
      <c r="BR73" s="195">
        <f t="shared" si="95"/>
        <v>112358.4</v>
      </c>
      <c r="BS73" s="195">
        <f t="shared" si="95"/>
        <v>112358.4</v>
      </c>
      <c r="BT73" s="195">
        <f t="shared" si="95"/>
        <v>112358.4</v>
      </c>
      <c r="BU73" s="195">
        <f t="shared" si="95"/>
        <v>112358.4</v>
      </c>
      <c r="BV73" s="195">
        <f t="shared" si="95"/>
        <v>112358.4</v>
      </c>
      <c r="BW73" s="195">
        <f t="shared" si="95"/>
        <v>112358.4</v>
      </c>
      <c r="BX73" s="195">
        <f t="shared" si="95"/>
        <v>112358.4</v>
      </c>
      <c r="BY73" s="195">
        <f t="shared" si="95"/>
        <v>112358.4</v>
      </c>
      <c r="BZ73" s="195">
        <f aca="true" t="shared" si="96" ref="BZ73:BZ79">IF(AO73&lt;=14,(-1855.1*AO73^2)+(33997*AO73),112358.4)</f>
        <v>112358.4</v>
      </c>
      <c r="CA73" s="196">
        <f aca="true" t="shared" si="97" ref="CA73:CA79">IF(AP73&lt;=14,(-1855.1*AP73^2)+(33997*AP73),112358.4)</f>
        <v>112358.4</v>
      </c>
    </row>
    <row r="74" spans="1:79" ht="12.75">
      <c r="A74" s="90" t="s">
        <v>64</v>
      </c>
      <c r="B74" s="100" t="s">
        <v>63</v>
      </c>
      <c r="C74" s="2" t="s">
        <v>7</v>
      </c>
      <c r="D74" s="2" t="s">
        <v>38</v>
      </c>
      <c r="E74" s="152" t="s">
        <v>10</v>
      </c>
      <c r="F74" s="147">
        <v>34608</v>
      </c>
      <c r="G74" s="235"/>
      <c r="H74" s="22">
        <v>1</v>
      </c>
      <c r="I74" s="23">
        <v>1.5163680695430934</v>
      </c>
      <c r="J74" s="19">
        <v>2.0480533724167103</v>
      </c>
      <c r="K74" s="19">
        <v>3.0002244585387867</v>
      </c>
      <c r="L74" s="19">
        <v>4.0935921436296185</v>
      </c>
      <c r="M74" s="20">
        <v>5.044335435410043</v>
      </c>
      <c r="N74" s="19">
        <v>6.039190573770493</v>
      </c>
      <c r="O74" s="19">
        <v>7.032460732984292</v>
      </c>
      <c r="P74" s="19">
        <v>8.022578890097932</v>
      </c>
      <c r="Q74" s="19">
        <v>9.007391613361763</v>
      </c>
      <c r="R74" s="20">
        <v>9.97953604648263</v>
      </c>
      <c r="S74" s="26">
        <v>10.941137878785154</v>
      </c>
      <c r="T74" s="29">
        <v>11.883267721747135</v>
      </c>
      <c r="U74" s="29">
        <v>12.76361905620504</v>
      </c>
      <c r="V74" s="29">
        <v>13.579224945569704</v>
      </c>
      <c r="W74" s="29">
        <v>14.48538707154959</v>
      </c>
      <c r="X74" s="29">
        <v>15.547489288130496</v>
      </c>
      <c r="Y74" s="29">
        <v>16.662536250988662</v>
      </c>
      <c r="Z74" s="29">
        <v>17.678826380247564</v>
      </c>
      <c r="AA74" s="29">
        <v>18.430085794423363</v>
      </c>
      <c r="AB74" s="29">
        <v>19.31588245686355</v>
      </c>
      <c r="AC74" s="29">
        <v>21</v>
      </c>
      <c r="AD74" s="29">
        <v>22</v>
      </c>
      <c r="AE74" s="29">
        <v>23</v>
      </c>
      <c r="AF74" s="29">
        <v>24</v>
      </c>
      <c r="AG74" s="29">
        <v>25</v>
      </c>
      <c r="AH74" s="29">
        <v>26</v>
      </c>
      <c r="AI74" s="29">
        <v>27</v>
      </c>
      <c r="AJ74" s="29">
        <v>28</v>
      </c>
      <c r="AK74" s="29">
        <v>29</v>
      </c>
      <c r="AL74" s="29">
        <v>30</v>
      </c>
      <c r="AM74" s="29">
        <v>31</v>
      </c>
      <c r="AN74" s="29">
        <v>32</v>
      </c>
      <c r="AO74" s="29">
        <v>33</v>
      </c>
      <c r="AP74" s="164">
        <v>34</v>
      </c>
      <c r="AQ74" s="15"/>
      <c r="AR74" s="255"/>
      <c r="AS74" s="70">
        <f aca="true" t="shared" si="98" ref="AS74:AX74">IF(H74&lt;=14,(-1855.1*H74^2)+(33997*H74),112358.4)</f>
        <v>32141.9</v>
      </c>
      <c r="AT74" s="71">
        <f t="shared" si="98"/>
        <v>47286.400036122446</v>
      </c>
      <c r="AU74" s="72">
        <f t="shared" si="98"/>
        <v>61846.41159661313</v>
      </c>
      <c r="AV74" s="72">
        <f t="shared" si="98"/>
        <v>85300.23246526835</v>
      </c>
      <c r="AW74" s="72">
        <f t="shared" si="98"/>
        <v>108083.02009310602</v>
      </c>
      <c r="AX74" s="73">
        <f t="shared" si="98"/>
        <v>124288.65869358524</v>
      </c>
      <c r="AY74" s="72">
        <f aca="true" t="shared" si="99" ref="AY74:BM76">IF(N74&lt;=14,(-1855.1*N74^2)+(33997*N74),112358.4)</f>
        <v>137655.48348557623</v>
      </c>
      <c r="AZ74" s="72">
        <f t="shared" si="99"/>
        <v>147337.66214127903</v>
      </c>
      <c r="BA74" s="72">
        <f t="shared" si="99"/>
        <v>153346.0912007022</v>
      </c>
      <c r="BB74" s="72">
        <f t="shared" si="99"/>
        <v>155714.27204925922</v>
      </c>
      <c r="BC74" s="73">
        <f t="shared" si="99"/>
        <v>154522.76370914906</v>
      </c>
      <c r="BD74" s="74">
        <f t="shared" si="99"/>
        <v>149894.62967205117</v>
      </c>
      <c r="BE74" s="75">
        <f t="shared" si="99"/>
        <v>142032.97554090197</v>
      </c>
      <c r="BF74" s="75">
        <f t="shared" si="99"/>
        <v>131710.46908754914</v>
      </c>
      <c r="BG74" s="75">
        <f t="shared" si="99"/>
        <v>119581.09646250139</v>
      </c>
      <c r="BH74" s="75">
        <f t="shared" si="99"/>
        <v>112358.4</v>
      </c>
      <c r="BI74" s="75">
        <f t="shared" si="99"/>
        <v>112358.4</v>
      </c>
      <c r="BJ74" s="75">
        <f t="shared" si="99"/>
        <v>112358.4</v>
      </c>
      <c r="BK74" s="75">
        <f t="shared" si="99"/>
        <v>112358.4</v>
      </c>
      <c r="BL74" s="75">
        <f t="shared" si="99"/>
        <v>112358.4</v>
      </c>
      <c r="BM74" s="75">
        <f t="shared" si="99"/>
        <v>112358.4</v>
      </c>
      <c r="BN74" s="75">
        <f aca="true" t="shared" si="100" ref="BN74:BY79">IF(AC74&lt;=14,(-1855.1*AC74^2)+(33997*AC74),112358.4)</f>
        <v>112358.4</v>
      </c>
      <c r="BO74" s="75">
        <f t="shared" si="100"/>
        <v>112358.4</v>
      </c>
      <c r="BP74" s="75">
        <f t="shared" si="100"/>
        <v>112358.4</v>
      </c>
      <c r="BQ74" s="75">
        <f t="shared" si="100"/>
        <v>112358.4</v>
      </c>
      <c r="BR74" s="75">
        <f t="shared" si="100"/>
        <v>112358.4</v>
      </c>
      <c r="BS74" s="75">
        <f t="shared" si="100"/>
        <v>112358.4</v>
      </c>
      <c r="BT74" s="75">
        <f t="shared" si="100"/>
        <v>112358.4</v>
      </c>
      <c r="BU74" s="75">
        <f t="shared" si="100"/>
        <v>112358.4</v>
      </c>
      <c r="BV74" s="75">
        <f t="shared" si="100"/>
        <v>112358.4</v>
      </c>
      <c r="BW74" s="75">
        <f t="shared" si="100"/>
        <v>112358.4</v>
      </c>
      <c r="BX74" s="75">
        <f t="shared" si="100"/>
        <v>112358.4</v>
      </c>
      <c r="BY74" s="75">
        <f t="shared" si="100"/>
        <v>112358.4</v>
      </c>
      <c r="BZ74" s="75">
        <f t="shared" si="96"/>
        <v>112358.4</v>
      </c>
      <c r="CA74" s="198">
        <f t="shared" si="97"/>
        <v>112358.4</v>
      </c>
    </row>
    <row r="75" spans="1:79" ht="12.75">
      <c r="A75" s="90" t="s">
        <v>65</v>
      </c>
      <c r="B75" s="100" t="s">
        <v>63</v>
      </c>
      <c r="C75" s="2" t="s">
        <v>7</v>
      </c>
      <c r="D75" s="2" t="s">
        <v>38</v>
      </c>
      <c r="E75" s="152" t="s">
        <v>11</v>
      </c>
      <c r="F75" s="148">
        <v>35704</v>
      </c>
      <c r="G75" s="167"/>
      <c r="H75" s="35"/>
      <c r="I75" s="35"/>
      <c r="J75" s="36"/>
      <c r="K75" s="22">
        <v>1</v>
      </c>
      <c r="L75" s="23">
        <v>1.5267512070439142</v>
      </c>
      <c r="M75" s="23">
        <v>2.0050721957321462</v>
      </c>
      <c r="N75" s="18">
        <v>2.9927967862584843</v>
      </c>
      <c r="O75" s="18">
        <v>3.9977553310886647</v>
      </c>
      <c r="P75" s="18">
        <v>5.009500503814595</v>
      </c>
      <c r="Q75" s="18">
        <v>6.000577450555796</v>
      </c>
      <c r="R75" s="18">
        <v>6.992850024728905</v>
      </c>
      <c r="S75" s="27">
        <v>7.9814803434141055</v>
      </c>
      <c r="T75" s="37">
        <v>8.988130091240171</v>
      </c>
      <c r="U75" s="37">
        <v>9.958470305889339</v>
      </c>
      <c r="V75" s="37">
        <v>10.941137878785154</v>
      </c>
      <c r="W75" s="37">
        <v>11.883267721747135</v>
      </c>
      <c r="X75" s="37">
        <v>12.76361905620504</v>
      </c>
      <c r="Y75" s="37">
        <v>13.579224945569704</v>
      </c>
      <c r="Z75" s="37">
        <v>14.48538707154959</v>
      </c>
      <c r="AA75" s="37">
        <v>15.547489288130496</v>
      </c>
      <c r="AB75" s="37">
        <v>16.662536250988662</v>
      </c>
      <c r="AC75" s="37">
        <v>17.678826380247564</v>
      </c>
      <c r="AD75" s="37">
        <v>18.41054873465297</v>
      </c>
      <c r="AE75" s="37">
        <v>19.255398166884895</v>
      </c>
      <c r="AF75" s="29">
        <v>21</v>
      </c>
      <c r="AG75" s="37">
        <v>22</v>
      </c>
      <c r="AH75" s="37">
        <v>23</v>
      </c>
      <c r="AI75" s="37">
        <v>24</v>
      </c>
      <c r="AJ75" s="37">
        <v>25</v>
      </c>
      <c r="AK75" s="37">
        <v>26</v>
      </c>
      <c r="AL75" s="37">
        <v>27</v>
      </c>
      <c r="AM75" s="37">
        <v>28</v>
      </c>
      <c r="AN75" s="37">
        <v>29</v>
      </c>
      <c r="AO75" s="37">
        <v>30</v>
      </c>
      <c r="AP75" s="166">
        <v>31</v>
      </c>
      <c r="AQ75" s="15"/>
      <c r="AR75" s="201"/>
      <c r="AS75" s="59"/>
      <c r="AT75" s="59"/>
      <c r="AU75" s="60"/>
      <c r="AV75" s="70">
        <f>IF(K75&lt;=14,(-1855.1*K75^2)+(33997*K75),112358.4)</f>
        <v>32141.9</v>
      </c>
      <c r="AW75" s="71">
        <f>IF(L75&lt;=14,(-1855.1*L75^2)+(33997*L75),112358.4)</f>
        <v>47580.77973351749</v>
      </c>
      <c r="AX75" s="71">
        <f>IF(M75&lt;=14,(-1855.1*M75^2)+(33997*M75),112358.4)</f>
        <v>60708.35399062274</v>
      </c>
      <c r="AY75" s="77">
        <f t="shared" si="99"/>
        <v>85130.29217904776</v>
      </c>
      <c r="AZ75" s="77">
        <f t="shared" si="99"/>
        <v>106263.39132640789</v>
      </c>
      <c r="BA75" s="77">
        <f t="shared" si="99"/>
        <v>123754.07734138687</v>
      </c>
      <c r="BB75" s="77">
        <f t="shared" si="99"/>
        <v>137205.17622565123</v>
      </c>
      <c r="BC75" s="77">
        <f t="shared" si="99"/>
        <v>147021.62232177056</v>
      </c>
      <c r="BD75" s="78">
        <f t="shared" si="99"/>
        <v>153169.04401607494</v>
      </c>
      <c r="BE75" s="79">
        <f t="shared" si="99"/>
        <v>155702.45495739757</v>
      </c>
      <c r="BF75" s="79">
        <f t="shared" si="99"/>
        <v>154585.7501805027</v>
      </c>
      <c r="BG75" s="79">
        <f t="shared" si="99"/>
        <v>149894.62967205117</v>
      </c>
      <c r="BH75" s="79">
        <f t="shared" si="99"/>
        <v>142032.97554090197</v>
      </c>
      <c r="BI75" s="79">
        <f t="shared" si="99"/>
        <v>131710.46908754914</v>
      </c>
      <c r="BJ75" s="79">
        <f t="shared" si="99"/>
        <v>119581.09646250139</v>
      </c>
      <c r="BK75" s="79">
        <f t="shared" si="99"/>
        <v>112358.4</v>
      </c>
      <c r="BL75" s="79">
        <f t="shared" si="99"/>
        <v>112358.4</v>
      </c>
      <c r="BM75" s="79">
        <f t="shared" si="99"/>
        <v>112358.4</v>
      </c>
      <c r="BN75" s="79">
        <f t="shared" si="100"/>
        <v>112358.4</v>
      </c>
      <c r="BO75" s="79">
        <f t="shared" si="100"/>
        <v>112358.4</v>
      </c>
      <c r="BP75" s="79">
        <f t="shared" si="100"/>
        <v>112358.4</v>
      </c>
      <c r="BQ75" s="75">
        <f t="shared" si="100"/>
        <v>112358.4</v>
      </c>
      <c r="BR75" s="79">
        <f t="shared" si="100"/>
        <v>112358.4</v>
      </c>
      <c r="BS75" s="79">
        <f t="shared" si="100"/>
        <v>112358.4</v>
      </c>
      <c r="BT75" s="79">
        <f t="shared" si="100"/>
        <v>112358.4</v>
      </c>
      <c r="BU75" s="79">
        <f t="shared" si="100"/>
        <v>112358.4</v>
      </c>
      <c r="BV75" s="79">
        <f t="shared" si="100"/>
        <v>112358.4</v>
      </c>
      <c r="BW75" s="79">
        <f t="shared" si="100"/>
        <v>112358.4</v>
      </c>
      <c r="BX75" s="79">
        <f t="shared" si="100"/>
        <v>112358.4</v>
      </c>
      <c r="BY75" s="79">
        <f t="shared" si="100"/>
        <v>112358.4</v>
      </c>
      <c r="BZ75" s="79">
        <f t="shared" si="96"/>
        <v>112358.4</v>
      </c>
      <c r="CA75" s="200">
        <f t="shared" si="97"/>
        <v>112358.4</v>
      </c>
    </row>
    <row r="76" spans="1:79" ht="12.75">
      <c r="A76" s="90" t="s">
        <v>66</v>
      </c>
      <c r="B76" s="100" t="s">
        <v>63</v>
      </c>
      <c r="C76" s="2" t="s">
        <v>7</v>
      </c>
      <c r="D76" s="2" t="s">
        <v>38</v>
      </c>
      <c r="E76" s="152" t="s">
        <v>12</v>
      </c>
      <c r="F76" s="147">
        <v>36892</v>
      </c>
      <c r="G76" s="167"/>
      <c r="H76" s="39"/>
      <c r="I76" s="40"/>
      <c r="J76" s="39"/>
      <c r="K76" s="35"/>
      <c r="L76" s="35"/>
      <c r="M76" s="112"/>
      <c r="N76" s="24">
        <v>1</v>
      </c>
      <c r="O76" s="23">
        <v>1.4368981897547823</v>
      </c>
      <c r="P76" s="23">
        <v>1.9032891507118312</v>
      </c>
      <c r="Q76" s="23">
        <v>2.3285706021866144</v>
      </c>
      <c r="R76" s="23">
        <v>2.7533296142082313</v>
      </c>
      <c r="S76" s="27">
        <v>3.7437233074222003</v>
      </c>
      <c r="T76" s="37">
        <v>4.635678064257657</v>
      </c>
      <c r="U76" s="37">
        <v>5.5952441267156665</v>
      </c>
      <c r="V76" s="37">
        <v>6.627393963124618</v>
      </c>
      <c r="W76" s="37">
        <v>7.782282327186596</v>
      </c>
      <c r="X76" s="37">
        <v>8.921375720744175</v>
      </c>
      <c r="Y76" s="37">
        <v>9.892303134927525</v>
      </c>
      <c r="Z76" s="37">
        <v>10.781806786345213</v>
      </c>
      <c r="AA76" s="37">
        <v>11.607520343483243</v>
      </c>
      <c r="AB76" s="37">
        <v>12.320019472313637</v>
      </c>
      <c r="AC76" s="37">
        <v>13.038009385851206</v>
      </c>
      <c r="AD76" s="37">
        <v>13.805491176247823</v>
      </c>
      <c r="AE76" s="37">
        <v>14.756205857147078</v>
      </c>
      <c r="AF76" s="37">
        <v>15.900978717813977</v>
      </c>
      <c r="AG76" s="37">
        <v>16.902179814322167</v>
      </c>
      <c r="AH76" s="37">
        <v>17.759067192669892</v>
      </c>
      <c r="AI76" s="37">
        <v>18.550107529924443</v>
      </c>
      <c r="AJ76" s="37">
        <v>19.571592979764073</v>
      </c>
      <c r="AK76" s="29">
        <v>22</v>
      </c>
      <c r="AL76" s="37">
        <v>23</v>
      </c>
      <c r="AM76" s="37">
        <v>24</v>
      </c>
      <c r="AN76" s="37">
        <v>25</v>
      </c>
      <c r="AO76" s="37">
        <v>26</v>
      </c>
      <c r="AP76" s="166">
        <v>27</v>
      </c>
      <c r="AQ76" s="15"/>
      <c r="AR76" s="201"/>
      <c r="AS76" s="62"/>
      <c r="AT76" s="63"/>
      <c r="AU76" s="62"/>
      <c r="AV76" s="59"/>
      <c r="AW76" s="59"/>
      <c r="AX76" s="121"/>
      <c r="AY76" s="76">
        <f t="shared" si="99"/>
        <v>32141.9</v>
      </c>
      <c r="AZ76" s="71">
        <f t="shared" si="99"/>
        <v>45020.04655313091</v>
      </c>
      <c r="BA76" s="71">
        <f t="shared" si="99"/>
        <v>57986.0037140828</v>
      </c>
      <c r="BB76" s="71">
        <f t="shared" si="99"/>
        <v>69105.61539185626</v>
      </c>
      <c r="BC76" s="71">
        <f t="shared" si="99"/>
        <v>79541.76035773772</v>
      </c>
      <c r="BD76" s="78">
        <f t="shared" si="99"/>
        <v>101275.2736403076</v>
      </c>
      <c r="BE76" s="79">
        <f t="shared" si="99"/>
        <v>117733.95508031554</v>
      </c>
      <c r="BF76" s="79">
        <f t="shared" si="99"/>
        <v>132144.34996662065</v>
      </c>
      <c r="BG76" s="79">
        <f t="shared" si="99"/>
        <v>143831.15970200894</v>
      </c>
      <c r="BH76" s="79">
        <f t="shared" si="99"/>
        <v>152222.12758736502</v>
      </c>
      <c r="BI76" s="79">
        <f t="shared" si="99"/>
        <v>155650.8487711465</v>
      </c>
      <c r="BJ76" s="79">
        <f t="shared" si="99"/>
        <v>154772.88217583392</v>
      </c>
      <c r="BK76" s="79">
        <f t="shared" si="99"/>
        <v>150898.61227228263</v>
      </c>
      <c r="BL76" s="79">
        <f t="shared" si="99"/>
        <v>144674.8452518274</v>
      </c>
      <c r="BM76" s="79">
        <f t="shared" si="99"/>
        <v>137271.2816866297</v>
      </c>
      <c r="BN76" s="79">
        <f t="shared" si="100"/>
        <v>127905.3334989245</v>
      </c>
      <c r="BO76" s="79">
        <f t="shared" si="100"/>
        <v>115778.83118485374</v>
      </c>
      <c r="BP76" s="79">
        <f t="shared" si="100"/>
        <v>112358.4</v>
      </c>
      <c r="BQ76" s="79">
        <f t="shared" si="100"/>
        <v>112358.4</v>
      </c>
      <c r="BR76" s="79">
        <f t="shared" si="100"/>
        <v>112358.4</v>
      </c>
      <c r="BS76" s="79">
        <f t="shared" si="100"/>
        <v>112358.4</v>
      </c>
      <c r="BT76" s="79">
        <f t="shared" si="100"/>
        <v>112358.4</v>
      </c>
      <c r="BU76" s="79">
        <f t="shared" si="100"/>
        <v>112358.4</v>
      </c>
      <c r="BV76" s="75">
        <f t="shared" si="100"/>
        <v>112358.4</v>
      </c>
      <c r="BW76" s="79">
        <f t="shared" si="100"/>
        <v>112358.4</v>
      </c>
      <c r="BX76" s="79">
        <f t="shared" si="100"/>
        <v>112358.4</v>
      </c>
      <c r="BY76" s="79">
        <f t="shared" si="100"/>
        <v>112358.4</v>
      </c>
      <c r="BZ76" s="79">
        <f t="shared" si="96"/>
        <v>112358.4</v>
      </c>
      <c r="CA76" s="200">
        <f t="shared" si="97"/>
        <v>112358.4</v>
      </c>
    </row>
    <row r="77" spans="1:79" ht="12.75">
      <c r="A77" s="90" t="s">
        <v>67</v>
      </c>
      <c r="B77" s="100" t="s">
        <v>63</v>
      </c>
      <c r="C77" s="2" t="s">
        <v>7</v>
      </c>
      <c r="D77" s="2" t="s">
        <v>38</v>
      </c>
      <c r="E77" s="152" t="s">
        <v>13</v>
      </c>
      <c r="F77" s="147">
        <v>38718</v>
      </c>
      <c r="G77" s="167"/>
      <c r="H77" s="39"/>
      <c r="I77" s="39"/>
      <c r="J77" s="39"/>
      <c r="K77" s="39"/>
      <c r="L77" s="39"/>
      <c r="M77" s="39"/>
      <c r="N77" s="42"/>
      <c r="O77" s="35"/>
      <c r="P77" s="35"/>
      <c r="Q77" s="35"/>
      <c r="R77" s="112"/>
      <c r="S77" s="28">
        <v>1</v>
      </c>
      <c r="T77" s="43">
        <v>1.5197543877946305</v>
      </c>
      <c r="U77" s="43">
        <v>2.002859782822108</v>
      </c>
      <c r="V77" s="43">
        <v>2.4329018285629904</v>
      </c>
      <c r="W77" s="43">
        <v>2.870979290457739</v>
      </c>
      <c r="X77" s="37">
        <v>3.7437233074222003</v>
      </c>
      <c r="Y77" s="37">
        <v>4.635678064257657</v>
      </c>
      <c r="Z77" s="37">
        <v>5.5952441267156665</v>
      </c>
      <c r="AA77" s="37">
        <v>6.627393963124618</v>
      </c>
      <c r="AB77" s="37">
        <v>7.782282327186596</v>
      </c>
      <c r="AC77" s="37">
        <v>8.921375720744175</v>
      </c>
      <c r="AD77" s="37">
        <v>9.892303134927525</v>
      </c>
      <c r="AE77" s="37">
        <v>10.781806786345213</v>
      </c>
      <c r="AF77" s="37">
        <v>11.607520343483243</v>
      </c>
      <c r="AG77" s="37">
        <v>12.320019472313637</v>
      </c>
      <c r="AH77" s="37">
        <v>13.038009385851206</v>
      </c>
      <c r="AI77" s="37">
        <v>13.805491176247823</v>
      </c>
      <c r="AJ77" s="37">
        <v>14.756205857147078</v>
      </c>
      <c r="AK77" s="37">
        <v>15.900978717813977</v>
      </c>
      <c r="AL77" s="37">
        <v>16.89590218559169</v>
      </c>
      <c r="AM77" s="37">
        <v>17.740379071448835</v>
      </c>
      <c r="AN77" s="37">
        <v>18.507108846564613</v>
      </c>
      <c r="AO77" s="37">
        <v>19.470730712019694</v>
      </c>
      <c r="AP77" s="166">
        <v>22</v>
      </c>
      <c r="AQ77" s="15"/>
      <c r="AR77" s="201"/>
      <c r="AS77" s="62"/>
      <c r="AT77" s="62"/>
      <c r="AU77" s="62"/>
      <c r="AV77" s="62"/>
      <c r="AW77" s="62"/>
      <c r="AX77" s="62"/>
      <c r="AY77" s="65"/>
      <c r="AZ77" s="59"/>
      <c r="BA77" s="59"/>
      <c r="BB77" s="59"/>
      <c r="BC77" s="121"/>
      <c r="BD77" s="85">
        <f aca="true" t="shared" si="101" ref="BD77:BM77">IF(S77&lt;=14,(-1855.1*S77^2)+(33997*S77),112358.4)</f>
        <v>32141.9</v>
      </c>
      <c r="BE77" s="81">
        <f t="shared" si="101"/>
        <v>47382.45190095912</v>
      </c>
      <c r="BF77" s="81">
        <f t="shared" si="101"/>
        <v>60649.5881324785</v>
      </c>
      <c r="BG77" s="81">
        <f t="shared" si="101"/>
        <v>71731.00558925161</v>
      </c>
      <c r="BH77" s="81">
        <f t="shared" si="101"/>
        <v>82313.98021551307</v>
      </c>
      <c r="BI77" s="79">
        <f t="shared" si="101"/>
        <v>101275.2736403076</v>
      </c>
      <c r="BJ77" s="79">
        <f t="shared" si="101"/>
        <v>117733.95508031554</v>
      </c>
      <c r="BK77" s="79">
        <f t="shared" si="101"/>
        <v>132144.34996662065</v>
      </c>
      <c r="BL77" s="79">
        <f t="shared" si="101"/>
        <v>143831.15970200894</v>
      </c>
      <c r="BM77" s="79">
        <f t="shared" si="101"/>
        <v>152222.12758736502</v>
      </c>
      <c r="BN77" s="79">
        <f t="shared" si="100"/>
        <v>155650.8487711465</v>
      </c>
      <c r="BO77" s="79">
        <f t="shared" si="100"/>
        <v>154772.88217583392</v>
      </c>
      <c r="BP77" s="79">
        <f t="shared" si="100"/>
        <v>150898.61227228263</v>
      </c>
      <c r="BQ77" s="79">
        <f t="shared" si="100"/>
        <v>144674.8452518274</v>
      </c>
      <c r="BR77" s="79">
        <f t="shared" si="100"/>
        <v>137271.2816866297</v>
      </c>
      <c r="BS77" s="79">
        <f t="shared" si="100"/>
        <v>127905.3334989245</v>
      </c>
      <c r="BT77" s="79">
        <f t="shared" si="100"/>
        <v>115778.83118485374</v>
      </c>
      <c r="BU77" s="79">
        <f t="shared" si="100"/>
        <v>112358.4</v>
      </c>
      <c r="BV77" s="79">
        <f t="shared" si="100"/>
        <v>112358.4</v>
      </c>
      <c r="BW77" s="79">
        <f t="shared" si="100"/>
        <v>112358.4</v>
      </c>
      <c r="BX77" s="79">
        <f t="shared" si="100"/>
        <v>112358.4</v>
      </c>
      <c r="BY77" s="79">
        <f t="shared" si="100"/>
        <v>112358.4</v>
      </c>
      <c r="BZ77" s="79">
        <f t="shared" si="96"/>
        <v>112358.4</v>
      </c>
      <c r="CA77" s="200">
        <f t="shared" si="97"/>
        <v>112358.4</v>
      </c>
    </row>
    <row r="78" spans="1:79" ht="12.75">
      <c r="A78" s="90" t="s">
        <v>68</v>
      </c>
      <c r="B78" s="100" t="s">
        <v>63</v>
      </c>
      <c r="C78" s="2" t="s">
        <v>7</v>
      </c>
      <c r="D78" s="2" t="s">
        <v>38</v>
      </c>
      <c r="E78" s="152" t="s">
        <v>14</v>
      </c>
      <c r="F78" s="147">
        <v>40544</v>
      </c>
      <c r="G78" s="167"/>
      <c r="H78" s="39"/>
      <c r="I78" s="39"/>
      <c r="J78" s="39"/>
      <c r="K78" s="39"/>
      <c r="L78" s="39"/>
      <c r="M78" s="39"/>
      <c r="N78" s="38"/>
      <c r="O78" s="39"/>
      <c r="P78" s="39"/>
      <c r="Q78" s="39"/>
      <c r="R78" s="39"/>
      <c r="S78" s="35"/>
      <c r="T78" s="35"/>
      <c r="U78" s="35"/>
      <c r="V78" s="35"/>
      <c r="W78" s="36"/>
      <c r="X78" s="44">
        <v>1</v>
      </c>
      <c r="Y78" s="43">
        <v>1.5197543877946305</v>
      </c>
      <c r="Z78" s="43">
        <v>2.002859782822108</v>
      </c>
      <c r="AA78" s="43">
        <v>2.4329018285629904</v>
      </c>
      <c r="AB78" s="43">
        <v>2.870979290457739</v>
      </c>
      <c r="AC78" s="37">
        <v>3.7437233074222003</v>
      </c>
      <c r="AD78" s="37">
        <v>4.635678064257657</v>
      </c>
      <c r="AE78" s="37">
        <v>5.5952441267156665</v>
      </c>
      <c r="AF78" s="37">
        <v>6.627393963124618</v>
      </c>
      <c r="AG78" s="37">
        <v>7.782282327186596</v>
      </c>
      <c r="AH78" s="37">
        <v>8.921375720744175</v>
      </c>
      <c r="AI78" s="37">
        <v>9.892303134927525</v>
      </c>
      <c r="AJ78" s="37">
        <v>10.781806786345213</v>
      </c>
      <c r="AK78" s="37">
        <v>11.607520343483243</v>
      </c>
      <c r="AL78" s="37">
        <v>12.320019472313637</v>
      </c>
      <c r="AM78" s="37">
        <v>13.038009385851206</v>
      </c>
      <c r="AN78" s="37">
        <v>13.805491176247823</v>
      </c>
      <c r="AO78" s="37">
        <v>14.756205857147078</v>
      </c>
      <c r="AP78" s="166">
        <v>15.900978717813977</v>
      </c>
      <c r="AQ78" s="15"/>
      <c r="AR78" s="201"/>
      <c r="AS78" s="62"/>
      <c r="AT78" s="62"/>
      <c r="AU78" s="62"/>
      <c r="AV78" s="62"/>
      <c r="AW78" s="62"/>
      <c r="AX78" s="62"/>
      <c r="AY78" s="61"/>
      <c r="AZ78" s="62"/>
      <c r="BA78" s="62"/>
      <c r="BB78" s="62"/>
      <c r="BC78" s="62"/>
      <c r="BD78" s="59"/>
      <c r="BE78" s="59"/>
      <c r="BF78" s="59"/>
      <c r="BG78" s="59"/>
      <c r="BH78" s="60"/>
      <c r="BI78" s="82">
        <f>IF(X78&lt;=14,(-1855.1*X78^2)+(33997*X78),112358.4)</f>
        <v>32141.9</v>
      </c>
      <c r="BJ78" s="81">
        <f>IF(Y78&lt;=14,(-1855.1*Y78^2)+(33997*Y78),112358.4)</f>
        <v>47382.45190095912</v>
      </c>
      <c r="BK78" s="81">
        <f>IF(Z78&lt;=14,(-1855.1*Z78^2)+(33997*Z78),112358.4)</f>
        <v>60649.5881324785</v>
      </c>
      <c r="BL78" s="81">
        <f>IF(AA78&lt;=14,(-1855.1*AA78^2)+(33997*AA78),112358.4)</f>
        <v>71731.00558925161</v>
      </c>
      <c r="BM78" s="81">
        <f>IF(AB78&lt;=14,(-1855.1*AB78^2)+(33997*AB78),112358.4)</f>
        <v>82313.98021551307</v>
      </c>
      <c r="BN78" s="79">
        <f t="shared" si="100"/>
        <v>101275.2736403076</v>
      </c>
      <c r="BO78" s="79">
        <f t="shared" si="100"/>
        <v>117733.95508031554</v>
      </c>
      <c r="BP78" s="79">
        <f t="shared" si="100"/>
        <v>132144.34996662065</v>
      </c>
      <c r="BQ78" s="79">
        <f t="shared" si="100"/>
        <v>143831.15970200894</v>
      </c>
      <c r="BR78" s="79">
        <f t="shared" si="100"/>
        <v>152222.12758736502</v>
      </c>
      <c r="BS78" s="79">
        <f t="shared" si="100"/>
        <v>155650.8487711465</v>
      </c>
      <c r="BT78" s="79">
        <f t="shared" si="100"/>
        <v>154772.88217583392</v>
      </c>
      <c r="BU78" s="79">
        <f t="shared" si="100"/>
        <v>150898.61227228263</v>
      </c>
      <c r="BV78" s="79">
        <f t="shared" si="100"/>
        <v>144674.8452518274</v>
      </c>
      <c r="BW78" s="79">
        <f t="shared" si="100"/>
        <v>137271.2816866297</v>
      </c>
      <c r="BX78" s="79">
        <f t="shared" si="100"/>
        <v>127905.3334989245</v>
      </c>
      <c r="BY78" s="79">
        <f t="shared" si="100"/>
        <v>115778.83118485374</v>
      </c>
      <c r="BZ78" s="79">
        <f t="shared" si="96"/>
        <v>112358.4</v>
      </c>
      <c r="CA78" s="200">
        <f t="shared" si="97"/>
        <v>112358.4</v>
      </c>
    </row>
    <row r="79" spans="1:79" ht="12.75">
      <c r="A79" s="90" t="s">
        <v>69</v>
      </c>
      <c r="B79" s="100" t="s">
        <v>63</v>
      </c>
      <c r="C79" s="3" t="s">
        <v>7</v>
      </c>
      <c r="D79" s="3" t="s">
        <v>38</v>
      </c>
      <c r="E79" s="152" t="s">
        <v>15</v>
      </c>
      <c r="F79" s="153">
        <v>42248</v>
      </c>
      <c r="G79" s="168"/>
      <c r="H79" s="45"/>
      <c r="I79" s="45"/>
      <c r="J79" s="45"/>
      <c r="K79" s="45"/>
      <c r="L79" s="45"/>
      <c r="M79" s="45"/>
      <c r="N79" s="46"/>
      <c r="O79" s="45"/>
      <c r="P79" s="45"/>
      <c r="Q79" s="45"/>
      <c r="R79" s="45"/>
      <c r="S79" s="45"/>
      <c r="T79" s="45"/>
      <c r="U79" s="45"/>
      <c r="V79" s="45"/>
      <c r="W79" s="47"/>
      <c r="X79" s="48"/>
      <c r="Y79" s="49"/>
      <c r="Z79" s="48"/>
      <c r="AA79" s="46"/>
      <c r="AB79" s="50"/>
      <c r="AC79" s="51">
        <v>1</v>
      </c>
      <c r="AD79" s="52">
        <v>1.5197543877946305</v>
      </c>
      <c r="AE79" s="52">
        <v>2.002859782822108</v>
      </c>
      <c r="AF79" s="52">
        <v>2.4329018285629904</v>
      </c>
      <c r="AG79" s="52">
        <v>2.870979290457739</v>
      </c>
      <c r="AH79" s="52">
        <v>3.7437233074222003</v>
      </c>
      <c r="AI79" s="52">
        <v>4.635678064257657</v>
      </c>
      <c r="AJ79" s="52">
        <v>5.5952441267156665</v>
      </c>
      <c r="AK79" s="52">
        <v>6.627393963124618</v>
      </c>
      <c r="AL79" s="52">
        <v>7.782282327186596</v>
      </c>
      <c r="AM79" s="52">
        <v>8.921375720744175</v>
      </c>
      <c r="AN79" s="52">
        <v>9.892303134927525</v>
      </c>
      <c r="AO79" s="52">
        <v>10.781806786345213</v>
      </c>
      <c r="AP79" s="169">
        <v>11.607520343483243</v>
      </c>
      <c r="AQ79" s="15"/>
      <c r="AR79" s="202"/>
      <c r="AS79" s="53"/>
      <c r="AT79" s="53"/>
      <c r="AU79" s="53"/>
      <c r="AV79" s="53"/>
      <c r="AW79" s="53"/>
      <c r="AX79" s="53"/>
      <c r="AY79" s="54"/>
      <c r="AZ79" s="53"/>
      <c r="BA79" s="53"/>
      <c r="BB79" s="53"/>
      <c r="BC79" s="53"/>
      <c r="BD79" s="53"/>
      <c r="BE79" s="53"/>
      <c r="BF79" s="53"/>
      <c r="BG79" s="53"/>
      <c r="BH79" s="55"/>
      <c r="BI79" s="56"/>
      <c r="BJ79" s="57"/>
      <c r="BK79" s="56"/>
      <c r="BL79" s="54"/>
      <c r="BM79" s="58"/>
      <c r="BN79" s="83">
        <f t="shared" si="100"/>
        <v>32141.9</v>
      </c>
      <c r="BO79" s="84">
        <f t="shared" si="100"/>
        <v>47382.45190095912</v>
      </c>
      <c r="BP79" s="84">
        <f t="shared" si="100"/>
        <v>60649.5881324785</v>
      </c>
      <c r="BQ79" s="84">
        <f t="shared" si="100"/>
        <v>71731.00558925161</v>
      </c>
      <c r="BR79" s="84">
        <f t="shared" si="100"/>
        <v>82313.98021551307</v>
      </c>
      <c r="BS79" s="84">
        <f t="shared" si="100"/>
        <v>101275.2736403076</v>
      </c>
      <c r="BT79" s="84">
        <f t="shared" si="100"/>
        <v>117733.95508031554</v>
      </c>
      <c r="BU79" s="84">
        <f t="shared" si="100"/>
        <v>132144.34996662065</v>
      </c>
      <c r="BV79" s="84">
        <f t="shared" si="100"/>
        <v>143831.15970200894</v>
      </c>
      <c r="BW79" s="84">
        <f t="shared" si="100"/>
        <v>152222.12758736502</v>
      </c>
      <c r="BX79" s="84">
        <f t="shared" si="100"/>
        <v>155650.8487711465</v>
      </c>
      <c r="BY79" s="84">
        <f t="shared" si="100"/>
        <v>154772.88217583392</v>
      </c>
      <c r="BZ79" s="84">
        <f t="shared" si="96"/>
        <v>150898.61227228263</v>
      </c>
      <c r="CA79" s="203">
        <f t="shared" si="97"/>
        <v>144674.8452518274</v>
      </c>
    </row>
    <row r="80" spans="1:79" ht="12.75">
      <c r="A80" s="90" t="s">
        <v>70</v>
      </c>
      <c r="B80" s="100" t="s">
        <v>63</v>
      </c>
      <c r="C80" s="4" t="s">
        <v>18</v>
      </c>
      <c r="D80" s="4" t="s">
        <v>38</v>
      </c>
      <c r="E80" s="152" t="s">
        <v>9</v>
      </c>
      <c r="F80" s="150" t="s">
        <v>20</v>
      </c>
      <c r="G80" s="259">
        <f>+H80-(I80-H80)</f>
        <v>3.84743122300202</v>
      </c>
      <c r="H80" s="32">
        <v>4.800262044923425</v>
      </c>
      <c r="I80" s="32">
        <v>5.75309286684483</v>
      </c>
      <c r="J80" s="33">
        <v>6.662683486135606</v>
      </c>
      <c r="K80" s="33">
        <v>7.505948231903855</v>
      </c>
      <c r="L80" s="33">
        <v>8.00904718074163</v>
      </c>
      <c r="M80" s="32">
        <v>9.141676038592605</v>
      </c>
      <c r="N80" s="33">
        <v>9.913144719990685</v>
      </c>
      <c r="O80" s="33">
        <v>10.66450072934624</v>
      </c>
      <c r="P80" s="250">
        <v>11.43075228202707</v>
      </c>
      <c r="Q80" s="250">
        <v>12.228887594641819</v>
      </c>
      <c r="R80" s="251">
        <v>13.069928058299729</v>
      </c>
      <c r="S80" s="252">
        <v>14.012752433531894</v>
      </c>
      <c r="T80" s="253">
        <v>14.981590673172663</v>
      </c>
      <c r="U80" s="253">
        <v>16.183800719692268</v>
      </c>
      <c r="V80" s="253">
        <v>17.38082175079249</v>
      </c>
      <c r="W80" s="253">
        <v>18.49880604934996</v>
      </c>
      <c r="X80" s="253">
        <v>19.667229129662523</v>
      </c>
      <c r="Y80" s="253">
        <v>21.28607959085824</v>
      </c>
      <c r="Z80" s="253">
        <v>23.5</v>
      </c>
      <c r="AA80" s="253">
        <v>24.5</v>
      </c>
      <c r="AB80" s="253">
        <v>25.5</v>
      </c>
      <c r="AC80" s="253">
        <v>26.5</v>
      </c>
      <c r="AD80" s="253">
        <v>27.5</v>
      </c>
      <c r="AE80" s="253">
        <v>28.5</v>
      </c>
      <c r="AF80" s="253">
        <v>29.5</v>
      </c>
      <c r="AG80" s="253">
        <v>30.5</v>
      </c>
      <c r="AH80" s="253">
        <v>31.5</v>
      </c>
      <c r="AI80" s="253">
        <v>32.5</v>
      </c>
      <c r="AJ80" s="253">
        <v>33.5</v>
      </c>
      <c r="AK80" s="253">
        <v>34.5</v>
      </c>
      <c r="AL80" s="253">
        <v>35.5</v>
      </c>
      <c r="AM80" s="253">
        <v>36.5</v>
      </c>
      <c r="AN80" s="253">
        <v>37.5</v>
      </c>
      <c r="AO80" s="253">
        <v>38.5</v>
      </c>
      <c r="AP80" s="254">
        <v>39.5</v>
      </c>
      <c r="AQ80" s="15"/>
      <c r="AR80" s="204">
        <f aca="true" t="shared" si="102" ref="AR80:BY80">IF(G80&lt;=14,(-160.27*G80^3)+(1002.6*G80^2)+(28386*G80),154132.7)</f>
        <v>114926.62377715475</v>
      </c>
      <c r="AS80" s="66">
        <f t="shared" si="102"/>
        <v>141635.18175186438</v>
      </c>
      <c r="AT80" s="66">
        <f t="shared" si="102"/>
        <v>165973.404046431</v>
      </c>
      <c r="AU80" s="67">
        <f t="shared" si="102"/>
        <v>186231.36184629845</v>
      </c>
      <c r="AV80" s="67">
        <f t="shared" si="102"/>
        <v>201774.6802942209</v>
      </c>
      <c r="AW80" s="67">
        <f t="shared" si="102"/>
        <v>209319.47323441523</v>
      </c>
      <c r="AX80" s="66">
        <f t="shared" si="102"/>
        <v>220841.3361440312</v>
      </c>
      <c r="AY80" s="67">
        <f t="shared" si="102"/>
        <v>223790.3895956687</v>
      </c>
      <c r="AZ80" s="67">
        <f t="shared" si="102"/>
        <v>222359.83947716665</v>
      </c>
      <c r="BA80" s="67">
        <f t="shared" si="102"/>
        <v>216101.31913152547</v>
      </c>
      <c r="BB80" s="67">
        <f t="shared" si="102"/>
        <v>203965.55109934905</v>
      </c>
      <c r="BC80" s="66">
        <f t="shared" si="102"/>
        <v>184444.19114310356</v>
      </c>
      <c r="BD80" s="68">
        <f t="shared" si="102"/>
        <v>154132.7</v>
      </c>
      <c r="BE80" s="69">
        <f t="shared" si="102"/>
        <v>154132.7</v>
      </c>
      <c r="BF80" s="69">
        <f t="shared" si="102"/>
        <v>154132.7</v>
      </c>
      <c r="BG80" s="69">
        <f t="shared" si="102"/>
        <v>154132.7</v>
      </c>
      <c r="BH80" s="69">
        <f t="shared" si="102"/>
        <v>154132.7</v>
      </c>
      <c r="BI80" s="69">
        <f t="shared" si="102"/>
        <v>154132.7</v>
      </c>
      <c r="BJ80" s="69">
        <f t="shared" si="102"/>
        <v>154132.7</v>
      </c>
      <c r="BK80" s="69">
        <f t="shared" si="102"/>
        <v>154132.7</v>
      </c>
      <c r="BL80" s="69">
        <f t="shared" si="102"/>
        <v>154132.7</v>
      </c>
      <c r="BM80" s="69">
        <f t="shared" si="102"/>
        <v>154132.7</v>
      </c>
      <c r="BN80" s="69">
        <f t="shared" si="102"/>
        <v>154132.7</v>
      </c>
      <c r="BO80" s="69">
        <f t="shared" si="102"/>
        <v>154132.7</v>
      </c>
      <c r="BP80" s="69">
        <f t="shared" si="102"/>
        <v>154132.7</v>
      </c>
      <c r="BQ80" s="69">
        <f t="shared" si="102"/>
        <v>154132.7</v>
      </c>
      <c r="BR80" s="69">
        <f t="shared" si="102"/>
        <v>154132.7</v>
      </c>
      <c r="BS80" s="69">
        <f t="shared" si="102"/>
        <v>154132.7</v>
      </c>
      <c r="BT80" s="69">
        <f t="shared" si="102"/>
        <v>154132.7</v>
      </c>
      <c r="BU80" s="69">
        <f t="shared" si="102"/>
        <v>154132.7</v>
      </c>
      <c r="BV80" s="69">
        <f t="shared" si="102"/>
        <v>154132.7</v>
      </c>
      <c r="BW80" s="69">
        <f t="shared" si="102"/>
        <v>154132.7</v>
      </c>
      <c r="BX80" s="69">
        <f t="shared" si="102"/>
        <v>154132.7</v>
      </c>
      <c r="BY80" s="69">
        <f t="shared" si="102"/>
        <v>154132.7</v>
      </c>
      <c r="BZ80" s="69">
        <f aca="true" t="shared" si="103" ref="BZ80:BZ86">IF(AO80&lt;=14,(-160.27*AO80^3)+(1002.6*AO80^2)+(28386*AO80),154132.7)</f>
        <v>154132.7</v>
      </c>
      <c r="CA80" s="205">
        <f aca="true" t="shared" si="104" ref="CA80:CA86">IF(AP80&lt;=14,(-160.27*AP80^3)+(1002.6*AP80^2)+(28386*AP80),154132.7)</f>
        <v>154132.7</v>
      </c>
    </row>
    <row r="81" spans="1:79" ht="12.75">
      <c r="A81" s="90" t="s">
        <v>71</v>
      </c>
      <c r="B81" s="100" t="s">
        <v>63</v>
      </c>
      <c r="C81" s="2" t="s">
        <v>18</v>
      </c>
      <c r="D81" s="2" t="s">
        <v>38</v>
      </c>
      <c r="E81" s="152" t="s">
        <v>10</v>
      </c>
      <c r="F81" s="147">
        <v>34608</v>
      </c>
      <c r="G81" s="235"/>
      <c r="H81" s="22">
        <v>1</v>
      </c>
      <c r="I81" s="23">
        <v>1.5163680695430934</v>
      </c>
      <c r="J81" s="19">
        <v>2.0480533724167103</v>
      </c>
      <c r="K81" s="19">
        <v>3.0002244585387867</v>
      </c>
      <c r="L81" s="19">
        <v>4.0935921436296185</v>
      </c>
      <c r="M81" s="20">
        <v>5.044335435410043</v>
      </c>
      <c r="N81" s="19">
        <v>6.039190573770493</v>
      </c>
      <c r="O81" s="19">
        <v>7.032460732984292</v>
      </c>
      <c r="P81" s="19">
        <v>8.022578890097932</v>
      </c>
      <c r="Q81" s="19">
        <v>9.007391613361763</v>
      </c>
      <c r="R81" s="20">
        <v>9.97953604648263</v>
      </c>
      <c r="S81" s="26">
        <v>10.941137878785154</v>
      </c>
      <c r="T81" s="29">
        <v>11.883267721747135</v>
      </c>
      <c r="U81" s="29">
        <v>12.76361905620504</v>
      </c>
      <c r="V81" s="29">
        <v>13.579224945569704</v>
      </c>
      <c r="W81" s="29">
        <v>14.48538707154959</v>
      </c>
      <c r="X81" s="29">
        <v>15.547489288130496</v>
      </c>
      <c r="Y81" s="29">
        <v>16.662536250988662</v>
      </c>
      <c r="Z81" s="29">
        <v>17.678826380247564</v>
      </c>
      <c r="AA81" s="29">
        <v>18.430085794423363</v>
      </c>
      <c r="AB81" s="29">
        <v>19.31588245686355</v>
      </c>
      <c r="AC81" s="29">
        <v>21</v>
      </c>
      <c r="AD81" s="29">
        <v>22</v>
      </c>
      <c r="AE81" s="29">
        <v>23</v>
      </c>
      <c r="AF81" s="29">
        <v>24</v>
      </c>
      <c r="AG81" s="29">
        <v>25</v>
      </c>
      <c r="AH81" s="29">
        <v>26</v>
      </c>
      <c r="AI81" s="29">
        <v>27</v>
      </c>
      <c r="AJ81" s="29">
        <v>28</v>
      </c>
      <c r="AK81" s="29">
        <v>29</v>
      </c>
      <c r="AL81" s="29">
        <v>30</v>
      </c>
      <c r="AM81" s="29">
        <v>31</v>
      </c>
      <c r="AN81" s="29">
        <v>32</v>
      </c>
      <c r="AO81" s="29">
        <v>33</v>
      </c>
      <c r="AP81" s="164">
        <v>34</v>
      </c>
      <c r="AQ81" s="15"/>
      <c r="AR81" s="255"/>
      <c r="AS81" s="70">
        <f aca="true" t="shared" si="105" ref="AS81:AX81">IF(H81&lt;=14,(-160.27*H81^3)+(1002.6*H81^2)+(28386*H81),154132.7)</f>
        <v>29228.33</v>
      </c>
      <c r="AT81" s="71">
        <f t="shared" si="105"/>
        <v>44790.161989784494</v>
      </c>
      <c r="AU81" s="72">
        <f t="shared" si="105"/>
        <v>60964.65495043126</v>
      </c>
      <c r="AV81" s="72">
        <f t="shared" si="105"/>
        <v>89860.86041351645</v>
      </c>
      <c r="AW81" s="72">
        <f t="shared" si="105"/>
        <v>122007.51410871057</v>
      </c>
      <c r="AX81" s="73">
        <f t="shared" si="105"/>
        <v>148128.57102708658</v>
      </c>
      <c r="AY81" s="72">
        <f aca="true" t="shared" si="106" ref="AY81:BM83">IF(N81&lt;=14,(-160.27*N81^3)+(1002.6*N81^2)+(28386*N81),154132.7)</f>
        <v>172693.99673405167</v>
      </c>
      <c r="AZ81" s="72">
        <f t="shared" si="106"/>
        <v>193466.59194588428</v>
      </c>
      <c r="BA81" s="72">
        <f t="shared" si="106"/>
        <v>209503.04023152016</v>
      </c>
      <c r="BB81" s="72">
        <f t="shared" si="106"/>
        <v>219902.93070133112</v>
      </c>
      <c r="BC81" s="73">
        <f t="shared" si="106"/>
        <v>223841.1020999204</v>
      </c>
      <c r="BD81" s="74">
        <f t="shared" si="106"/>
        <v>220681.69902002558</v>
      </c>
      <c r="BE81" s="75">
        <f t="shared" si="106"/>
        <v>209954.86563338083</v>
      </c>
      <c r="BF81" s="75">
        <f t="shared" si="106"/>
        <v>192388.8807573858</v>
      </c>
      <c r="BG81" s="75">
        <f t="shared" si="106"/>
        <v>169027.2418176939</v>
      </c>
      <c r="BH81" s="75">
        <f t="shared" si="106"/>
        <v>154132.7</v>
      </c>
      <c r="BI81" s="75">
        <f t="shared" si="106"/>
        <v>154132.7</v>
      </c>
      <c r="BJ81" s="75">
        <f t="shared" si="106"/>
        <v>154132.7</v>
      </c>
      <c r="BK81" s="75">
        <f t="shared" si="106"/>
        <v>154132.7</v>
      </c>
      <c r="BL81" s="75">
        <f t="shared" si="106"/>
        <v>154132.7</v>
      </c>
      <c r="BM81" s="75">
        <f t="shared" si="106"/>
        <v>154132.7</v>
      </c>
      <c r="BN81" s="75">
        <f aca="true" t="shared" si="107" ref="BN81:BY86">IF(AC81&lt;=14,(-160.27*AC81^3)+(1002.6*AC81^2)+(28386*AC81),154132.7)</f>
        <v>154132.7</v>
      </c>
      <c r="BO81" s="75">
        <f t="shared" si="107"/>
        <v>154132.7</v>
      </c>
      <c r="BP81" s="75">
        <f t="shared" si="107"/>
        <v>154132.7</v>
      </c>
      <c r="BQ81" s="75">
        <f t="shared" si="107"/>
        <v>154132.7</v>
      </c>
      <c r="BR81" s="75">
        <f t="shared" si="107"/>
        <v>154132.7</v>
      </c>
      <c r="BS81" s="75">
        <f t="shared" si="107"/>
        <v>154132.7</v>
      </c>
      <c r="BT81" s="75">
        <f t="shared" si="107"/>
        <v>154132.7</v>
      </c>
      <c r="BU81" s="75">
        <f t="shared" si="107"/>
        <v>154132.7</v>
      </c>
      <c r="BV81" s="75">
        <f t="shared" si="107"/>
        <v>154132.7</v>
      </c>
      <c r="BW81" s="75">
        <f t="shared" si="107"/>
        <v>154132.7</v>
      </c>
      <c r="BX81" s="75">
        <f t="shared" si="107"/>
        <v>154132.7</v>
      </c>
      <c r="BY81" s="75">
        <f t="shared" si="107"/>
        <v>154132.7</v>
      </c>
      <c r="BZ81" s="75">
        <f t="shared" si="103"/>
        <v>154132.7</v>
      </c>
      <c r="CA81" s="198">
        <f t="shared" si="104"/>
        <v>154132.7</v>
      </c>
    </row>
    <row r="82" spans="1:79" ht="12.75">
      <c r="A82" s="90" t="s">
        <v>72</v>
      </c>
      <c r="B82" s="100" t="s">
        <v>63</v>
      </c>
      <c r="C82" s="2" t="s">
        <v>18</v>
      </c>
      <c r="D82" s="2" t="s">
        <v>38</v>
      </c>
      <c r="E82" s="152" t="s">
        <v>11</v>
      </c>
      <c r="F82" s="148">
        <v>35704</v>
      </c>
      <c r="G82" s="167"/>
      <c r="H82" s="35"/>
      <c r="I82" s="35"/>
      <c r="J82" s="36"/>
      <c r="K82" s="22">
        <v>1</v>
      </c>
      <c r="L82" s="23">
        <v>1.5267512070439142</v>
      </c>
      <c r="M82" s="23">
        <v>2.0050721957321462</v>
      </c>
      <c r="N82" s="18">
        <v>2.9927967862584843</v>
      </c>
      <c r="O82" s="18">
        <v>3.9977553310886647</v>
      </c>
      <c r="P82" s="18">
        <v>5.009500503814595</v>
      </c>
      <c r="Q82" s="18">
        <v>6.000577450555796</v>
      </c>
      <c r="R82" s="18">
        <v>6.992850024728905</v>
      </c>
      <c r="S82" s="27">
        <v>7.9814803434141055</v>
      </c>
      <c r="T82" s="37">
        <v>8.988130091240171</v>
      </c>
      <c r="U82" s="37">
        <v>9.958470305889339</v>
      </c>
      <c r="V82" s="37">
        <v>10.941137878785154</v>
      </c>
      <c r="W82" s="37">
        <v>11.883267721747135</v>
      </c>
      <c r="X82" s="37">
        <v>12.76361905620504</v>
      </c>
      <c r="Y82" s="37">
        <v>13.579224945569704</v>
      </c>
      <c r="Z82" s="37">
        <v>14.48538707154959</v>
      </c>
      <c r="AA82" s="37">
        <v>15.547489288130496</v>
      </c>
      <c r="AB82" s="37">
        <v>16.662536250988662</v>
      </c>
      <c r="AC82" s="37">
        <v>17.678826380247564</v>
      </c>
      <c r="AD82" s="37">
        <v>18.41054873465297</v>
      </c>
      <c r="AE82" s="37">
        <v>19.255398166884895</v>
      </c>
      <c r="AF82" s="29">
        <v>21</v>
      </c>
      <c r="AG82" s="37">
        <v>22</v>
      </c>
      <c r="AH82" s="37">
        <v>23</v>
      </c>
      <c r="AI82" s="37">
        <v>24</v>
      </c>
      <c r="AJ82" s="37">
        <v>25</v>
      </c>
      <c r="AK82" s="37">
        <v>26</v>
      </c>
      <c r="AL82" s="37">
        <v>27</v>
      </c>
      <c r="AM82" s="37">
        <v>28</v>
      </c>
      <c r="AN82" s="37">
        <v>29</v>
      </c>
      <c r="AO82" s="37">
        <v>30</v>
      </c>
      <c r="AP82" s="166">
        <v>31</v>
      </c>
      <c r="AQ82" s="15"/>
      <c r="AR82" s="201"/>
      <c r="AS82" s="59"/>
      <c r="AT82" s="59"/>
      <c r="AU82" s="60"/>
      <c r="AV82" s="70">
        <f>IF(K82&lt;=14,(-160.27*K82^3)+(1002.6*K82^2)+(28386*K82),154132.7)</f>
        <v>29228.33</v>
      </c>
      <c r="AW82" s="71">
        <f>IF(L82&lt;=14,(-160.27*L82^3)+(1002.6*L82^2)+(28386*L82),154132.7)</f>
        <v>45105.01903454744</v>
      </c>
      <c r="AX82" s="71">
        <f>IF(M82&lt;=14,(-160.27*M82^3)+(1002.6*M82^2)+(28386*M82),154132.7)</f>
        <v>59654.806865482264</v>
      </c>
      <c r="AY82" s="77">
        <f t="shared" si="106"/>
        <v>89637.45555569585</v>
      </c>
      <c r="AZ82" s="77">
        <f t="shared" si="106"/>
        <v>119263.86229915947</v>
      </c>
      <c r="BA82" s="77">
        <f t="shared" si="106"/>
        <v>147211.8582898373</v>
      </c>
      <c r="BB82" s="77">
        <f t="shared" si="106"/>
        <v>171804.62312287252</v>
      </c>
      <c r="BC82" s="77">
        <f t="shared" si="106"/>
        <v>192721.80134332593</v>
      </c>
      <c r="BD82" s="78">
        <f t="shared" si="106"/>
        <v>208942.28564502345</v>
      </c>
      <c r="BE82" s="79">
        <f t="shared" si="106"/>
        <v>219758.42957455618</v>
      </c>
      <c r="BF82" s="79">
        <f t="shared" si="106"/>
        <v>223828.62197403854</v>
      </c>
      <c r="BG82" s="79">
        <f t="shared" si="106"/>
        <v>220681.69902002558</v>
      </c>
      <c r="BH82" s="79">
        <f t="shared" si="106"/>
        <v>209954.86563338083</v>
      </c>
      <c r="BI82" s="79">
        <f t="shared" si="106"/>
        <v>192388.8807573858</v>
      </c>
      <c r="BJ82" s="79">
        <f t="shared" si="106"/>
        <v>169027.2418176939</v>
      </c>
      <c r="BK82" s="79">
        <f t="shared" si="106"/>
        <v>154132.7</v>
      </c>
      <c r="BL82" s="79">
        <f t="shared" si="106"/>
        <v>154132.7</v>
      </c>
      <c r="BM82" s="79">
        <f t="shared" si="106"/>
        <v>154132.7</v>
      </c>
      <c r="BN82" s="79">
        <f t="shared" si="107"/>
        <v>154132.7</v>
      </c>
      <c r="BO82" s="79">
        <f t="shared" si="107"/>
        <v>154132.7</v>
      </c>
      <c r="BP82" s="79">
        <f t="shared" si="107"/>
        <v>154132.7</v>
      </c>
      <c r="BQ82" s="75">
        <f t="shared" si="107"/>
        <v>154132.7</v>
      </c>
      <c r="BR82" s="79">
        <f t="shared" si="107"/>
        <v>154132.7</v>
      </c>
      <c r="BS82" s="79">
        <f t="shared" si="107"/>
        <v>154132.7</v>
      </c>
      <c r="BT82" s="79">
        <f t="shared" si="107"/>
        <v>154132.7</v>
      </c>
      <c r="BU82" s="79">
        <f t="shared" si="107"/>
        <v>154132.7</v>
      </c>
      <c r="BV82" s="79">
        <f t="shared" si="107"/>
        <v>154132.7</v>
      </c>
      <c r="BW82" s="79">
        <f t="shared" si="107"/>
        <v>154132.7</v>
      </c>
      <c r="BX82" s="79">
        <f t="shared" si="107"/>
        <v>154132.7</v>
      </c>
      <c r="BY82" s="79">
        <f t="shared" si="107"/>
        <v>154132.7</v>
      </c>
      <c r="BZ82" s="79">
        <f t="shared" si="103"/>
        <v>154132.7</v>
      </c>
      <c r="CA82" s="200">
        <f t="shared" si="104"/>
        <v>154132.7</v>
      </c>
    </row>
    <row r="83" spans="1:79" ht="12.75">
      <c r="A83" s="90" t="s">
        <v>73</v>
      </c>
      <c r="B83" s="100" t="s">
        <v>63</v>
      </c>
      <c r="C83" s="2" t="s">
        <v>18</v>
      </c>
      <c r="D83" s="2" t="s">
        <v>38</v>
      </c>
      <c r="E83" s="152" t="s">
        <v>12</v>
      </c>
      <c r="F83" s="147">
        <v>36892</v>
      </c>
      <c r="G83" s="167"/>
      <c r="H83" s="39"/>
      <c r="I83" s="40"/>
      <c r="J83" s="39"/>
      <c r="K83" s="35"/>
      <c r="L83" s="35"/>
      <c r="M83" s="112"/>
      <c r="N83" s="24">
        <v>1</v>
      </c>
      <c r="O83" s="23">
        <v>1.4368981897547823</v>
      </c>
      <c r="P83" s="23">
        <v>1.9032891507118312</v>
      </c>
      <c r="Q83" s="23">
        <v>2.3285706021866144</v>
      </c>
      <c r="R83" s="23">
        <v>2.7533296142082313</v>
      </c>
      <c r="S83" s="27">
        <v>3.7437233074222003</v>
      </c>
      <c r="T83" s="37">
        <v>4.635678064257657</v>
      </c>
      <c r="U83" s="37">
        <v>5.5952441267156665</v>
      </c>
      <c r="V83" s="37">
        <v>6.627393963124618</v>
      </c>
      <c r="W83" s="37">
        <v>7.782282327186596</v>
      </c>
      <c r="X83" s="37">
        <v>8.921375720744175</v>
      </c>
      <c r="Y83" s="37">
        <v>9.892303134927525</v>
      </c>
      <c r="Z83" s="37">
        <v>10.781806786345213</v>
      </c>
      <c r="AA83" s="37">
        <v>11.607520343483243</v>
      </c>
      <c r="AB83" s="37">
        <v>12.320019472313637</v>
      </c>
      <c r="AC83" s="37">
        <v>13.038009385851206</v>
      </c>
      <c r="AD83" s="37">
        <v>13.805491176247823</v>
      </c>
      <c r="AE83" s="37">
        <v>14.756205857147078</v>
      </c>
      <c r="AF83" s="37">
        <v>15.900978717813977</v>
      </c>
      <c r="AG83" s="37">
        <v>16.902179814322167</v>
      </c>
      <c r="AH83" s="37">
        <v>17.759067192669892</v>
      </c>
      <c r="AI83" s="37">
        <v>18.550107529924443</v>
      </c>
      <c r="AJ83" s="37">
        <v>19.571592979764073</v>
      </c>
      <c r="AK83" s="29">
        <v>22</v>
      </c>
      <c r="AL83" s="37">
        <v>23</v>
      </c>
      <c r="AM83" s="37">
        <v>24</v>
      </c>
      <c r="AN83" s="37">
        <v>25</v>
      </c>
      <c r="AO83" s="37">
        <v>26</v>
      </c>
      <c r="AP83" s="166">
        <v>27</v>
      </c>
      <c r="AQ83" s="15"/>
      <c r="AR83" s="201"/>
      <c r="AS83" s="62"/>
      <c r="AT83" s="63"/>
      <c r="AU83" s="62"/>
      <c r="AV83" s="59"/>
      <c r="AW83" s="59"/>
      <c r="AX83" s="121"/>
      <c r="AY83" s="76">
        <f t="shared" si="106"/>
        <v>29228.33</v>
      </c>
      <c r="AZ83" s="71">
        <f t="shared" si="106"/>
        <v>42382.358796886576</v>
      </c>
      <c r="BA83" s="71">
        <f t="shared" si="106"/>
        <v>56553.68307126551</v>
      </c>
      <c r="BB83" s="71">
        <f t="shared" si="106"/>
        <v>69511.56357368248</v>
      </c>
      <c r="BC83" s="71">
        <f t="shared" si="106"/>
        <v>82411.31181933713</v>
      </c>
      <c r="BD83" s="78">
        <f t="shared" si="106"/>
        <v>111911.86410864934</v>
      </c>
      <c r="BE83" s="79">
        <f t="shared" si="106"/>
        <v>137167.89154711514</v>
      </c>
      <c r="BF83" s="79">
        <f t="shared" si="106"/>
        <v>162140.4269990105</v>
      </c>
      <c r="BG83" s="79">
        <f t="shared" si="106"/>
        <v>185508.64385157195</v>
      </c>
      <c r="BH83" s="79">
        <f t="shared" si="106"/>
        <v>206089.91099047614</v>
      </c>
      <c r="BI83" s="79">
        <f t="shared" si="106"/>
        <v>219238.6204867409</v>
      </c>
      <c r="BJ83" s="79">
        <f t="shared" si="106"/>
        <v>223767.61388952943</v>
      </c>
      <c r="BK83" s="79">
        <f t="shared" si="106"/>
        <v>221726.5140639877</v>
      </c>
      <c r="BL83" s="79">
        <f t="shared" si="106"/>
        <v>213924.24371722233</v>
      </c>
      <c r="BM83" s="79">
        <f t="shared" si="106"/>
        <v>202193.81110899342</v>
      </c>
      <c r="BN83" s="79">
        <f t="shared" si="107"/>
        <v>185317.84285259436</v>
      </c>
      <c r="BO83" s="79">
        <f t="shared" si="107"/>
        <v>161265.6956751587</v>
      </c>
      <c r="BP83" s="79">
        <f t="shared" si="107"/>
        <v>154132.7</v>
      </c>
      <c r="BQ83" s="79">
        <f t="shared" si="107"/>
        <v>154132.7</v>
      </c>
      <c r="BR83" s="79">
        <f t="shared" si="107"/>
        <v>154132.7</v>
      </c>
      <c r="BS83" s="79">
        <f t="shared" si="107"/>
        <v>154132.7</v>
      </c>
      <c r="BT83" s="79">
        <f t="shared" si="107"/>
        <v>154132.7</v>
      </c>
      <c r="BU83" s="79">
        <f t="shared" si="107"/>
        <v>154132.7</v>
      </c>
      <c r="BV83" s="75">
        <f t="shared" si="107"/>
        <v>154132.7</v>
      </c>
      <c r="BW83" s="79">
        <f t="shared" si="107"/>
        <v>154132.7</v>
      </c>
      <c r="BX83" s="79">
        <f t="shared" si="107"/>
        <v>154132.7</v>
      </c>
      <c r="BY83" s="79">
        <f t="shared" si="107"/>
        <v>154132.7</v>
      </c>
      <c r="BZ83" s="79">
        <f t="shared" si="103"/>
        <v>154132.7</v>
      </c>
      <c r="CA83" s="200">
        <f t="shared" si="104"/>
        <v>154132.7</v>
      </c>
    </row>
    <row r="84" spans="1:79" ht="12.75">
      <c r="A84" s="90" t="s">
        <v>74</v>
      </c>
      <c r="B84" s="100" t="s">
        <v>63</v>
      </c>
      <c r="C84" s="2" t="s">
        <v>18</v>
      </c>
      <c r="D84" s="2" t="s">
        <v>38</v>
      </c>
      <c r="E84" s="152" t="s">
        <v>13</v>
      </c>
      <c r="F84" s="147">
        <v>38718</v>
      </c>
      <c r="G84" s="167"/>
      <c r="H84" s="39"/>
      <c r="I84" s="39"/>
      <c r="J84" s="39"/>
      <c r="K84" s="39"/>
      <c r="L84" s="39"/>
      <c r="M84" s="39"/>
      <c r="N84" s="42"/>
      <c r="O84" s="35"/>
      <c r="P84" s="35"/>
      <c r="Q84" s="35"/>
      <c r="R84" s="112"/>
      <c r="S84" s="28">
        <v>1</v>
      </c>
      <c r="T84" s="43">
        <v>1.5197543877946305</v>
      </c>
      <c r="U84" s="43">
        <v>2.002859782822108</v>
      </c>
      <c r="V84" s="43">
        <v>2.4329018285629904</v>
      </c>
      <c r="W84" s="43">
        <v>2.870979290457739</v>
      </c>
      <c r="X84" s="37">
        <v>3.7437233074222003</v>
      </c>
      <c r="Y84" s="37">
        <v>4.635678064257657</v>
      </c>
      <c r="Z84" s="37">
        <v>5.5952441267156665</v>
      </c>
      <c r="AA84" s="37">
        <v>6.627393963124618</v>
      </c>
      <c r="AB84" s="37">
        <v>7.782282327186596</v>
      </c>
      <c r="AC84" s="37">
        <v>8.921375720744175</v>
      </c>
      <c r="AD84" s="37">
        <v>9.892303134927525</v>
      </c>
      <c r="AE84" s="37">
        <v>10.781806786345213</v>
      </c>
      <c r="AF84" s="37">
        <v>11.607520343483243</v>
      </c>
      <c r="AG84" s="37">
        <v>12.320019472313637</v>
      </c>
      <c r="AH84" s="37">
        <v>13.038009385851206</v>
      </c>
      <c r="AI84" s="37">
        <v>13.805491176247823</v>
      </c>
      <c r="AJ84" s="37">
        <v>14.756205857147078</v>
      </c>
      <c r="AK84" s="37">
        <v>15.900978717813977</v>
      </c>
      <c r="AL84" s="37">
        <v>16.89590218559169</v>
      </c>
      <c r="AM84" s="37">
        <v>17.740379071448835</v>
      </c>
      <c r="AN84" s="37">
        <v>18.507108846564613</v>
      </c>
      <c r="AO84" s="37">
        <v>19.470730712019694</v>
      </c>
      <c r="AP84" s="166">
        <v>22</v>
      </c>
      <c r="AQ84" s="15"/>
      <c r="AR84" s="201"/>
      <c r="AS84" s="62"/>
      <c r="AT84" s="62"/>
      <c r="AU84" s="62"/>
      <c r="AV84" s="62"/>
      <c r="AW84" s="62"/>
      <c r="AX84" s="62"/>
      <c r="AY84" s="65"/>
      <c r="AZ84" s="59"/>
      <c r="BA84" s="59"/>
      <c r="BB84" s="59"/>
      <c r="BC84" s="121"/>
      <c r="BD84" s="85">
        <f aca="true" t="shared" si="108" ref="BD84:BM84">IF(S84&lt;=14,(-160.27*S84^3)+(1002.6*S84^2)+(28386*S84),154132.7)</f>
        <v>29228.33</v>
      </c>
      <c r="BE84" s="81">
        <f t="shared" si="108"/>
        <v>44892.841879367545</v>
      </c>
      <c r="BF84" s="81">
        <f t="shared" si="108"/>
        <v>59587.386950904</v>
      </c>
      <c r="BG84" s="81">
        <f t="shared" si="108"/>
        <v>72686.80419228741</v>
      </c>
      <c r="BH84" s="81">
        <f t="shared" si="108"/>
        <v>85966.9238391215</v>
      </c>
      <c r="BI84" s="79">
        <f t="shared" si="108"/>
        <v>111911.86410864934</v>
      </c>
      <c r="BJ84" s="79">
        <f t="shared" si="108"/>
        <v>137167.89154711514</v>
      </c>
      <c r="BK84" s="79">
        <f t="shared" si="108"/>
        <v>162140.4269990105</v>
      </c>
      <c r="BL84" s="79">
        <f t="shared" si="108"/>
        <v>185508.64385157195</v>
      </c>
      <c r="BM84" s="79">
        <f t="shared" si="108"/>
        <v>206089.91099047614</v>
      </c>
      <c r="BN84" s="79">
        <f t="shared" si="107"/>
        <v>219238.6204867409</v>
      </c>
      <c r="BO84" s="79">
        <f t="shared" si="107"/>
        <v>223767.61388952943</v>
      </c>
      <c r="BP84" s="79">
        <f t="shared" si="107"/>
        <v>221726.5140639877</v>
      </c>
      <c r="BQ84" s="79">
        <f t="shared" si="107"/>
        <v>213924.24371722233</v>
      </c>
      <c r="BR84" s="79">
        <f t="shared" si="107"/>
        <v>202193.81110899342</v>
      </c>
      <c r="BS84" s="79">
        <f t="shared" si="107"/>
        <v>185317.84285259436</v>
      </c>
      <c r="BT84" s="79">
        <f t="shared" si="107"/>
        <v>161265.6956751587</v>
      </c>
      <c r="BU84" s="79">
        <f t="shared" si="107"/>
        <v>154132.7</v>
      </c>
      <c r="BV84" s="79">
        <f t="shared" si="107"/>
        <v>154132.7</v>
      </c>
      <c r="BW84" s="79">
        <f t="shared" si="107"/>
        <v>154132.7</v>
      </c>
      <c r="BX84" s="79">
        <f t="shared" si="107"/>
        <v>154132.7</v>
      </c>
      <c r="BY84" s="79">
        <f t="shared" si="107"/>
        <v>154132.7</v>
      </c>
      <c r="BZ84" s="79">
        <f t="shared" si="103"/>
        <v>154132.7</v>
      </c>
      <c r="CA84" s="200">
        <f t="shared" si="104"/>
        <v>154132.7</v>
      </c>
    </row>
    <row r="85" spans="1:79" ht="12.75">
      <c r="A85" s="90" t="s">
        <v>75</v>
      </c>
      <c r="B85" s="100" t="s">
        <v>63</v>
      </c>
      <c r="C85" s="2" t="s">
        <v>18</v>
      </c>
      <c r="D85" s="2" t="s">
        <v>38</v>
      </c>
      <c r="E85" s="152" t="s">
        <v>14</v>
      </c>
      <c r="F85" s="147">
        <v>40544</v>
      </c>
      <c r="G85" s="167"/>
      <c r="H85" s="39"/>
      <c r="I85" s="39"/>
      <c r="J85" s="39"/>
      <c r="K85" s="39"/>
      <c r="L85" s="39"/>
      <c r="M85" s="39"/>
      <c r="N85" s="38"/>
      <c r="O85" s="39"/>
      <c r="P85" s="39"/>
      <c r="Q85" s="39"/>
      <c r="R85" s="39"/>
      <c r="S85" s="35"/>
      <c r="T85" s="35"/>
      <c r="U85" s="35"/>
      <c r="V85" s="35"/>
      <c r="W85" s="36"/>
      <c r="X85" s="44">
        <v>1</v>
      </c>
      <c r="Y85" s="43">
        <v>1.5197543877946305</v>
      </c>
      <c r="Z85" s="43">
        <v>2.002859782822108</v>
      </c>
      <c r="AA85" s="43">
        <v>2.4329018285629904</v>
      </c>
      <c r="AB85" s="43">
        <v>2.870979290457739</v>
      </c>
      <c r="AC85" s="37">
        <v>3.7437233074222003</v>
      </c>
      <c r="AD85" s="37">
        <v>4.635678064257657</v>
      </c>
      <c r="AE85" s="37">
        <v>5.5952441267156665</v>
      </c>
      <c r="AF85" s="37">
        <v>6.627393963124618</v>
      </c>
      <c r="AG85" s="37">
        <v>7.782282327186596</v>
      </c>
      <c r="AH85" s="37">
        <v>8.921375720744175</v>
      </c>
      <c r="AI85" s="37">
        <v>9.892303134927525</v>
      </c>
      <c r="AJ85" s="37">
        <v>10.781806786345213</v>
      </c>
      <c r="AK85" s="37">
        <v>11.607520343483243</v>
      </c>
      <c r="AL85" s="37">
        <v>12.320019472313637</v>
      </c>
      <c r="AM85" s="37">
        <v>13.038009385851206</v>
      </c>
      <c r="AN85" s="37">
        <v>13.805491176247823</v>
      </c>
      <c r="AO85" s="37">
        <v>14.756205857147078</v>
      </c>
      <c r="AP85" s="166">
        <v>15.900978717813977</v>
      </c>
      <c r="AQ85" s="15"/>
      <c r="AR85" s="201"/>
      <c r="AS85" s="62"/>
      <c r="AT85" s="62"/>
      <c r="AU85" s="62"/>
      <c r="AV85" s="62"/>
      <c r="AW85" s="62"/>
      <c r="AX85" s="62"/>
      <c r="AY85" s="61"/>
      <c r="AZ85" s="62"/>
      <c r="BA85" s="62"/>
      <c r="BB85" s="62"/>
      <c r="BC85" s="62"/>
      <c r="BD85" s="59"/>
      <c r="BE85" s="59"/>
      <c r="BF85" s="59"/>
      <c r="BG85" s="59"/>
      <c r="BH85" s="60"/>
      <c r="BI85" s="82">
        <f>IF(X85&lt;=14,(-160.27*X85^3)+(1002.6*X85^2)+(28386*X85),154132.7)</f>
        <v>29228.33</v>
      </c>
      <c r="BJ85" s="81">
        <f>IF(Y85&lt;=14,(-160.27*Y85^3)+(1002.6*Y85^2)+(28386*Y85),154132.7)</f>
        <v>44892.841879367545</v>
      </c>
      <c r="BK85" s="81">
        <f>IF(Z85&lt;=14,(-160.27*Z85^3)+(1002.6*Z85^2)+(28386*Z85),154132.7)</f>
        <v>59587.386950904</v>
      </c>
      <c r="BL85" s="81">
        <f>IF(AA85&lt;=14,(-160.27*AA85^3)+(1002.6*AA85^2)+(28386*AA85),154132.7)</f>
        <v>72686.80419228741</v>
      </c>
      <c r="BM85" s="81">
        <f>IF(AB85&lt;=14,(-160.27*AB85^3)+(1002.6*AB85^2)+(28386*AB85),154132.7)</f>
        <v>85966.9238391215</v>
      </c>
      <c r="BN85" s="79">
        <f t="shared" si="107"/>
        <v>111911.86410864934</v>
      </c>
      <c r="BO85" s="79">
        <f t="shared" si="107"/>
        <v>137167.89154711514</v>
      </c>
      <c r="BP85" s="79">
        <f t="shared" si="107"/>
        <v>162140.4269990105</v>
      </c>
      <c r="BQ85" s="79">
        <f t="shared" si="107"/>
        <v>185508.64385157195</v>
      </c>
      <c r="BR85" s="79">
        <f t="shared" si="107"/>
        <v>206089.91099047614</v>
      </c>
      <c r="BS85" s="79">
        <f t="shared" si="107"/>
        <v>219238.6204867409</v>
      </c>
      <c r="BT85" s="79">
        <f t="shared" si="107"/>
        <v>223767.61388952943</v>
      </c>
      <c r="BU85" s="79">
        <f t="shared" si="107"/>
        <v>221726.5140639877</v>
      </c>
      <c r="BV85" s="79">
        <f t="shared" si="107"/>
        <v>213924.24371722233</v>
      </c>
      <c r="BW85" s="79">
        <f t="shared" si="107"/>
        <v>202193.81110899342</v>
      </c>
      <c r="BX85" s="79">
        <f t="shared" si="107"/>
        <v>185317.84285259436</v>
      </c>
      <c r="BY85" s="79">
        <f t="shared" si="107"/>
        <v>161265.6956751587</v>
      </c>
      <c r="BZ85" s="79">
        <f t="shared" si="103"/>
        <v>154132.7</v>
      </c>
      <c r="CA85" s="200">
        <f t="shared" si="104"/>
        <v>154132.7</v>
      </c>
    </row>
    <row r="86" spans="1:79" ht="13.5" thickBot="1">
      <c r="A86" s="92" t="s">
        <v>76</v>
      </c>
      <c r="B86" s="101" t="s">
        <v>63</v>
      </c>
      <c r="C86" s="95" t="s">
        <v>18</v>
      </c>
      <c r="D86" s="95" t="s">
        <v>38</v>
      </c>
      <c r="E86" s="154" t="s">
        <v>15</v>
      </c>
      <c r="F86" s="155">
        <v>42248</v>
      </c>
      <c r="G86" s="171"/>
      <c r="H86" s="172"/>
      <c r="I86" s="172"/>
      <c r="J86" s="172"/>
      <c r="K86" s="172"/>
      <c r="L86" s="172"/>
      <c r="M86" s="172"/>
      <c r="N86" s="173"/>
      <c r="O86" s="172"/>
      <c r="P86" s="172"/>
      <c r="Q86" s="172"/>
      <c r="R86" s="172"/>
      <c r="S86" s="45"/>
      <c r="T86" s="45"/>
      <c r="U86" s="45"/>
      <c r="V86" s="45"/>
      <c r="W86" s="47"/>
      <c r="X86" s="48"/>
      <c r="Y86" s="49"/>
      <c r="Z86" s="48"/>
      <c r="AA86" s="46"/>
      <c r="AB86" s="50"/>
      <c r="AC86" s="51">
        <v>1</v>
      </c>
      <c r="AD86" s="52">
        <v>1.5197543877946305</v>
      </c>
      <c r="AE86" s="52">
        <v>2.002859782822108</v>
      </c>
      <c r="AF86" s="52">
        <v>2.4329018285629904</v>
      </c>
      <c r="AG86" s="52">
        <v>2.870979290457739</v>
      </c>
      <c r="AH86" s="52">
        <v>3.7437233074222003</v>
      </c>
      <c r="AI86" s="52">
        <v>4.635678064257657</v>
      </c>
      <c r="AJ86" s="52">
        <v>5.5952441267156665</v>
      </c>
      <c r="AK86" s="52">
        <v>6.627393963124618</v>
      </c>
      <c r="AL86" s="52">
        <v>7.782282327186596</v>
      </c>
      <c r="AM86" s="52">
        <v>8.921375720744175</v>
      </c>
      <c r="AN86" s="52">
        <v>9.892303134927525</v>
      </c>
      <c r="AO86" s="52">
        <v>10.781806786345213</v>
      </c>
      <c r="AP86" s="169">
        <v>11.607520343483243</v>
      </c>
      <c r="AQ86" s="15"/>
      <c r="AR86" s="206"/>
      <c r="AS86" s="207"/>
      <c r="AT86" s="207"/>
      <c r="AU86" s="207"/>
      <c r="AV86" s="207"/>
      <c r="AW86" s="207"/>
      <c r="AX86" s="207"/>
      <c r="AY86" s="208"/>
      <c r="AZ86" s="207"/>
      <c r="BA86" s="207"/>
      <c r="BB86" s="207"/>
      <c r="BC86" s="207"/>
      <c r="BD86" s="207"/>
      <c r="BE86" s="207"/>
      <c r="BF86" s="207"/>
      <c r="BG86" s="207"/>
      <c r="BH86" s="209"/>
      <c r="BI86" s="210"/>
      <c r="BJ86" s="211"/>
      <c r="BK86" s="210"/>
      <c r="BL86" s="208"/>
      <c r="BM86" s="212"/>
      <c r="BN86" s="213">
        <f t="shared" si="107"/>
        <v>29228.33</v>
      </c>
      <c r="BO86" s="214">
        <f t="shared" si="107"/>
        <v>44892.841879367545</v>
      </c>
      <c r="BP86" s="214">
        <f t="shared" si="107"/>
        <v>59587.386950904</v>
      </c>
      <c r="BQ86" s="214">
        <f t="shared" si="107"/>
        <v>72686.80419228741</v>
      </c>
      <c r="BR86" s="214">
        <f t="shared" si="107"/>
        <v>85966.9238391215</v>
      </c>
      <c r="BS86" s="214">
        <f t="shared" si="107"/>
        <v>111911.86410864934</v>
      </c>
      <c r="BT86" s="214">
        <f t="shared" si="107"/>
        <v>137167.89154711514</v>
      </c>
      <c r="BU86" s="214">
        <f t="shared" si="107"/>
        <v>162140.4269990105</v>
      </c>
      <c r="BV86" s="214">
        <f t="shared" si="107"/>
        <v>185508.64385157195</v>
      </c>
      <c r="BW86" s="214">
        <f t="shared" si="107"/>
        <v>206089.91099047614</v>
      </c>
      <c r="BX86" s="214">
        <f t="shared" si="107"/>
        <v>219238.6204867409</v>
      </c>
      <c r="BY86" s="214">
        <f t="shared" si="107"/>
        <v>223767.61388952943</v>
      </c>
      <c r="BZ86" s="214">
        <f t="shared" si="103"/>
        <v>221726.5140639877</v>
      </c>
      <c r="CA86" s="215">
        <f t="shared" si="104"/>
        <v>213924.24371722233</v>
      </c>
    </row>
    <row r="87" spans="1:79" ht="12.75">
      <c r="A87" s="90" t="s">
        <v>77</v>
      </c>
      <c r="B87" s="100" t="s">
        <v>78</v>
      </c>
      <c r="C87" s="2" t="s">
        <v>7</v>
      </c>
      <c r="D87" s="2" t="s">
        <v>38</v>
      </c>
      <c r="E87" s="3" t="s">
        <v>9</v>
      </c>
      <c r="F87" s="150" t="s">
        <v>20</v>
      </c>
      <c r="G87" s="259">
        <f>+H87-(I87-H87)</f>
        <v>3.84743122300202</v>
      </c>
      <c r="H87" s="159">
        <v>4.800262044923425</v>
      </c>
      <c r="I87" s="159">
        <v>5.75309286684483</v>
      </c>
      <c r="J87" s="160">
        <v>6.662683486135606</v>
      </c>
      <c r="K87" s="160">
        <v>7.505948231903855</v>
      </c>
      <c r="L87" s="160">
        <v>8.00904718074163</v>
      </c>
      <c r="M87" s="159">
        <v>9.141676038592605</v>
      </c>
      <c r="N87" s="160">
        <v>9.913144719990685</v>
      </c>
      <c r="O87" s="160">
        <v>10.66450072934624</v>
      </c>
      <c r="P87" s="160">
        <v>11.43075228202707</v>
      </c>
      <c r="Q87" s="160">
        <v>12.228887594641819</v>
      </c>
      <c r="R87" s="159">
        <v>13.069928058299729</v>
      </c>
      <c r="S87" s="161">
        <v>14.012752433531894</v>
      </c>
      <c r="T87" s="162">
        <v>14.981590673172663</v>
      </c>
      <c r="U87" s="162">
        <v>16.183800719692268</v>
      </c>
      <c r="V87" s="162">
        <v>17.38082175079249</v>
      </c>
      <c r="W87" s="162">
        <v>18.49880604934996</v>
      </c>
      <c r="X87" s="162">
        <v>19.667229129662523</v>
      </c>
      <c r="Y87" s="162">
        <v>21.28607959085824</v>
      </c>
      <c r="Z87" s="162">
        <v>23.5</v>
      </c>
      <c r="AA87" s="162">
        <v>24.5</v>
      </c>
      <c r="AB87" s="162">
        <v>25.5</v>
      </c>
      <c r="AC87" s="162">
        <v>26.5</v>
      </c>
      <c r="AD87" s="162">
        <v>27.5</v>
      </c>
      <c r="AE87" s="162">
        <v>28.5</v>
      </c>
      <c r="AF87" s="162">
        <v>29.5</v>
      </c>
      <c r="AG87" s="162">
        <v>30.5</v>
      </c>
      <c r="AH87" s="162">
        <v>31.5</v>
      </c>
      <c r="AI87" s="162">
        <v>32.5</v>
      </c>
      <c r="AJ87" s="162">
        <v>33.5</v>
      </c>
      <c r="AK87" s="162">
        <v>34.5</v>
      </c>
      <c r="AL87" s="162">
        <v>35.5</v>
      </c>
      <c r="AM87" s="162">
        <v>36.5</v>
      </c>
      <c r="AN87" s="162">
        <v>37.5</v>
      </c>
      <c r="AO87" s="162">
        <v>38.5</v>
      </c>
      <c r="AP87" s="163">
        <v>39.5</v>
      </c>
      <c r="AQ87" s="15"/>
      <c r="AR87" s="191">
        <f aca="true" t="shared" si="109" ref="AR87:BN87">IF(G87&lt;=14,(-1855.1*G87^2)+(33997*G87),112358.4)</f>
        <v>103340.58040151742</v>
      </c>
      <c r="AS87" s="192">
        <f t="shared" si="109"/>
        <v>120448.33786631704</v>
      </c>
      <c r="AT87" s="192">
        <f t="shared" si="109"/>
        <v>134187.65455979694</v>
      </c>
      <c r="AU87" s="193">
        <f t="shared" si="109"/>
        <v>144160.85479946184</v>
      </c>
      <c r="AV87" s="193">
        <f t="shared" si="109"/>
        <v>150664.76292881113</v>
      </c>
      <c r="AW87" s="193">
        <f t="shared" si="109"/>
        <v>153288.49036109305</v>
      </c>
      <c r="AX87" s="192">
        <f t="shared" si="109"/>
        <v>155758.4065860108</v>
      </c>
      <c r="AY87" s="193">
        <f t="shared" si="109"/>
        <v>154715.6910674655</v>
      </c>
      <c r="AZ87" s="193">
        <f t="shared" si="109"/>
        <v>151577.58501745338</v>
      </c>
      <c r="BA87" s="193">
        <f t="shared" si="109"/>
        <v>146220.02782746163</v>
      </c>
      <c r="BB87" s="193">
        <f t="shared" si="109"/>
        <v>138323.2786924343</v>
      </c>
      <c r="BC87" s="192">
        <f t="shared" si="109"/>
        <v>127444.56081793382</v>
      </c>
      <c r="BD87" s="194">
        <f t="shared" si="109"/>
        <v>112358.4</v>
      </c>
      <c r="BE87" s="195">
        <f t="shared" si="109"/>
        <v>112358.4</v>
      </c>
      <c r="BF87" s="195">
        <f t="shared" si="109"/>
        <v>112358.4</v>
      </c>
      <c r="BG87" s="195">
        <f t="shared" si="109"/>
        <v>112358.4</v>
      </c>
      <c r="BH87" s="195">
        <f t="shared" si="109"/>
        <v>112358.4</v>
      </c>
      <c r="BI87" s="195">
        <f t="shared" si="109"/>
        <v>112358.4</v>
      </c>
      <c r="BJ87" s="195">
        <f t="shared" si="109"/>
        <v>112358.4</v>
      </c>
      <c r="BK87" s="195">
        <f t="shared" si="109"/>
        <v>112358.4</v>
      </c>
      <c r="BL87" s="195">
        <f t="shared" si="109"/>
        <v>112358.4</v>
      </c>
      <c r="BM87" s="195">
        <f t="shared" si="109"/>
        <v>112358.4</v>
      </c>
      <c r="BN87" s="195">
        <f t="shared" si="109"/>
        <v>112358.4</v>
      </c>
      <c r="BO87" s="195">
        <f aca="true" t="shared" si="110" ref="BO87:BO93">IF(AD87&lt;=14,(-1855.1*AD87^2)+(33997*AD87),112358.4)</f>
        <v>112358.4</v>
      </c>
      <c r="BP87" s="195">
        <f aca="true" t="shared" si="111" ref="BP87:BP93">IF(AE87&lt;=14,(-1855.1*AE87^2)+(33997*AE87),112358.4)</f>
        <v>112358.4</v>
      </c>
      <c r="BQ87" s="195">
        <f aca="true" t="shared" si="112" ref="BQ87:BQ93">IF(AF87&lt;=14,(-1855.1*AF87^2)+(33997*AF87),112358.4)</f>
        <v>112358.4</v>
      </c>
      <c r="BR87" s="195">
        <f aca="true" t="shared" si="113" ref="BR87:BR93">IF(AG87&lt;=14,(-1855.1*AG87^2)+(33997*AG87),112358.4)</f>
        <v>112358.4</v>
      </c>
      <c r="BS87" s="195">
        <f aca="true" t="shared" si="114" ref="BS87:BS93">IF(AH87&lt;=14,(-1855.1*AH87^2)+(33997*AH87),112358.4)</f>
        <v>112358.4</v>
      </c>
      <c r="BT87" s="195">
        <f aca="true" t="shared" si="115" ref="BT87:BT93">IF(AI87&lt;=14,(-1855.1*AI87^2)+(33997*AI87),112358.4)</f>
        <v>112358.4</v>
      </c>
      <c r="BU87" s="195">
        <f aca="true" t="shared" si="116" ref="BU87:BU93">IF(AJ87&lt;=14,(-1855.1*AJ87^2)+(33997*AJ87),112358.4)</f>
        <v>112358.4</v>
      </c>
      <c r="BV87" s="195">
        <f aca="true" t="shared" si="117" ref="BV87:BV93">IF(AK87&lt;=14,(-1855.1*AK87^2)+(33997*AK87),112358.4)</f>
        <v>112358.4</v>
      </c>
      <c r="BW87" s="195">
        <f aca="true" t="shared" si="118" ref="BW87:BW93">IF(AL87&lt;=14,(-1855.1*AL87^2)+(33997*AL87),112358.4)</f>
        <v>112358.4</v>
      </c>
      <c r="BX87" s="195">
        <f aca="true" t="shared" si="119" ref="BX87:BX93">IF(AM87&lt;=14,(-1855.1*AM87^2)+(33997*AM87),112358.4)</f>
        <v>112358.4</v>
      </c>
      <c r="BY87" s="195">
        <f aca="true" t="shared" si="120" ref="BY87:BY93">IF(AN87&lt;=14,(-1855.1*AN87^2)+(33997*AN87),112358.4)</f>
        <v>112358.4</v>
      </c>
      <c r="BZ87" s="195">
        <f aca="true" t="shared" si="121" ref="BZ87:BZ93">IF(AO87&lt;=14,(-1855.1*AO87^2)+(33997*AO87),112358.4)</f>
        <v>112358.4</v>
      </c>
      <c r="CA87" s="196">
        <f aca="true" t="shared" si="122" ref="CA87:CA93">IF(AP87&lt;=14,(-1855.1*AP87^2)+(33997*AP87),112358.4)</f>
        <v>112358.4</v>
      </c>
    </row>
    <row r="88" spans="1:79" ht="12.75">
      <c r="A88" s="90" t="s">
        <v>79</v>
      </c>
      <c r="B88" s="100" t="s">
        <v>78</v>
      </c>
      <c r="C88" s="2" t="s">
        <v>7</v>
      </c>
      <c r="D88" s="2" t="s">
        <v>38</v>
      </c>
      <c r="E88" s="152" t="s">
        <v>10</v>
      </c>
      <c r="F88" s="147">
        <v>34608</v>
      </c>
      <c r="G88" s="235"/>
      <c r="H88" s="22">
        <v>1</v>
      </c>
      <c r="I88" s="23">
        <v>1.5163680695430934</v>
      </c>
      <c r="J88" s="23">
        <v>2.0480533724167103</v>
      </c>
      <c r="K88" s="19">
        <v>2.5275634796956643</v>
      </c>
      <c r="L88" s="19">
        <v>3.638324340356983</v>
      </c>
      <c r="M88" s="20">
        <v>4.543784361768128</v>
      </c>
      <c r="N88" s="19">
        <v>5.555034671354625</v>
      </c>
      <c r="O88" s="19">
        <v>6.53955978584176</v>
      </c>
      <c r="P88" s="19">
        <v>7.524034026852516</v>
      </c>
      <c r="Q88" s="19">
        <v>8.501541733120682</v>
      </c>
      <c r="R88" s="20">
        <v>9.458611490408964</v>
      </c>
      <c r="S88" s="26">
        <v>10.397900988150989</v>
      </c>
      <c r="T88" s="29">
        <v>11.340067066826265</v>
      </c>
      <c r="U88" s="29">
        <v>12.170662592711233</v>
      </c>
      <c r="V88" s="29">
        <v>12.936839684834428</v>
      </c>
      <c r="W88" s="29">
        <v>13.711016668291258</v>
      </c>
      <c r="X88" s="29">
        <v>14.631707747424302</v>
      </c>
      <c r="Y88" s="29">
        <v>15.758258180881217</v>
      </c>
      <c r="Z88" s="29">
        <v>16.876915708812263</v>
      </c>
      <c r="AA88" s="29">
        <v>17.737696546735037</v>
      </c>
      <c r="AB88" s="29">
        <v>18.532074483284124</v>
      </c>
      <c r="AC88" s="29">
        <v>19.533479201372483</v>
      </c>
      <c r="AD88" s="29">
        <v>21.5</v>
      </c>
      <c r="AE88" s="29">
        <v>22.5</v>
      </c>
      <c r="AF88" s="29">
        <v>23.5</v>
      </c>
      <c r="AG88" s="29">
        <v>24.5</v>
      </c>
      <c r="AH88" s="29">
        <v>25.5</v>
      </c>
      <c r="AI88" s="29">
        <v>26.5</v>
      </c>
      <c r="AJ88" s="29">
        <v>27.5</v>
      </c>
      <c r="AK88" s="29">
        <v>28.5</v>
      </c>
      <c r="AL88" s="29">
        <v>29.5</v>
      </c>
      <c r="AM88" s="29">
        <v>30.5</v>
      </c>
      <c r="AN88" s="29">
        <v>31.5</v>
      </c>
      <c r="AO88" s="29">
        <v>32.5</v>
      </c>
      <c r="AP88" s="164">
        <v>33.5</v>
      </c>
      <c r="AQ88" s="15"/>
      <c r="AR88" s="255"/>
      <c r="AS88" s="70">
        <f aca="true" t="shared" si="123" ref="AS88:AY88">IF(H88&lt;=14,(-1855.1*H88^2)+(33997*H88),112358.4)</f>
        <v>32141.9</v>
      </c>
      <c r="AT88" s="71">
        <f t="shared" si="123"/>
        <v>47286.400036122446</v>
      </c>
      <c r="AU88" s="71">
        <f t="shared" si="123"/>
        <v>61846.41159661313</v>
      </c>
      <c r="AV88" s="72">
        <f t="shared" si="123"/>
        <v>74078.12615958083</v>
      </c>
      <c r="AW88" s="72">
        <f t="shared" si="123"/>
        <v>99135.40442826458</v>
      </c>
      <c r="AX88" s="73">
        <f t="shared" si="123"/>
        <v>116174.68626420727</v>
      </c>
      <c r="AY88" s="72">
        <f t="shared" si="123"/>
        <v>131609.07696011226</v>
      </c>
      <c r="AZ88" s="72">
        <f aca="true" t="shared" si="124" ref="AZ88:BN90">IF(O88&lt;=14,(-1855.1*O88^2)+(33997*O88),112358.4)</f>
        <v>142990.5001877724</v>
      </c>
      <c r="BA88" s="72">
        <f t="shared" si="124"/>
        <v>150775.3553930313</v>
      </c>
      <c r="BB88" s="72">
        <f t="shared" si="124"/>
        <v>154947.31371653356</v>
      </c>
      <c r="BC88" s="73">
        <f t="shared" si="124"/>
        <v>155597.27869564993</v>
      </c>
      <c r="BD88" s="74">
        <f t="shared" si="124"/>
        <v>152930.80836000238</v>
      </c>
      <c r="BE88" s="75">
        <f t="shared" si="124"/>
        <v>146967.74075516625</v>
      </c>
      <c r="BF88" s="75">
        <f t="shared" si="124"/>
        <v>138979.27682248323</v>
      </c>
      <c r="BG88" s="75">
        <f t="shared" si="124"/>
        <v>129340.8245705096</v>
      </c>
      <c r="BH88" s="75">
        <f t="shared" si="124"/>
        <v>117389.515139102</v>
      </c>
      <c r="BI88" s="75">
        <f t="shared" si="124"/>
        <v>112358.4</v>
      </c>
      <c r="BJ88" s="75">
        <f t="shared" si="124"/>
        <v>112358.4</v>
      </c>
      <c r="BK88" s="75">
        <f t="shared" si="124"/>
        <v>112358.4</v>
      </c>
      <c r="BL88" s="75">
        <f t="shared" si="124"/>
        <v>112358.4</v>
      </c>
      <c r="BM88" s="75">
        <f t="shared" si="124"/>
        <v>112358.4</v>
      </c>
      <c r="BN88" s="75">
        <f t="shared" si="124"/>
        <v>112358.4</v>
      </c>
      <c r="BO88" s="75">
        <f t="shared" si="110"/>
        <v>112358.4</v>
      </c>
      <c r="BP88" s="75">
        <f t="shared" si="111"/>
        <v>112358.4</v>
      </c>
      <c r="BQ88" s="75">
        <f t="shared" si="112"/>
        <v>112358.4</v>
      </c>
      <c r="BR88" s="75">
        <f t="shared" si="113"/>
        <v>112358.4</v>
      </c>
      <c r="BS88" s="75">
        <f t="shared" si="114"/>
        <v>112358.4</v>
      </c>
      <c r="BT88" s="75">
        <f t="shared" si="115"/>
        <v>112358.4</v>
      </c>
      <c r="BU88" s="75">
        <f t="shared" si="116"/>
        <v>112358.4</v>
      </c>
      <c r="BV88" s="75">
        <f t="shared" si="117"/>
        <v>112358.4</v>
      </c>
      <c r="BW88" s="75">
        <f t="shared" si="118"/>
        <v>112358.4</v>
      </c>
      <c r="BX88" s="75">
        <f t="shared" si="119"/>
        <v>112358.4</v>
      </c>
      <c r="BY88" s="75">
        <f t="shared" si="120"/>
        <v>112358.4</v>
      </c>
      <c r="BZ88" s="75">
        <f t="shared" si="121"/>
        <v>112358.4</v>
      </c>
      <c r="CA88" s="198">
        <f t="shared" si="122"/>
        <v>112358.4</v>
      </c>
    </row>
    <row r="89" spans="1:79" ht="12.75">
      <c r="A89" s="90" t="s">
        <v>80</v>
      </c>
      <c r="B89" s="100" t="s">
        <v>78</v>
      </c>
      <c r="C89" s="2" t="s">
        <v>7</v>
      </c>
      <c r="D89" s="2" t="s">
        <v>38</v>
      </c>
      <c r="E89" s="152" t="s">
        <v>11</v>
      </c>
      <c r="F89" s="148">
        <v>36069</v>
      </c>
      <c r="G89" s="167"/>
      <c r="H89" s="35"/>
      <c r="I89" s="39"/>
      <c r="J89" s="39"/>
      <c r="K89" s="36"/>
      <c r="L89" s="23">
        <v>1</v>
      </c>
      <c r="M89" s="23">
        <v>1.4796944977114048</v>
      </c>
      <c r="N89" s="18">
        <v>1.8627904147913876</v>
      </c>
      <c r="O89" s="18">
        <v>2.8536796536796536</v>
      </c>
      <c r="P89" s="18">
        <v>3.8560731057240765</v>
      </c>
      <c r="Q89" s="18">
        <v>4.865905299627871</v>
      </c>
      <c r="R89" s="18">
        <v>5.858152233759336</v>
      </c>
      <c r="S89" s="27">
        <v>6.8490311661102155</v>
      </c>
      <c r="T89" s="37">
        <v>7.9814803434141055</v>
      </c>
      <c r="U89" s="37">
        <v>8.988130091240171</v>
      </c>
      <c r="V89" s="37">
        <v>9.958470305889339</v>
      </c>
      <c r="W89" s="37">
        <v>10.941137878785154</v>
      </c>
      <c r="X89" s="37">
        <v>11.883267721747135</v>
      </c>
      <c r="Y89" s="37">
        <v>12.76361905620504</v>
      </c>
      <c r="Z89" s="37">
        <v>13.579224945569704</v>
      </c>
      <c r="AA89" s="37">
        <v>14.48538707154959</v>
      </c>
      <c r="AB89" s="37">
        <v>15.547489288130496</v>
      </c>
      <c r="AC89" s="37">
        <v>16.662536250988662</v>
      </c>
      <c r="AD89" s="37">
        <v>17.678826380247564</v>
      </c>
      <c r="AE89" s="37">
        <v>18.405970928209687</v>
      </c>
      <c r="AF89" s="29">
        <v>19.240075191335094</v>
      </c>
      <c r="AG89" s="37">
        <v>21</v>
      </c>
      <c r="AH89" s="37">
        <v>22</v>
      </c>
      <c r="AI89" s="37">
        <v>23</v>
      </c>
      <c r="AJ89" s="37">
        <v>24</v>
      </c>
      <c r="AK89" s="37">
        <v>25</v>
      </c>
      <c r="AL89" s="37">
        <v>26</v>
      </c>
      <c r="AM89" s="37">
        <v>27</v>
      </c>
      <c r="AN89" s="37">
        <v>28</v>
      </c>
      <c r="AO89" s="37">
        <v>29</v>
      </c>
      <c r="AP89" s="166">
        <v>30</v>
      </c>
      <c r="AQ89" s="15"/>
      <c r="AR89" s="201"/>
      <c r="AS89" s="59"/>
      <c r="AT89" s="62"/>
      <c r="AU89" s="62"/>
      <c r="AV89" s="60"/>
      <c r="AW89" s="71">
        <f>IF(L89&lt;=14,(-1855.1*L89^2)+(33997*L89),112358.4)</f>
        <v>32141.9</v>
      </c>
      <c r="AX89" s="71">
        <f>IF(M89&lt;=14,(-1855.1*M89^2)+(33997*M89),112358.4)</f>
        <v>46243.440167949986</v>
      </c>
      <c r="AY89" s="77">
        <f>IF(N89&lt;=14,(-1855.1*N89^2)+(33997*N89),112358.4)</f>
        <v>56892.11075274113</v>
      </c>
      <c r="AZ89" s="77">
        <f t="shared" si="124"/>
        <v>81909.56340278481</v>
      </c>
      <c r="BA89" s="77">
        <f t="shared" si="124"/>
        <v>103510.87932246453</v>
      </c>
      <c r="BB89" s="77">
        <f t="shared" si="124"/>
        <v>121502.9159839343</v>
      </c>
      <c r="BC89" s="77">
        <f t="shared" si="124"/>
        <v>135496.37690967318</v>
      </c>
      <c r="BD89" s="78">
        <f t="shared" si="124"/>
        <v>145825.20385034004</v>
      </c>
      <c r="BE89" s="79">
        <f t="shared" si="124"/>
        <v>153169.04401607494</v>
      </c>
      <c r="BF89" s="79">
        <f t="shared" si="124"/>
        <v>155702.45495739757</v>
      </c>
      <c r="BG89" s="79">
        <f t="shared" si="124"/>
        <v>154585.7501805027</v>
      </c>
      <c r="BH89" s="79">
        <f t="shared" si="124"/>
        <v>149894.62967205117</v>
      </c>
      <c r="BI89" s="79">
        <f t="shared" si="124"/>
        <v>142032.97554090197</v>
      </c>
      <c r="BJ89" s="79">
        <f t="shared" si="124"/>
        <v>131710.46908754914</v>
      </c>
      <c r="BK89" s="79">
        <f t="shared" si="124"/>
        <v>119581.09646250139</v>
      </c>
      <c r="BL89" s="79">
        <f t="shared" si="124"/>
        <v>112358.4</v>
      </c>
      <c r="BM89" s="79">
        <f t="shared" si="124"/>
        <v>112358.4</v>
      </c>
      <c r="BN89" s="79">
        <f t="shared" si="124"/>
        <v>112358.4</v>
      </c>
      <c r="BO89" s="79">
        <f t="shared" si="110"/>
        <v>112358.4</v>
      </c>
      <c r="BP89" s="79">
        <f t="shared" si="111"/>
        <v>112358.4</v>
      </c>
      <c r="BQ89" s="75">
        <f t="shared" si="112"/>
        <v>112358.4</v>
      </c>
      <c r="BR89" s="79">
        <f t="shared" si="113"/>
        <v>112358.4</v>
      </c>
      <c r="BS89" s="79">
        <f t="shared" si="114"/>
        <v>112358.4</v>
      </c>
      <c r="BT89" s="79">
        <f t="shared" si="115"/>
        <v>112358.4</v>
      </c>
      <c r="BU89" s="79">
        <f t="shared" si="116"/>
        <v>112358.4</v>
      </c>
      <c r="BV89" s="79">
        <f t="shared" si="117"/>
        <v>112358.4</v>
      </c>
      <c r="BW89" s="79">
        <f t="shared" si="118"/>
        <v>112358.4</v>
      </c>
      <c r="BX89" s="79">
        <f t="shared" si="119"/>
        <v>112358.4</v>
      </c>
      <c r="BY89" s="79">
        <f t="shared" si="120"/>
        <v>112358.4</v>
      </c>
      <c r="BZ89" s="79">
        <f t="shared" si="121"/>
        <v>112358.4</v>
      </c>
      <c r="CA89" s="200">
        <f t="shared" si="122"/>
        <v>112358.4</v>
      </c>
    </row>
    <row r="90" spans="1:79" ht="12.75">
      <c r="A90" s="90" t="s">
        <v>81</v>
      </c>
      <c r="B90" s="100" t="s">
        <v>78</v>
      </c>
      <c r="C90" s="2" t="s">
        <v>7</v>
      </c>
      <c r="D90" s="2" t="s">
        <v>38</v>
      </c>
      <c r="E90" s="152" t="s">
        <v>12</v>
      </c>
      <c r="F90" s="147">
        <v>37257</v>
      </c>
      <c r="G90" s="167"/>
      <c r="H90" s="39"/>
      <c r="I90" s="40"/>
      <c r="J90" s="39"/>
      <c r="K90" s="38"/>
      <c r="L90" s="35"/>
      <c r="M90" s="35"/>
      <c r="N90" s="112"/>
      <c r="O90" s="23">
        <v>1</v>
      </c>
      <c r="P90" s="23">
        <v>1.4913899831176138</v>
      </c>
      <c r="Q90" s="23">
        <v>1.9436339050601381</v>
      </c>
      <c r="R90" s="23">
        <v>2.3802294340691277</v>
      </c>
      <c r="S90" s="27">
        <v>2.870979290457739</v>
      </c>
      <c r="T90" s="37">
        <v>3.7437233074222003</v>
      </c>
      <c r="U90" s="37">
        <v>4.635678064257657</v>
      </c>
      <c r="V90" s="37">
        <v>5.5952441267156665</v>
      </c>
      <c r="W90" s="37">
        <v>6.627393963124618</v>
      </c>
      <c r="X90" s="37">
        <v>7.782282327186596</v>
      </c>
      <c r="Y90" s="37">
        <v>8.921375720744175</v>
      </c>
      <c r="Z90" s="37">
        <v>9.892303134927525</v>
      </c>
      <c r="AA90" s="37">
        <v>10.781806786345213</v>
      </c>
      <c r="AB90" s="37">
        <v>11.607520343483243</v>
      </c>
      <c r="AC90" s="37">
        <v>12.320019472313637</v>
      </c>
      <c r="AD90" s="37">
        <v>13.038009385851206</v>
      </c>
      <c r="AE90" s="37">
        <v>13.805491176247823</v>
      </c>
      <c r="AF90" s="37">
        <v>14.756205857147078</v>
      </c>
      <c r="AG90" s="37">
        <v>15.900978717813977</v>
      </c>
      <c r="AH90" s="37">
        <v>16.90061278878308</v>
      </c>
      <c r="AI90" s="37">
        <v>17.754473708876183</v>
      </c>
      <c r="AJ90" s="37">
        <v>18.539734299516905</v>
      </c>
      <c r="AK90" s="29">
        <v>19.548104777524028</v>
      </c>
      <c r="AL90" s="37">
        <v>22</v>
      </c>
      <c r="AM90" s="37">
        <v>23</v>
      </c>
      <c r="AN90" s="37">
        <v>24</v>
      </c>
      <c r="AO90" s="37">
        <v>25</v>
      </c>
      <c r="AP90" s="166">
        <v>26</v>
      </c>
      <c r="AQ90" s="15"/>
      <c r="AR90" s="201"/>
      <c r="AS90" s="62"/>
      <c r="AT90" s="63"/>
      <c r="AU90" s="62"/>
      <c r="AV90" s="61"/>
      <c r="AW90" s="59"/>
      <c r="AX90" s="59"/>
      <c r="AY90" s="121"/>
      <c r="AZ90" s="71">
        <f t="shared" si="124"/>
        <v>32141.9</v>
      </c>
      <c r="BA90" s="71">
        <f t="shared" si="124"/>
        <v>46576.590060007045</v>
      </c>
      <c r="BB90" s="71">
        <f t="shared" si="124"/>
        <v>59069.68693500559</v>
      </c>
      <c r="BC90" s="71">
        <f t="shared" si="124"/>
        <v>70410.60556624149</v>
      </c>
      <c r="BD90" s="78">
        <f t="shared" si="124"/>
        <v>82313.98021551307</v>
      </c>
      <c r="BE90" s="79">
        <f t="shared" si="124"/>
        <v>101275.2736403076</v>
      </c>
      <c r="BF90" s="79">
        <f t="shared" si="124"/>
        <v>117733.95508031554</v>
      </c>
      <c r="BG90" s="79">
        <f t="shared" si="124"/>
        <v>132144.34996662065</v>
      </c>
      <c r="BH90" s="79">
        <f t="shared" si="124"/>
        <v>143831.15970200894</v>
      </c>
      <c r="BI90" s="79">
        <f t="shared" si="124"/>
        <v>152222.12758736502</v>
      </c>
      <c r="BJ90" s="79">
        <f t="shared" si="124"/>
        <v>155650.8487711465</v>
      </c>
      <c r="BK90" s="79">
        <f t="shared" si="124"/>
        <v>154772.88217583392</v>
      </c>
      <c r="BL90" s="79">
        <f t="shared" si="124"/>
        <v>150898.61227228263</v>
      </c>
      <c r="BM90" s="79">
        <f t="shared" si="124"/>
        <v>144674.8452518274</v>
      </c>
      <c r="BN90" s="79">
        <f t="shared" si="124"/>
        <v>137271.2816866297</v>
      </c>
      <c r="BO90" s="79">
        <f t="shared" si="110"/>
        <v>127905.3334989245</v>
      </c>
      <c r="BP90" s="79">
        <f t="shared" si="111"/>
        <v>115778.83118485374</v>
      </c>
      <c r="BQ90" s="79">
        <f t="shared" si="112"/>
        <v>112358.4</v>
      </c>
      <c r="BR90" s="79">
        <f t="shared" si="113"/>
        <v>112358.4</v>
      </c>
      <c r="BS90" s="79">
        <f t="shared" si="114"/>
        <v>112358.4</v>
      </c>
      <c r="BT90" s="79">
        <f t="shared" si="115"/>
        <v>112358.4</v>
      </c>
      <c r="BU90" s="79">
        <f t="shared" si="116"/>
        <v>112358.4</v>
      </c>
      <c r="BV90" s="75">
        <f t="shared" si="117"/>
        <v>112358.4</v>
      </c>
      <c r="BW90" s="79">
        <f t="shared" si="118"/>
        <v>112358.4</v>
      </c>
      <c r="BX90" s="79">
        <f t="shared" si="119"/>
        <v>112358.4</v>
      </c>
      <c r="BY90" s="79">
        <f t="shared" si="120"/>
        <v>112358.4</v>
      </c>
      <c r="BZ90" s="79">
        <f t="shared" si="121"/>
        <v>112358.4</v>
      </c>
      <c r="CA90" s="200">
        <f t="shared" si="122"/>
        <v>112358.4</v>
      </c>
    </row>
    <row r="91" spans="1:79" ht="12.75">
      <c r="A91" s="90" t="s">
        <v>82</v>
      </c>
      <c r="B91" s="100" t="s">
        <v>78</v>
      </c>
      <c r="C91" s="2" t="s">
        <v>7</v>
      </c>
      <c r="D91" s="2" t="s">
        <v>38</v>
      </c>
      <c r="E91" s="152" t="s">
        <v>13</v>
      </c>
      <c r="F91" s="147">
        <v>39083</v>
      </c>
      <c r="G91" s="167"/>
      <c r="H91" s="39"/>
      <c r="I91" s="39"/>
      <c r="J91" s="39"/>
      <c r="K91" s="38"/>
      <c r="L91" s="39"/>
      <c r="M91" s="39"/>
      <c r="N91" s="38"/>
      <c r="O91" s="35"/>
      <c r="P91" s="35"/>
      <c r="Q91" s="35"/>
      <c r="R91" s="245"/>
      <c r="S91" s="112"/>
      <c r="T91" s="43">
        <v>1</v>
      </c>
      <c r="U91" s="43">
        <v>1.5197543877946305</v>
      </c>
      <c r="V91" s="43">
        <v>2.002859782822108</v>
      </c>
      <c r="W91" s="43">
        <v>2.4329018285629904</v>
      </c>
      <c r="X91" s="37">
        <v>2.870979290457739</v>
      </c>
      <c r="Y91" s="37">
        <v>3.7437233074222003</v>
      </c>
      <c r="Z91" s="37">
        <v>4.635678064257657</v>
      </c>
      <c r="AA91" s="37">
        <v>5.5952441267156665</v>
      </c>
      <c r="AB91" s="37">
        <v>6.627393963124618</v>
      </c>
      <c r="AC91" s="37">
        <v>7.782282327186596</v>
      </c>
      <c r="AD91" s="37">
        <v>8.921375720744175</v>
      </c>
      <c r="AE91" s="37">
        <v>9.892303134927525</v>
      </c>
      <c r="AF91" s="37">
        <v>10.781806786345213</v>
      </c>
      <c r="AG91" s="37">
        <v>11.607520343483243</v>
      </c>
      <c r="AH91" s="37">
        <v>12.320019472313637</v>
      </c>
      <c r="AI91" s="37">
        <v>13.038009385851206</v>
      </c>
      <c r="AJ91" s="37">
        <v>13.805491176247823</v>
      </c>
      <c r="AK91" s="37">
        <v>14.756205857147078</v>
      </c>
      <c r="AL91" s="37">
        <v>15.900978717813977</v>
      </c>
      <c r="AM91" s="37">
        <v>16.895003303921946</v>
      </c>
      <c r="AN91" s="37">
        <v>17.737639548780134</v>
      </c>
      <c r="AO91" s="37">
        <v>18.500624133148403</v>
      </c>
      <c r="AP91" s="166">
        <v>19.454684162343607</v>
      </c>
      <c r="AQ91" s="15"/>
      <c r="AR91" s="201"/>
      <c r="AS91" s="62"/>
      <c r="AT91" s="62"/>
      <c r="AU91" s="62"/>
      <c r="AV91" s="61"/>
      <c r="AW91" s="62"/>
      <c r="AX91" s="62"/>
      <c r="AY91" s="61"/>
      <c r="AZ91" s="59"/>
      <c r="BA91" s="59"/>
      <c r="BB91" s="59"/>
      <c r="BC91" s="257"/>
      <c r="BD91" s="121"/>
      <c r="BE91" s="81">
        <f aca="true" t="shared" si="125" ref="BE91:BN91">IF(T91&lt;=14,(-1855.1*T91^2)+(33997*T91),112358.4)</f>
        <v>32141.9</v>
      </c>
      <c r="BF91" s="81">
        <f t="shared" si="125"/>
        <v>47382.45190095912</v>
      </c>
      <c r="BG91" s="81">
        <f t="shared" si="125"/>
        <v>60649.5881324785</v>
      </c>
      <c r="BH91" s="81">
        <f t="shared" si="125"/>
        <v>71731.00558925161</v>
      </c>
      <c r="BI91" s="79">
        <f t="shared" si="125"/>
        <v>82313.98021551307</v>
      </c>
      <c r="BJ91" s="79">
        <f t="shared" si="125"/>
        <v>101275.2736403076</v>
      </c>
      <c r="BK91" s="79">
        <f t="shared" si="125"/>
        <v>117733.95508031554</v>
      </c>
      <c r="BL91" s="79">
        <f t="shared" si="125"/>
        <v>132144.34996662065</v>
      </c>
      <c r="BM91" s="79">
        <f t="shared" si="125"/>
        <v>143831.15970200894</v>
      </c>
      <c r="BN91" s="79">
        <f t="shared" si="125"/>
        <v>152222.12758736502</v>
      </c>
      <c r="BO91" s="79">
        <f t="shared" si="110"/>
        <v>155650.8487711465</v>
      </c>
      <c r="BP91" s="79">
        <f t="shared" si="111"/>
        <v>154772.88217583392</v>
      </c>
      <c r="BQ91" s="79">
        <f t="shared" si="112"/>
        <v>150898.61227228263</v>
      </c>
      <c r="BR91" s="79">
        <f t="shared" si="113"/>
        <v>144674.8452518274</v>
      </c>
      <c r="BS91" s="79">
        <f t="shared" si="114"/>
        <v>137271.2816866297</v>
      </c>
      <c r="BT91" s="79">
        <f t="shared" si="115"/>
        <v>127905.3334989245</v>
      </c>
      <c r="BU91" s="79">
        <f t="shared" si="116"/>
        <v>115778.83118485374</v>
      </c>
      <c r="BV91" s="79">
        <f t="shared" si="117"/>
        <v>112358.4</v>
      </c>
      <c r="BW91" s="79">
        <f t="shared" si="118"/>
        <v>112358.4</v>
      </c>
      <c r="BX91" s="79">
        <f t="shared" si="119"/>
        <v>112358.4</v>
      </c>
      <c r="BY91" s="79">
        <f t="shared" si="120"/>
        <v>112358.4</v>
      </c>
      <c r="BZ91" s="79">
        <f t="shared" si="121"/>
        <v>112358.4</v>
      </c>
      <c r="CA91" s="200">
        <f t="shared" si="122"/>
        <v>112358.4</v>
      </c>
    </row>
    <row r="92" spans="1:79" ht="12.75">
      <c r="A92" s="90" t="s">
        <v>83</v>
      </c>
      <c r="B92" s="100" t="s">
        <v>78</v>
      </c>
      <c r="C92" s="2" t="s">
        <v>7</v>
      </c>
      <c r="D92" s="2" t="s">
        <v>38</v>
      </c>
      <c r="E92" s="152" t="s">
        <v>14</v>
      </c>
      <c r="F92" s="147">
        <v>40909</v>
      </c>
      <c r="G92" s="167"/>
      <c r="H92" s="39"/>
      <c r="I92" s="39"/>
      <c r="J92" s="39"/>
      <c r="K92" s="39"/>
      <c r="L92" s="39"/>
      <c r="M92" s="39"/>
      <c r="N92" s="38"/>
      <c r="O92" s="39"/>
      <c r="P92" s="39"/>
      <c r="Q92" s="39"/>
      <c r="R92" s="39"/>
      <c r="S92" s="39"/>
      <c r="T92" s="35"/>
      <c r="U92" s="35"/>
      <c r="V92" s="35"/>
      <c r="W92" s="35"/>
      <c r="X92" s="36"/>
      <c r="Y92" s="43">
        <v>1</v>
      </c>
      <c r="Z92" s="43">
        <v>1.5197543877946305</v>
      </c>
      <c r="AA92" s="43">
        <v>2.002859782822108</v>
      </c>
      <c r="AB92" s="43">
        <v>2.4329018285629904</v>
      </c>
      <c r="AC92" s="37">
        <v>2.870979290457739</v>
      </c>
      <c r="AD92" s="37">
        <v>3.7437233074222003</v>
      </c>
      <c r="AE92" s="37">
        <v>4.635678064257657</v>
      </c>
      <c r="AF92" s="37">
        <v>5.5952441267156665</v>
      </c>
      <c r="AG92" s="37">
        <v>6.627393963124618</v>
      </c>
      <c r="AH92" s="37">
        <v>7.782282327186596</v>
      </c>
      <c r="AI92" s="37">
        <v>8.921375720744175</v>
      </c>
      <c r="AJ92" s="37">
        <v>9.892303134927525</v>
      </c>
      <c r="AK92" s="37">
        <v>10.781806786345213</v>
      </c>
      <c r="AL92" s="37">
        <v>11.607520343483243</v>
      </c>
      <c r="AM92" s="37">
        <v>12.320019472313637</v>
      </c>
      <c r="AN92" s="37">
        <v>13.038009385851206</v>
      </c>
      <c r="AO92" s="37">
        <v>13.805491176247823</v>
      </c>
      <c r="AP92" s="166">
        <v>14.756205857147078</v>
      </c>
      <c r="AQ92" s="15"/>
      <c r="AR92" s="201"/>
      <c r="AS92" s="62"/>
      <c r="AT92" s="62"/>
      <c r="AU92" s="62"/>
      <c r="AV92" s="62"/>
      <c r="AW92" s="62"/>
      <c r="AX92" s="62"/>
      <c r="AY92" s="61"/>
      <c r="AZ92" s="62"/>
      <c r="BA92" s="62"/>
      <c r="BB92" s="62"/>
      <c r="BC92" s="62"/>
      <c r="BD92" s="62"/>
      <c r="BE92" s="59"/>
      <c r="BF92" s="59"/>
      <c r="BG92" s="59"/>
      <c r="BH92" s="59"/>
      <c r="BI92" s="60"/>
      <c r="BJ92" s="81">
        <f>IF(Y92&lt;=14,(-1855.1*Y92^2)+(33997*Y92),112358.4)</f>
        <v>32141.9</v>
      </c>
      <c r="BK92" s="81">
        <f>IF(Z92&lt;=14,(-1855.1*Z92^2)+(33997*Z92),112358.4)</f>
        <v>47382.45190095912</v>
      </c>
      <c r="BL92" s="81">
        <f>IF(AA92&lt;=14,(-1855.1*AA92^2)+(33997*AA92),112358.4)</f>
        <v>60649.5881324785</v>
      </c>
      <c r="BM92" s="81">
        <f>IF(AB92&lt;=14,(-1855.1*AB92^2)+(33997*AB92),112358.4)</f>
        <v>71731.00558925161</v>
      </c>
      <c r="BN92" s="79">
        <f>IF(AC92&lt;=14,(-1855.1*AC92^2)+(33997*AC92),112358.4)</f>
        <v>82313.98021551307</v>
      </c>
      <c r="BO92" s="79">
        <f t="shared" si="110"/>
        <v>101275.2736403076</v>
      </c>
      <c r="BP92" s="79">
        <f t="shared" si="111"/>
        <v>117733.95508031554</v>
      </c>
      <c r="BQ92" s="79">
        <f t="shared" si="112"/>
        <v>132144.34996662065</v>
      </c>
      <c r="BR92" s="79">
        <f t="shared" si="113"/>
        <v>143831.15970200894</v>
      </c>
      <c r="BS92" s="79">
        <f t="shared" si="114"/>
        <v>152222.12758736502</v>
      </c>
      <c r="BT92" s="79">
        <f t="shared" si="115"/>
        <v>155650.8487711465</v>
      </c>
      <c r="BU92" s="79">
        <f t="shared" si="116"/>
        <v>154772.88217583392</v>
      </c>
      <c r="BV92" s="79">
        <f t="shared" si="117"/>
        <v>150898.61227228263</v>
      </c>
      <c r="BW92" s="79">
        <f t="shared" si="118"/>
        <v>144674.8452518274</v>
      </c>
      <c r="BX92" s="79">
        <f t="shared" si="119"/>
        <v>137271.2816866297</v>
      </c>
      <c r="BY92" s="79">
        <f t="shared" si="120"/>
        <v>127905.3334989245</v>
      </c>
      <c r="BZ92" s="79">
        <f t="shared" si="121"/>
        <v>115778.83118485374</v>
      </c>
      <c r="CA92" s="200">
        <f t="shared" si="122"/>
        <v>112358.4</v>
      </c>
    </row>
    <row r="93" spans="1:79" ht="12.75">
      <c r="A93" s="90" t="s">
        <v>84</v>
      </c>
      <c r="B93" s="100" t="s">
        <v>78</v>
      </c>
      <c r="C93" s="3" t="s">
        <v>7</v>
      </c>
      <c r="D93" s="3" t="s">
        <v>38</v>
      </c>
      <c r="E93" s="152" t="s">
        <v>15</v>
      </c>
      <c r="F93" s="153">
        <v>42614</v>
      </c>
      <c r="G93" s="168"/>
      <c r="H93" s="45"/>
      <c r="I93" s="45"/>
      <c r="J93" s="45"/>
      <c r="K93" s="45"/>
      <c r="L93" s="45"/>
      <c r="M93" s="45"/>
      <c r="N93" s="46"/>
      <c r="O93" s="45"/>
      <c r="P93" s="45"/>
      <c r="Q93" s="45"/>
      <c r="R93" s="45"/>
      <c r="S93" s="45"/>
      <c r="T93" s="45"/>
      <c r="U93" s="45"/>
      <c r="V93" s="45"/>
      <c r="W93" s="45"/>
      <c r="X93" s="46"/>
      <c r="Y93" s="49"/>
      <c r="Z93" s="48"/>
      <c r="AA93" s="46"/>
      <c r="AB93" s="47"/>
      <c r="AC93" s="50"/>
      <c r="AD93" s="52">
        <v>1</v>
      </c>
      <c r="AE93" s="52">
        <v>1.5197543877946305</v>
      </c>
      <c r="AF93" s="52">
        <v>2.002859782822108</v>
      </c>
      <c r="AG93" s="52">
        <v>2.4329018285629904</v>
      </c>
      <c r="AH93" s="52">
        <v>3.369913679793088</v>
      </c>
      <c r="AI93" s="52">
        <v>4.3175147711314725</v>
      </c>
      <c r="AJ93" s="52">
        <v>5.241742879484283</v>
      </c>
      <c r="AK93" s="52">
        <v>6.190130633990409</v>
      </c>
      <c r="AL93" s="52">
        <v>7.327825171988477</v>
      </c>
      <c r="AM93" s="52">
        <v>8.454187663913835</v>
      </c>
      <c r="AN93" s="52">
        <v>9.46103083497707</v>
      </c>
      <c r="AO93" s="52">
        <v>10.397900988150989</v>
      </c>
      <c r="AP93" s="169">
        <v>11.340067066826265</v>
      </c>
      <c r="AQ93" s="15"/>
      <c r="AR93" s="202"/>
      <c r="AS93" s="53"/>
      <c r="AT93" s="53"/>
      <c r="AU93" s="53"/>
      <c r="AV93" s="53"/>
      <c r="AW93" s="53"/>
      <c r="AX93" s="53"/>
      <c r="AY93" s="54"/>
      <c r="AZ93" s="53"/>
      <c r="BA93" s="53"/>
      <c r="BB93" s="53"/>
      <c r="BC93" s="53"/>
      <c r="BD93" s="53"/>
      <c r="BE93" s="53"/>
      <c r="BF93" s="53"/>
      <c r="BG93" s="53"/>
      <c r="BH93" s="53"/>
      <c r="BI93" s="54"/>
      <c r="BJ93" s="57"/>
      <c r="BK93" s="56"/>
      <c r="BL93" s="54"/>
      <c r="BM93" s="64"/>
      <c r="BN93" s="58"/>
      <c r="BO93" s="84">
        <f t="shared" si="110"/>
        <v>32141.9</v>
      </c>
      <c r="BP93" s="84">
        <f t="shared" si="111"/>
        <v>47382.45190095912</v>
      </c>
      <c r="BQ93" s="84">
        <f t="shared" si="112"/>
        <v>60649.5881324785</v>
      </c>
      <c r="BR93" s="84">
        <f t="shared" si="113"/>
        <v>71731.00558925161</v>
      </c>
      <c r="BS93" s="84">
        <f t="shared" si="114"/>
        <v>93499.84946193371</v>
      </c>
      <c r="BT93" s="84">
        <f t="shared" si="115"/>
        <v>112201.75338374596</v>
      </c>
      <c r="BU93" s="84">
        <f t="shared" si="116"/>
        <v>127233.04917785784</v>
      </c>
      <c r="BV93" s="84">
        <f t="shared" si="117"/>
        <v>139362.673863863</v>
      </c>
      <c r="BW93" s="84">
        <f t="shared" si="118"/>
        <v>149510.72732138928</v>
      </c>
      <c r="BX93" s="84">
        <f t="shared" si="119"/>
        <v>154826.9194810448</v>
      </c>
      <c r="BY93" s="84">
        <f t="shared" si="120"/>
        <v>155594.6154122517</v>
      </c>
      <c r="BZ93" s="84">
        <f t="shared" si="121"/>
        <v>152930.80836000238</v>
      </c>
      <c r="CA93" s="203">
        <f t="shared" si="122"/>
        <v>146967.74075516625</v>
      </c>
    </row>
    <row r="94" spans="1:79" ht="12.75">
      <c r="A94" s="90" t="s">
        <v>85</v>
      </c>
      <c r="B94" s="100" t="s">
        <v>78</v>
      </c>
      <c r="C94" s="4" t="s">
        <v>18</v>
      </c>
      <c r="D94" s="4" t="s">
        <v>38</v>
      </c>
      <c r="E94" s="152" t="s">
        <v>9</v>
      </c>
      <c r="F94" s="150" t="s">
        <v>20</v>
      </c>
      <c r="G94" s="259">
        <f>+H94-(I94-H94)</f>
        <v>3.84743122300202</v>
      </c>
      <c r="H94" s="32">
        <v>4.800262044923425</v>
      </c>
      <c r="I94" s="32">
        <v>5.75309286684483</v>
      </c>
      <c r="J94" s="33">
        <v>6.662683486135606</v>
      </c>
      <c r="K94" s="33">
        <v>7.505948231903855</v>
      </c>
      <c r="L94" s="33">
        <v>8.00904718074163</v>
      </c>
      <c r="M94" s="32">
        <v>9.141676038592605</v>
      </c>
      <c r="N94" s="33">
        <v>9.913144719990685</v>
      </c>
      <c r="O94" s="33">
        <v>10.66450072934624</v>
      </c>
      <c r="P94" s="250">
        <v>11.43075228202707</v>
      </c>
      <c r="Q94" s="250">
        <v>12.228887594641819</v>
      </c>
      <c r="R94" s="251">
        <v>13.069928058299729</v>
      </c>
      <c r="S94" s="252">
        <v>14.012752433531894</v>
      </c>
      <c r="T94" s="253">
        <v>14.981590673172663</v>
      </c>
      <c r="U94" s="253">
        <v>16.183800719692268</v>
      </c>
      <c r="V94" s="253">
        <v>17.38082175079249</v>
      </c>
      <c r="W94" s="253">
        <v>18.49880604934996</v>
      </c>
      <c r="X94" s="253">
        <v>19.667229129662523</v>
      </c>
      <c r="Y94" s="253">
        <v>21.28607959085824</v>
      </c>
      <c r="Z94" s="253">
        <v>23.5</v>
      </c>
      <c r="AA94" s="253">
        <v>24.5</v>
      </c>
      <c r="AB94" s="253">
        <v>25.5</v>
      </c>
      <c r="AC94" s="253">
        <v>26.5</v>
      </c>
      <c r="AD94" s="253">
        <v>27.5</v>
      </c>
      <c r="AE94" s="253">
        <v>28.5</v>
      </c>
      <c r="AF94" s="253">
        <v>29.5</v>
      </c>
      <c r="AG94" s="253">
        <v>30.5</v>
      </c>
      <c r="AH94" s="253">
        <v>31.5</v>
      </c>
      <c r="AI94" s="253">
        <v>32.5</v>
      </c>
      <c r="AJ94" s="253">
        <v>33.5</v>
      </c>
      <c r="AK94" s="253">
        <v>34.5</v>
      </c>
      <c r="AL94" s="253">
        <v>35.5</v>
      </c>
      <c r="AM94" s="253">
        <v>36.5</v>
      </c>
      <c r="AN94" s="253">
        <v>37.5</v>
      </c>
      <c r="AO94" s="253">
        <v>38.5</v>
      </c>
      <c r="AP94" s="254">
        <v>39.5</v>
      </c>
      <c r="AQ94" s="15"/>
      <c r="AR94" s="204">
        <f aca="true" t="shared" si="126" ref="AR94:BN94">IF(G94&lt;=14,(-160.27*G94^3)+(1002.6*G94^2)+(28386*G94),154132.7)</f>
        <v>114926.62377715475</v>
      </c>
      <c r="AS94" s="66">
        <f t="shared" si="126"/>
        <v>141635.18175186438</v>
      </c>
      <c r="AT94" s="66">
        <f t="shared" si="126"/>
        <v>165973.404046431</v>
      </c>
      <c r="AU94" s="67">
        <f t="shared" si="126"/>
        <v>186231.36184629845</v>
      </c>
      <c r="AV94" s="67">
        <f t="shared" si="126"/>
        <v>201774.6802942209</v>
      </c>
      <c r="AW94" s="67">
        <f t="shared" si="126"/>
        <v>209319.47323441523</v>
      </c>
      <c r="AX94" s="66">
        <f t="shared" si="126"/>
        <v>220841.3361440312</v>
      </c>
      <c r="AY94" s="67">
        <f t="shared" si="126"/>
        <v>223790.3895956687</v>
      </c>
      <c r="AZ94" s="67">
        <f t="shared" si="126"/>
        <v>222359.83947716665</v>
      </c>
      <c r="BA94" s="67">
        <f t="shared" si="126"/>
        <v>216101.31913152547</v>
      </c>
      <c r="BB94" s="67">
        <f t="shared" si="126"/>
        <v>203965.55109934905</v>
      </c>
      <c r="BC94" s="66">
        <f t="shared" si="126"/>
        <v>184444.19114310356</v>
      </c>
      <c r="BD94" s="68">
        <f t="shared" si="126"/>
        <v>154132.7</v>
      </c>
      <c r="BE94" s="69">
        <f t="shared" si="126"/>
        <v>154132.7</v>
      </c>
      <c r="BF94" s="69">
        <f t="shared" si="126"/>
        <v>154132.7</v>
      </c>
      <c r="BG94" s="69">
        <f t="shared" si="126"/>
        <v>154132.7</v>
      </c>
      <c r="BH94" s="69">
        <f t="shared" si="126"/>
        <v>154132.7</v>
      </c>
      <c r="BI94" s="69">
        <f t="shared" si="126"/>
        <v>154132.7</v>
      </c>
      <c r="BJ94" s="69">
        <f t="shared" si="126"/>
        <v>154132.7</v>
      </c>
      <c r="BK94" s="69">
        <f t="shared" si="126"/>
        <v>154132.7</v>
      </c>
      <c r="BL94" s="69">
        <f t="shared" si="126"/>
        <v>154132.7</v>
      </c>
      <c r="BM94" s="69">
        <f t="shared" si="126"/>
        <v>154132.7</v>
      </c>
      <c r="BN94" s="69">
        <f t="shared" si="126"/>
        <v>154132.7</v>
      </c>
      <c r="BO94" s="69">
        <f aca="true" t="shared" si="127" ref="BO94:BO100">IF(AD94&lt;=14,(-160.27*AD94^3)+(1002.6*AD94^2)+(28386*AD94),154132.7)</f>
        <v>154132.7</v>
      </c>
      <c r="BP94" s="69">
        <f aca="true" t="shared" si="128" ref="BP94:BP100">IF(AE94&lt;=14,(-160.27*AE94^3)+(1002.6*AE94^2)+(28386*AE94),154132.7)</f>
        <v>154132.7</v>
      </c>
      <c r="BQ94" s="69">
        <f aca="true" t="shared" si="129" ref="BQ94:BQ100">IF(AF94&lt;=14,(-160.27*AF94^3)+(1002.6*AF94^2)+(28386*AF94),154132.7)</f>
        <v>154132.7</v>
      </c>
      <c r="BR94" s="69">
        <f aca="true" t="shared" si="130" ref="BR94:BR100">IF(AG94&lt;=14,(-160.27*AG94^3)+(1002.6*AG94^2)+(28386*AG94),154132.7)</f>
        <v>154132.7</v>
      </c>
      <c r="BS94" s="69">
        <f aca="true" t="shared" si="131" ref="BS94:BS100">IF(AH94&lt;=14,(-160.27*AH94^3)+(1002.6*AH94^2)+(28386*AH94),154132.7)</f>
        <v>154132.7</v>
      </c>
      <c r="BT94" s="69">
        <f aca="true" t="shared" si="132" ref="BT94:BT100">IF(AI94&lt;=14,(-160.27*AI94^3)+(1002.6*AI94^2)+(28386*AI94),154132.7)</f>
        <v>154132.7</v>
      </c>
      <c r="BU94" s="69">
        <f aca="true" t="shared" si="133" ref="BU94:BU100">IF(AJ94&lt;=14,(-160.27*AJ94^3)+(1002.6*AJ94^2)+(28386*AJ94),154132.7)</f>
        <v>154132.7</v>
      </c>
      <c r="BV94" s="69">
        <f aca="true" t="shared" si="134" ref="BV94:BV100">IF(AK94&lt;=14,(-160.27*AK94^3)+(1002.6*AK94^2)+(28386*AK94),154132.7)</f>
        <v>154132.7</v>
      </c>
      <c r="BW94" s="69">
        <f aca="true" t="shared" si="135" ref="BW94:BW100">IF(AL94&lt;=14,(-160.27*AL94^3)+(1002.6*AL94^2)+(28386*AL94),154132.7)</f>
        <v>154132.7</v>
      </c>
      <c r="BX94" s="69">
        <f aca="true" t="shared" si="136" ref="BX94:BX100">IF(AM94&lt;=14,(-160.27*AM94^3)+(1002.6*AM94^2)+(28386*AM94),154132.7)</f>
        <v>154132.7</v>
      </c>
      <c r="BY94" s="69">
        <f aca="true" t="shared" si="137" ref="BY94:BY100">IF(AN94&lt;=14,(-160.27*AN94^3)+(1002.6*AN94^2)+(28386*AN94),154132.7)</f>
        <v>154132.7</v>
      </c>
      <c r="BZ94" s="69">
        <f aca="true" t="shared" si="138" ref="BZ94:BZ100">IF(AO94&lt;=14,(-160.27*AO94^3)+(1002.6*AO94^2)+(28386*AO94),154132.7)</f>
        <v>154132.7</v>
      </c>
      <c r="CA94" s="205">
        <f aca="true" t="shared" si="139" ref="CA94:CA100">IF(AP94&lt;=14,(-160.27*AP94^3)+(1002.6*AP94^2)+(28386*AP94),154132.7)</f>
        <v>154132.7</v>
      </c>
    </row>
    <row r="95" spans="1:79" ht="12.75">
      <c r="A95" s="90" t="s">
        <v>86</v>
      </c>
      <c r="B95" s="100" t="s">
        <v>78</v>
      </c>
      <c r="C95" s="2" t="s">
        <v>18</v>
      </c>
      <c r="D95" s="2" t="s">
        <v>38</v>
      </c>
      <c r="E95" s="152" t="s">
        <v>10</v>
      </c>
      <c r="F95" s="147">
        <v>34608</v>
      </c>
      <c r="G95" s="235"/>
      <c r="H95" s="22">
        <v>1</v>
      </c>
      <c r="I95" s="23">
        <v>1.5163680695430934</v>
      </c>
      <c r="J95" s="23">
        <v>2.0480533724167103</v>
      </c>
      <c r="K95" s="19">
        <v>2.5275634796956643</v>
      </c>
      <c r="L95" s="19">
        <v>3.638324340356983</v>
      </c>
      <c r="M95" s="20">
        <v>4.543784361768128</v>
      </c>
      <c r="N95" s="19">
        <v>5.555034671354625</v>
      </c>
      <c r="O95" s="19">
        <v>6.53955978584176</v>
      </c>
      <c r="P95" s="19">
        <v>7.524034026852516</v>
      </c>
      <c r="Q95" s="19">
        <v>8.501541733120682</v>
      </c>
      <c r="R95" s="20">
        <v>9.458611490408964</v>
      </c>
      <c r="S95" s="26">
        <v>10.397900988150989</v>
      </c>
      <c r="T95" s="29">
        <v>11.340067066826265</v>
      </c>
      <c r="U95" s="29">
        <v>12.170662592711233</v>
      </c>
      <c r="V95" s="29">
        <v>12.936839684834428</v>
      </c>
      <c r="W95" s="29">
        <v>13.711016668291258</v>
      </c>
      <c r="X95" s="29">
        <v>14.631707747424302</v>
      </c>
      <c r="Y95" s="29">
        <v>15.758258180881217</v>
      </c>
      <c r="Z95" s="29">
        <v>16.876915708812263</v>
      </c>
      <c r="AA95" s="29">
        <v>17.737696546735037</v>
      </c>
      <c r="AB95" s="29">
        <v>18.532074483284124</v>
      </c>
      <c r="AC95" s="29">
        <v>19.533479201372483</v>
      </c>
      <c r="AD95" s="29">
        <v>21.5</v>
      </c>
      <c r="AE95" s="29">
        <v>22.5</v>
      </c>
      <c r="AF95" s="29">
        <v>23.5</v>
      </c>
      <c r="AG95" s="29">
        <v>24.5</v>
      </c>
      <c r="AH95" s="29">
        <v>25.5</v>
      </c>
      <c r="AI95" s="29">
        <v>26.5</v>
      </c>
      <c r="AJ95" s="29">
        <v>27.5</v>
      </c>
      <c r="AK95" s="29">
        <v>28.5</v>
      </c>
      <c r="AL95" s="29">
        <v>29.5</v>
      </c>
      <c r="AM95" s="29">
        <v>30.5</v>
      </c>
      <c r="AN95" s="29">
        <v>31.5</v>
      </c>
      <c r="AO95" s="29">
        <v>32.5</v>
      </c>
      <c r="AP95" s="164">
        <v>33.5</v>
      </c>
      <c r="AQ95" s="15"/>
      <c r="AR95" s="255"/>
      <c r="AS95" s="70">
        <f aca="true" t="shared" si="140" ref="AS95:AY95">IF(H95&lt;=14,(-160.27*H95^3)+(1002.6*H95^2)+(28386*H95),154132.7)</f>
        <v>29228.33</v>
      </c>
      <c r="AT95" s="71">
        <f t="shared" si="140"/>
        <v>44790.161989784494</v>
      </c>
      <c r="AU95" s="71">
        <f t="shared" si="140"/>
        <v>60964.65495043126</v>
      </c>
      <c r="AV95" s="72">
        <f t="shared" si="140"/>
        <v>75564.63906067307</v>
      </c>
      <c r="AW95" s="72">
        <f t="shared" si="140"/>
        <v>108830.3771782449</v>
      </c>
      <c r="AX95" s="73">
        <f t="shared" si="140"/>
        <v>134644.45152612554</v>
      </c>
      <c r="AY95" s="72">
        <f t="shared" si="140"/>
        <v>161150.44680195343</v>
      </c>
      <c r="AZ95" s="72">
        <f aca="true" t="shared" si="141" ref="AZ95:BN97">IF(O95&lt;=14,(-160.27*O95^3)+(1002.6*O95^2)+(28386*O95),154132.7)</f>
        <v>183686.30153245514</v>
      </c>
      <c r="BA95" s="72">
        <f t="shared" si="141"/>
        <v>202069.5015088534</v>
      </c>
      <c r="BB95" s="72">
        <f t="shared" si="141"/>
        <v>215309.51263156655</v>
      </c>
      <c r="BC95" s="73">
        <f t="shared" si="141"/>
        <v>222566.75840527</v>
      </c>
      <c r="BD95" s="74">
        <f t="shared" si="141"/>
        <v>223379.44746825128</v>
      </c>
      <c r="BE95" s="75">
        <f t="shared" si="141"/>
        <v>217108.87993600115</v>
      </c>
      <c r="BF95" s="75">
        <f t="shared" si="141"/>
        <v>205055.07298015023</v>
      </c>
      <c r="BG95" s="75">
        <f t="shared" si="141"/>
        <v>188016.21944990565</v>
      </c>
      <c r="BH95" s="75">
        <f t="shared" si="141"/>
        <v>164575.9516685942</v>
      </c>
      <c r="BI95" s="75">
        <f t="shared" si="141"/>
        <v>154132.7</v>
      </c>
      <c r="BJ95" s="75">
        <f t="shared" si="141"/>
        <v>154132.7</v>
      </c>
      <c r="BK95" s="75">
        <f t="shared" si="141"/>
        <v>154132.7</v>
      </c>
      <c r="BL95" s="75">
        <f t="shared" si="141"/>
        <v>154132.7</v>
      </c>
      <c r="BM95" s="75">
        <f t="shared" si="141"/>
        <v>154132.7</v>
      </c>
      <c r="BN95" s="75">
        <f t="shared" si="141"/>
        <v>154132.7</v>
      </c>
      <c r="BO95" s="75">
        <f t="shared" si="127"/>
        <v>154132.7</v>
      </c>
      <c r="BP95" s="75">
        <f t="shared" si="128"/>
        <v>154132.7</v>
      </c>
      <c r="BQ95" s="75">
        <f t="shared" si="129"/>
        <v>154132.7</v>
      </c>
      <c r="BR95" s="75">
        <f t="shared" si="130"/>
        <v>154132.7</v>
      </c>
      <c r="BS95" s="75">
        <f t="shared" si="131"/>
        <v>154132.7</v>
      </c>
      <c r="BT95" s="75">
        <f t="shared" si="132"/>
        <v>154132.7</v>
      </c>
      <c r="BU95" s="75">
        <f t="shared" si="133"/>
        <v>154132.7</v>
      </c>
      <c r="BV95" s="75">
        <f t="shared" si="134"/>
        <v>154132.7</v>
      </c>
      <c r="BW95" s="75">
        <f t="shared" si="135"/>
        <v>154132.7</v>
      </c>
      <c r="BX95" s="75">
        <f t="shared" si="136"/>
        <v>154132.7</v>
      </c>
      <c r="BY95" s="75">
        <f t="shared" si="137"/>
        <v>154132.7</v>
      </c>
      <c r="BZ95" s="75">
        <f t="shared" si="138"/>
        <v>154132.7</v>
      </c>
      <c r="CA95" s="198">
        <f t="shared" si="139"/>
        <v>154132.7</v>
      </c>
    </row>
    <row r="96" spans="1:79" ht="12.75">
      <c r="A96" s="90" t="s">
        <v>87</v>
      </c>
      <c r="B96" s="100" t="s">
        <v>78</v>
      </c>
      <c r="C96" s="2" t="s">
        <v>18</v>
      </c>
      <c r="D96" s="2" t="s">
        <v>38</v>
      </c>
      <c r="E96" s="152" t="s">
        <v>11</v>
      </c>
      <c r="F96" s="148">
        <v>36069</v>
      </c>
      <c r="G96" s="167"/>
      <c r="H96" s="35"/>
      <c r="I96" s="39"/>
      <c r="J96" s="39"/>
      <c r="K96" s="36"/>
      <c r="L96" s="23">
        <v>1</v>
      </c>
      <c r="M96" s="23">
        <v>1.4796944977114048</v>
      </c>
      <c r="N96" s="18">
        <v>1.8627904147913876</v>
      </c>
      <c r="O96" s="18">
        <v>2.8536796536796536</v>
      </c>
      <c r="P96" s="18">
        <v>3.8560731057240765</v>
      </c>
      <c r="Q96" s="18">
        <v>4.865905299627871</v>
      </c>
      <c r="R96" s="18">
        <v>5.858152233759336</v>
      </c>
      <c r="S96" s="27">
        <v>6.8490311661102155</v>
      </c>
      <c r="T96" s="37">
        <v>7.9814803434141055</v>
      </c>
      <c r="U96" s="37">
        <v>8.988130091240171</v>
      </c>
      <c r="V96" s="37">
        <v>9.958470305889339</v>
      </c>
      <c r="W96" s="37">
        <v>10.941137878785154</v>
      </c>
      <c r="X96" s="37">
        <v>11.883267721747135</v>
      </c>
      <c r="Y96" s="37">
        <v>12.76361905620504</v>
      </c>
      <c r="Z96" s="37">
        <v>13.579224945569704</v>
      </c>
      <c r="AA96" s="37">
        <v>14.48538707154959</v>
      </c>
      <c r="AB96" s="37">
        <v>15.547489288130496</v>
      </c>
      <c r="AC96" s="37">
        <v>16.662536250988662</v>
      </c>
      <c r="AD96" s="37">
        <v>17.678826380247564</v>
      </c>
      <c r="AE96" s="37">
        <v>18.405970928209687</v>
      </c>
      <c r="AF96" s="29">
        <v>19.240075191335094</v>
      </c>
      <c r="AG96" s="37">
        <v>21</v>
      </c>
      <c r="AH96" s="37">
        <v>22</v>
      </c>
      <c r="AI96" s="37">
        <v>23</v>
      </c>
      <c r="AJ96" s="37">
        <v>24</v>
      </c>
      <c r="AK96" s="37">
        <v>25</v>
      </c>
      <c r="AL96" s="37">
        <v>26</v>
      </c>
      <c r="AM96" s="37">
        <v>27</v>
      </c>
      <c r="AN96" s="37">
        <v>28</v>
      </c>
      <c r="AO96" s="37">
        <v>29</v>
      </c>
      <c r="AP96" s="166">
        <v>30</v>
      </c>
      <c r="AQ96" s="15"/>
      <c r="AR96" s="201"/>
      <c r="AS96" s="59"/>
      <c r="AT96" s="62"/>
      <c r="AU96" s="62"/>
      <c r="AV96" s="60"/>
      <c r="AW96" s="71">
        <f>IF(L96&lt;=14,(-160.27*L96^3)+(1002.6*L96^2)+(28386*L96),154132.7)</f>
        <v>29228.33</v>
      </c>
      <c r="AX96" s="71">
        <f>IF(M96&lt;=14,(-160.27*M96^3)+(1002.6*M96^2)+(28386*M96),154132.7)</f>
        <v>43678.55618213198</v>
      </c>
      <c r="AY96" s="77">
        <f>IF(N96&lt;=14,(-160.27*N96^3)+(1002.6*N96^2)+(28386*N96),154132.7)</f>
        <v>55320.215870160944</v>
      </c>
      <c r="AZ96" s="77">
        <f t="shared" si="141"/>
        <v>85444.71201430314</v>
      </c>
      <c r="BA96" s="77">
        <f t="shared" si="141"/>
        <v>115177.03300882742</v>
      </c>
      <c r="BB96" s="77">
        <f t="shared" si="141"/>
        <v>143397.44261875976</v>
      </c>
      <c r="BC96" s="77">
        <f t="shared" si="141"/>
        <v>168476.0410127321</v>
      </c>
      <c r="BD96" s="78">
        <f t="shared" si="141"/>
        <v>189955.80200769374</v>
      </c>
      <c r="BE96" s="79">
        <f t="shared" si="141"/>
        <v>208942.28564502345</v>
      </c>
      <c r="BF96" s="79">
        <f t="shared" si="141"/>
        <v>219758.42957455618</v>
      </c>
      <c r="BG96" s="79">
        <f t="shared" si="141"/>
        <v>223828.62197403854</v>
      </c>
      <c r="BH96" s="79">
        <f t="shared" si="141"/>
        <v>220681.69902002558</v>
      </c>
      <c r="BI96" s="79">
        <f t="shared" si="141"/>
        <v>209954.86563338083</v>
      </c>
      <c r="BJ96" s="79">
        <f t="shared" si="141"/>
        <v>192388.8807573858</v>
      </c>
      <c r="BK96" s="79">
        <f t="shared" si="141"/>
        <v>169027.2418176939</v>
      </c>
      <c r="BL96" s="79">
        <f t="shared" si="141"/>
        <v>154132.7</v>
      </c>
      <c r="BM96" s="79">
        <f t="shared" si="141"/>
        <v>154132.7</v>
      </c>
      <c r="BN96" s="79">
        <f t="shared" si="141"/>
        <v>154132.7</v>
      </c>
      <c r="BO96" s="79">
        <f t="shared" si="127"/>
        <v>154132.7</v>
      </c>
      <c r="BP96" s="79">
        <f t="shared" si="128"/>
        <v>154132.7</v>
      </c>
      <c r="BQ96" s="75">
        <f t="shared" si="129"/>
        <v>154132.7</v>
      </c>
      <c r="BR96" s="79">
        <f t="shared" si="130"/>
        <v>154132.7</v>
      </c>
      <c r="BS96" s="79">
        <f t="shared" si="131"/>
        <v>154132.7</v>
      </c>
      <c r="BT96" s="79">
        <f t="shared" si="132"/>
        <v>154132.7</v>
      </c>
      <c r="BU96" s="79">
        <f t="shared" si="133"/>
        <v>154132.7</v>
      </c>
      <c r="BV96" s="79">
        <f t="shared" si="134"/>
        <v>154132.7</v>
      </c>
      <c r="BW96" s="79">
        <f t="shared" si="135"/>
        <v>154132.7</v>
      </c>
      <c r="BX96" s="79">
        <f t="shared" si="136"/>
        <v>154132.7</v>
      </c>
      <c r="BY96" s="79">
        <f t="shared" si="137"/>
        <v>154132.7</v>
      </c>
      <c r="BZ96" s="79">
        <f t="shared" si="138"/>
        <v>154132.7</v>
      </c>
      <c r="CA96" s="200">
        <f t="shared" si="139"/>
        <v>154132.7</v>
      </c>
    </row>
    <row r="97" spans="1:79" ht="12.75">
      <c r="A97" s="90" t="s">
        <v>88</v>
      </c>
      <c r="B97" s="100" t="s">
        <v>78</v>
      </c>
      <c r="C97" s="2" t="s">
        <v>18</v>
      </c>
      <c r="D97" s="2" t="s">
        <v>38</v>
      </c>
      <c r="E97" s="152" t="s">
        <v>12</v>
      </c>
      <c r="F97" s="147">
        <v>37257</v>
      </c>
      <c r="G97" s="167"/>
      <c r="H97" s="39"/>
      <c r="I97" s="40"/>
      <c r="J97" s="39"/>
      <c r="K97" s="38"/>
      <c r="L97" s="35"/>
      <c r="M97" s="35"/>
      <c r="N97" s="112"/>
      <c r="O97" s="23">
        <v>1</v>
      </c>
      <c r="P97" s="23">
        <v>1.4913899831176138</v>
      </c>
      <c r="Q97" s="23">
        <v>1.9436339050601381</v>
      </c>
      <c r="R97" s="23">
        <v>2.3802294340691277</v>
      </c>
      <c r="S97" s="27">
        <v>2.870979290457739</v>
      </c>
      <c r="T97" s="37">
        <v>3.7437233074222003</v>
      </c>
      <c r="U97" s="37">
        <v>4.635678064257657</v>
      </c>
      <c r="V97" s="37">
        <v>5.5952441267156665</v>
      </c>
      <c r="W97" s="37">
        <v>6.627393963124618</v>
      </c>
      <c r="X97" s="37">
        <v>7.782282327186596</v>
      </c>
      <c r="Y97" s="37">
        <v>8.921375720744175</v>
      </c>
      <c r="Z97" s="37">
        <v>9.892303134927525</v>
      </c>
      <c r="AA97" s="37">
        <v>10.781806786345213</v>
      </c>
      <c r="AB97" s="37">
        <v>11.607520343483243</v>
      </c>
      <c r="AC97" s="37">
        <v>12.320019472313637</v>
      </c>
      <c r="AD97" s="37">
        <v>13.038009385851206</v>
      </c>
      <c r="AE97" s="37">
        <v>13.805491176247823</v>
      </c>
      <c r="AF97" s="37">
        <v>14.756205857147078</v>
      </c>
      <c r="AG97" s="37">
        <v>15.900978717813977</v>
      </c>
      <c r="AH97" s="37">
        <v>16.90061278878308</v>
      </c>
      <c r="AI97" s="37">
        <v>17.754473708876183</v>
      </c>
      <c r="AJ97" s="37">
        <v>18.539734299516905</v>
      </c>
      <c r="AK97" s="29">
        <v>19.548104777524028</v>
      </c>
      <c r="AL97" s="37">
        <v>22</v>
      </c>
      <c r="AM97" s="37">
        <v>23</v>
      </c>
      <c r="AN97" s="37">
        <v>24</v>
      </c>
      <c r="AO97" s="37">
        <v>25</v>
      </c>
      <c r="AP97" s="166">
        <v>26</v>
      </c>
      <c r="AQ97" s="15"/>
      <c r="AR97" s="201"/>
      <c r="AS97" s="62"/>
      <c r="AT97" s="63"/>
      <c r="AU97" s="62"/>
      <c r="AV97" s="61"/>
      <c r="AW97" s="59"/>
      <c r="AX97" s="59"/>
      <c r="AY97" s="121"/>
      <c r="AZ97" s="71">
        <f t="shared" si="141"/>
        <v>29228.33</v>
      </c>
      <c r="BA97" s="71">
        <f t="shared" si="141"/>
        <v>44032.97307402657</v>
      </c>
      <c r="BB97" s="71">
        <f t="shared" si="141"/>
        <v>57782.74587098087</v>
      </c>
      <c r="BC97" s="71">
        <f t="shared" si="141"/>
        <v>71084.14676650397</v>
      </c>
      <c r="BD97" s="78">
        <f t="shared" si="141"/>
        <v>85966.9238391215</v>
      </c>
      <c r="BE97" s="79">
        <f t="shared" si="141"/>
        <v>111911.86410864934</v>
      </c>
      <c r="BF97" s="79">
        <f t="shared" si="141"/>
        <v>137167.89154711514</v>
      </c>
      <c r="BG97" s="79">
        <f t="shared" si="141"/>
        <v>162140.4269990105</v>
      </c>
      <c r="BH97" s="79">
        <f t="shared" si="141"/>
        <v>185508.64385157195</v>
      </c>
      <c r="BI97" s="79">
        <f t="shared" si="141"/>
        <v>206089.91099047614</v>
      </c>
      <c r="BJ97" s="79">
        <f t="shared" si="141"/>
        <v>219238.6204867409</v>
      </c>
      <c r="BK97" s="79">
        <f t="shared" si="141"/>
        <v>223767.61388952943</v>
      </c>
      <c r="BL97" s="79">
        <f t="shared" si="141"/>
        <v>221726.5140639877</v>
      </c>
      <c r="BM97" s="79">
        <f t="shared" si="141"/>
        <v>213924.24371722233</v>
      </c>
      <c r="BN97" s="79">
        <f t="shared" si="141"/>
        <v>202193.81110899342</v>
      </c>
      <c r="BO97" s="79">
        <f t="shared" si="127"/>
        <v>185317.84285259436</v>
      </c>
      <c r="BP97" s="79">
        <f t="shared" si="128"/>
        <v>161265.6956751587</v>
      </c>
      <c r="BQ97" s="79">
        <f t="shared" si="129"/>
        <v>154132.7</v>
      </c>
      <c r="BR97" s="79">
        <f t="shared" si="130"/>
        <v>154132.7</v>
      </c>
      <c r="BS97" s="79">
        <f t="shared" si="131"/>
        <v>154132.7</v>
      </c>
      <c r="BT97" s="79">
        <f t="shared" si="132"/>
        <v>154132.7</v>
      </c>
      <c r="BU97" s="79">
        <f t="shared" si="133"/>
        <v>154132.7</v>
      </c>
      <c r="BV97" s="75">
        <f t="shared" si="134"/>
        <v>154132.7</v>
      </c>
      <c r="BW97" s="79">
        <f t="shared" si="135"/>
        <v>154132.7</v>
      </c>
      <c r="BX97" s="79">
        <f t="shared" si="136"/>
        <v>154132.7</v>
      </c>
      <c r="BY97" s="79">
        <f t="shared" si="137"/>
        <v>154132.7</v>
      </c>
      <c r="BZ97" s="79">
        <f t="shared" si="138"/>
        <v>154132.7</v>
      </c>
      <c r="CA97" s="200">
        <f t="shared" si="139"/>
        <v>154132.7</v>
      </c>
    </row>
    <row r="98" spans="1:79" ht="12.75">
      <c r="A98" s="90" t="s">
        <v>89</v>
      </c>
      <c r="B98" s="100" t="s">
        <v>78</v>
      </c>
      <c r="C98" s="2" t="s">
        <v>18</v>
      </c>
      <c r="D98" s="2" t="s">
        <v>38</v>
      </c>
      <c r="E98" s="152" t="s">
        <v>13</v>
      </c>
      <c r="F98" s="147">
        <v>39083</v>
      </c>
      <c r="G98" s="167"/>
      <c r="H98" s="39"/>
      <c r="I98" s="39"/>
      <c r="J98" s="39"/>
      <c r="K98" s="38"/>
      <c r="L98" s="39"/>
      <c r="M98" s="39"/>
      <c r="N98" s="38"/>
      <c r="O98" s="35"/>
      <c r="P98" s="35"/>
      <c r="Q98" s="35"/>
      <c r="R98" s="245"/>
      <c r="S98" s="112"/>
      <c r="T98" s="43">
        <v>1</v>
      </c>
      <c r="U98" s="43">
        <v>1.5197543877946305</v>
      </c>
      <c r="V98" s="43">
        <v>2.002859782822108</v>
      </c>
      <c r="W98" s="43">
        <v>2.4329018285629904</v>
      </c>
      <c r="X98" s="37">
        <v>2.870979290457739</v>
      </c>
      <c r="Y98" s="37">
        <v>3.7437233074222003</v>
      </c>
      <c r="Z98" s="37">
        <v>4.635678064257657</v>
      </c>
      <c r="AA98" s="37">
        <v>5.5952441267156665</v>
      </c>
      <c r="AB98" s="37">
        <v>6.627393963124618</v>
      </c>
      <c r="AC98" s="37">
        <v>7.782282327186596</v>
      </c>
      <c r="AD98" s="37">
        <v>8.921375720744175</v>
      </c>
      <c r="AE98" s="37">
        <v>9.892303134927525</v>
      </c>
      <c r="AF98" s="37">
        <v>10.781806786345213</v>
      </c>
      <c r="AG98" s="37">
        <v>11.607520343483243</v>
      </c>
      <c r="AH98" s="37">
        <v>12.320019472313637</v>
      </c>
      <c r="AI98" s="37">
        <v>13.038009385851206</v>
      </c>
      <c r="AJ98" s="37">
        <v>13.805491176247823</v>
      </c>
      <c r="AK98" s="37">
        <v>14.756205857147078</v>
      </c>
      <c r="AL98" s="37">
        <v>15.900978717813977</v>
      </c>
      <c r="AM98" s="37">
        <v>16.895003303921946</v>
      </c>
      <c r="AN98" s="37">
        <v>17.737639548780134</v>
      </c>
      <c r="AO98" s="37">
        <v>18.500624133148403</v>
      </c>
      <c r="AP98" s="166">
        <v>19.454684162343607</v>
      </c>
      <c r="AQ98" s="15"/>
      <c r="AR98" s="201"/>
      <c r="AS98" s="62"/>
      <c r="AT98" s="62"/>
      <c r="AU98" s="62"/>
      <c r="AV98" s="61"/>
      <c r="AW98" s="62"/>
      <c r="AX98" s="62"/>
      <c r="AY98" s="61"/>
      <c r="AZ98" s="59"/>
      <c r="BA98" s="59"/>
      <c r="BB98" s="59"/>
      <c r="BC98" s="257"/>
      <c r="BD98" s="121"/>
      <c r="BE98" s="81">
        <f aca="true" t="shared" si="142" ref="BE98:BN98">IF(T98&lt;=14,(-160.27*T98^3)+(1002.6*T98^2)+(28386*T98),154132.7)</f>
        <v>29228.33</v>
      </c>
      <c r="BF98" s="81">
        <f t="shared" si="142"/>
        <v>44892.841879367545</v>
      </c>
      <c r="BG98" s="81">
        <f t="shared" si="142"/>
        <v>59587.386950904</v>
      </c>
      <c r="BH98" s="81">
        <f t="shared" si="142"/>
        <v>72686.80419228741</v>
      </c>
      <c r="BI98" s="79">
        <f t="shared" si="142"/>
        <v>85966.9238391215</v>
      </c>
      <c r="BJ98" s="79">
        <f t="shared" si="142"/>
        <v>111911.86410864934</v>
      </c>
      <c r="BK98" s="79">
        <f t="shared" si="142"/>
        <v>137167.89154711514</v>
      </c>
      <c r="BL98" s="79">
        <f t="shared" si="142"/>
        <v>162140.4269990105</v>
      </c>
      <c r="BM98" s="79">
        <f t="shared" si="142"/>
        <v>185508.64385157195</v>
      </c>
      <c r="BN98" s="79">
        <f t="shared" si="142"/>
        <v>206089.91099047614</v>
      </c>
      <c r="BO98" s="79">
        <f t="shared" si="127"/>
        <v>219238.6204867409</v>
      </c>
      <c r="BP98" s="79">
        <f t="shared" si="128"/>
        <v>223767.61388952943</v>
      </c>
      <c r="BQ98" s="79">
        <f t="shared" si="129"/>
        <v>221726.5140639877</v>
      </c>
      <c r="BR98" s="79">
        <f t="shared" si="130"/>
        <v>213924.24371722233</v>
      </c>
      <c r="BS98" s="79">
        <f t="shared" si="131"/>
        <v>202193.81110899342</v>
      </c>
      <c r="BT98" s="79">
        <f t="shared" si="132"/>
        <v>185317.84285259436</v>
      </c>
      <c r="BU98" s="79">
        <f t="shared" si="133"/>
        <v>161265.6956751587</v>
      </c>
      <c r="BV98" s="79">
        <f t="shared" si="134"/>
        <v>154132.7</v>
      </c>
      <c r="BW98" s="79">
        <f t="shared" si="135"/>
        <v>154132.7</v>
      </c>
      <c r="BX98" s="79">
        <f t="shared" si="136"/>
        <v>154132.7</v>
      </c>
      <c r="BY98" s="79">
        <f t="shared" si="137"/>
        <v>154132.7</v>
      </c>
      <c r="BZ98" s="79">
        <f t="shared" si="138"/>
        <v>154132.7</v>
      </c>
      <c r="CA98" s="200">
        <f t="shared" si="139"/>
        <v>154132.7</v>
      </c>
    </row>
    <row r="99" spans="1:79" ht="12.75">
      <c r="A99" s="90" t="s">
        <v>90</v>
      </c>
      <c r="B99" s="100" t="s">
        <v>78</v>
      </c>
      <c r="C99" s="2" t="s">
        <v>18</v>
      </c>
      <c r="D99" s="2" t="s">
        <v>38</v>
      </c>
      <c r="E99" s="152" t="s">
        <v>14</v>
      </c>
      <c r="F99" s="147">
        <v>40909</v>
      </c>
      <c r="G99" s="167"/>
      <c r="H99" s="39"/>
      <c r="I99" s="39"/>
      <c r="J99" s="39"/>
      <c r="K99" s="39"/>
      <c r="L99" s="39"/>
      <c r="M99" s="39"/>
      <c r="N99" s="38"/>
      <c r="O99" s="39"/>
      <c r="P99" s="39"/>
      <c r="Q99" s="39"/>
      <c r="R99" s="39"/>
      <c r="S99" s="39"/>
      <c r="T99" s="35"/>
      <c r="U99" s="35"/>
      <c r="V99" s="35"/>
      <c r="W99" s="35"/>
      <c r="X99" s="36"/>
      <c r="Y99" s="43">
        <v>1</v>
      </c>
      <c r="Z99" s="43">
        <v>1.5197543877946305</v>
      </c>
      <c r="AA99" s="43">
        <v>2.002859782822108</v>
      </c>
      <c r="AB99" s="43">
        <v>2.4329018285629904</v>
      </c>
      <c r="AC99" s="37">
        <v>2.870979290457739</v>
      </c>
      <c r="AD99" s="37">
        <v>3.7437233074222003</v>
      </c>
      <c r="AE99" s="37">
        <v>4.635678064257657</v>
      </c>
      <c r="AF99" s="37">
        <v>5.5952441267156665</v>
      </c>
      <c r="AG99" s="37">
        <v>6.627393963124618</v>
      </c>
      <c r="AH99" s="37">
        <v>7.782282327186596</v>
      </c>
      <c r="AI99" s="37">
        <v>8.921375720744175</v>
      </c>
      <c r="AJ99" s="37">
        <v>9.892303134927525</v>
      </c>
      <c r="AK99" s="37">
        <v>10.781806786345213</v>
      </c>
      <c r="AL99" s="37">
        <v>11.607520343483243</v>
      </c>
      <c r="AM99" s="37">
        <v>12.320019472313637</v>
      </c>
      <c r="AN99" s="37">
        <v>13.038009385851206</v>
      </c>
      <c r="AO99" s="37">
        <v>13.805491176247823</v>
      </c>
      <c r="AP99" s="166">
        <v>14.756205857147078</v>
      </c>
      <c r="AQ99" s="15"/>
      <c r="AR99" s="201"/>
      <c r="AS99" s="62"/>
      <c r="AT99" s="62"/>
      <c r="AU99" s="62"/>
      <c r="AV99" s="62"/>
      <c r="AW99" s="62"/>
      <c r="AX99" s="62"/>
      <c r="AY99" s="61"/>
      <c r="AZ99" s="62"/>
      <c r="BA99" s="62"/>
      <c r="BB99" s="62"/>
      <c r="BC99" s="62"/>
      <c r="BD99" s="62"/>
      <c r="BE99" s="59"/>
      <c r="BF99" s="59"/>
      <c r="BG99" s="59"/>
      <c r="BH99" s="59"/>
      <c r="BI99" s="60"/>
      <c r="BJ99" s="81">
        <f>IF(Y99&lt;=14,(-160.27*Y99^3)+(1002.6*Y99^2)+(28386*Y99),154132.7)</f>
        <v>29228.33</v>
      </c>
      <c r="BK99" s="81">
        <f>IF(Z99&lt;=14,(-160.27*Z99^3)+(1002.6*Z99^2)+(28386*Z99),154132.7)</f>
        <v>44892.841879367545</v>
      </c>
      <c r="BL99" s="81">
        <f>IF(AA99&lt;=14,(-160.27*AA99^3)+(1002.6*AA99^2)+(28386*AA99),154132.7)</f>
        <v>59587.386950904</v>
      </c>
      <c r="BM99" s="81">
        <f>IF(AB99&lt;=14,(-160.27*AB99^3)+(1002.6*AB99^2)+(28386*AB99),154132.7)</f>
        <v>72686.80419228741</v>
      </c>
      <c r="BN99" s="79">
        <f>IF(AC99&lt;=14,(-160.27*AC99^3)+(1002.6*AC99^2)+(28386*AC99),154132.7)</f>
        <v>85966.9238391215</v>
      </c>
      <c r="BO99" s="79">
        <f t="shared" si="127"/>
        <v>111911.86410864934</v>
      </c>
      <c r="BP99" s="79">
        <f t="shared" si="128"/>
        <v>137167.89154711514</v>
      </c>
      <c r="BQ99" s="79">
        <f t="shared" si="129"/>
        <v>162140.4269990105</v>
      </c>
      <c r="BR99" s="79">
        <f t="shared" si="130"/>
        <v>185508.64385157195</v>
      </c>
      <c r="BS99" s="79">
        <f t="shared" si="131"/>
        <v>206089.91099047614</v>
      </c>
      <c r="BT99" s="79">
        <f t="shared" si="132"/>
        <v>219238.6204867409</v>
      </c>
      <c r="BU99" s="79">
        <f t="shared" si="133"/>
        <v>223767.61388952943</v>
      </c>
      <c r="BV99" s="79">
        <f t="shared" si="134"/>
        <v>221726.5140639877</v>
      </c>
      <c r="BW99" s="79">
        <f t="shared" si="135"/>
        <v>213924.24371722233</v>
      </c>
      <c r="BX99" s="79">
        <f t="shared" si="136"/>
        <v>202193.81110899342</v>
      </c>
      <c r="BY99" s="79">
        <f t="shared" si="137"/>
        <v>185317.84285259436</v>
      </c>
      <c r="BZ99" s="79">
        <f t="shared" si="138"/>
        <v>161265.6956751587</v>
      </c>
      <c r="CA99" s="200">
        <f t="shared" si="139"/>
        <v>154132.7</v>
      </c>
    </row>
    <row r="100" spans="1:79" ht="13.5" thickBot="1">
      <c r="A100" s="90" t="s">
        <v>91</v>
      </c>
      <c r="B100" s="100" t="s">
        <v>78</v>
      </c>
      <c r="C100" s="2" t="s">
        <v>18</v>
      </c>
      <c r="D100" s="2" t="s">
        <v>38</v>
      </c>
      <c r="E100" s="4" t="s">
        <v>15</v>
      </c>
      <c r="F100" s="148">
        <v>42614</v>
      </c>
      <c r="G100" s="171"/>
      <c r="H100" s="172"/>
      <c r="I100" s="172"/>
      <c r="J100" s="172"/>
      <c r="K100" s="172"/>
      <c r="L100" s="172"/>
      <c r="M100" s="172"/>
      <c r="N100" s="173"/>
      <c r="O100" s="172"/>
      <c r="P100" s="172"/>
      <c r="Q100" s="172"/>
      <c r="R100" s="172"/>
      <c r="S100" s="45"/>
      <c r="T100" s="45"/>
      <c r="U100" s="45"/>
      <c r="V100" s="45"/>
      <c r="W100" s="45"/>
      <c r="X100" s="46"/>
      <c r="Y100" s="49"/>
      <c r="Z100" s="48"/>
      <c r="AA100" s="46"/>
      <c r="AB100" s="47"/>
      <c r="AC100" s="50"/>
      <c r="AD100" s="52">
        <v>1</v>
      </c>
      <c r="AE100" s="52">
        <v>1.5197543877946305</v>
      </c>
      <c r="AF100" s="52">
        <v>2.002859782822108</v>
      </c>
      <c r="AG100" s="52">
        <v>2.4329018285629904</v>
      </c>
      <c r="AH100" s="52">
        <v>3.369913679793088</v>
      </c>
      <c r="AI100" s="52">
        <v>4.3175147711314725</v>
      </c>
      <c r="AJ100" s="52">
        <v>5.241742879484283</v>
      </c>
      <c r="AK100" s="52">
        <v>6.190130633990409</v>
      </c>
      <c r="AL100" s="52">
        <v>7.327825171988477</v>
      </c>
      <c r="AM100" s="52">
        <v>8.454187663913835</v>
      </c>
      <c r="AN100" s="52">
        <v>9.46103083497707</v>
      </c>
      <c r="AO100" s="52">
        <v>10.397900988150989</v>
      </c>
      <c r="AP100" s="169">
        <v>11.340067066826265</v>
      </c>
      <c r="AQ100" s="15"/>
      <c r="AR100" s="206"/>
      <c r="AS100" s="207"/>
      <c r="AT100" s="207"/>
      <c r="AU100" s="207"/>
      <c r="AV100" s="207"/>
      <c r="AW100" s="207"/>
      <c r="AX100" s="207"/>
      <c r="AY100" s="208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8"/>
      <c r="BJ100" s="211"/>
      <c r="BK100" s="210"/>
      <c r="BL100" s="208"/>
      <c r="BM100" s="209"/>
      <c r="BN100" s="212"/>
      <c r="BO100" s="214">
        <f t="shared" si="127"/>
        <v>29228.33</v>
      </c>
      <c r="BP100" s="214">
        <f t="shared" si="128"/>
        <v>44892.841879367545</v>
      </c>
      <c r="BQ100" s="214">
        <f t="shared" si="129"/>
        <v>59587.386950904</v>
      </c>
      <c r="BR100" s="214">
        <f t="shared" si="130"/>
        <v>72686.80419228741</v>
      </c>
      <c r="BS100" s="214">
        <f t="shared" si="131"/>
        <v>100910.71156827104</v>
      </c>
      <c r="BT100" s="214">
        <f t="shared" si="132"/>
        <v>128347.44311932092</v>
      </c>
      <c r="BU100" s="214">
        <f t="shared" si="133"/>
        <v>153257.1032421851</v>
      </c>
      <c r="BV100" s="214">
        <f t="shared" si="134"/>
        <v>176115.6816793083</v>
      </c>
      <c r="BW100" s="214">
        <f t="shared" si="135"/>
        <v>198780.85707126692</v>
      </c>
      <c r="BX100" s="214">
        <f t="shared" si="136"/>
        <v>214796.76773168147</v>
      </c>
      <c r="BY100" s="214">
        <f t="shared" si="137"/>
        <v>222577.22933780059</v>
      </c>
      <c r="BZ100" s="214">
        <f t="shared" si="138"/>
        <v>223379.44746825128</v>
      </c>
      <c r="CA100" s="215">
        <f t="shared" si="139"/>
        <v>217108.87993600115</v>
      </c>
    </row>
    <row r="101" spans="1:79" ht="12.75">
      <c r="A101" s="86" t="s">
        <v>92</v>
      </c>
      <c r="B101" s="99" t="s">
        <v>93</v>
      </c>
      <c r="C101" s="89" t="s">
        <v>7</v>
      </c>
      <c r="D101" s="89" t="s">
        <v>38</v>
      </c>
      <c r="E101" s="151" t="s">
        <v>9</v>
      </c>
      <c r="F101" s="146" t="s">
        <v>20</v>
      </c>
      <c r="G101" s="259">
        <f>+H101-(I101-H101)</f>
        <v>3.84743122300202</v>
      </c>
      <c r="H101" s="159">
        <v>4.800262044923425</v>
      </c>
      <c r="I101" s="159">
        <v>5.75309286684483</v>
      </c>
      <c r="J101" s="160">
        <v>6.662683486135606</v>
      </c>
      <c r="K101" s="160">
        <v>7.505948231903855</v>
      </c>
      <c r="L101" s="160">
        <v>8.00904718074163</v>
      </c>
      <c r="M101" s="159">
        <v>9.141676038592605</v>
      </c>
      <c r="N101" s="160">
        <v>9.913144719990685</v>
      </c>
      <c r="O101" s="160">
        <v>10.66450072934624</v>
      </c>
      <c r="P101" s="160">
        <v>11.43075228202707</v>
      </c>
      <c r="Q101" s="160">
        <v>12.228887594641819</v>
      </c>
      <c r="R101" s="159">
        <v>13.069928058299729</v>
      </c>
      <c r="S101" s="161">
        <v>14.012752433531894</v>
      </c>
      <c r="T101" s="162">
        <v>14.981590673172663</v>
      </c>
      <c r="U101" s="162">
        <v>16.183800719692268</v>
      </c>
      <c r="V101" s="162">
        <v>17.38082175079249</v>
      </c>
      <c r="W101" s="162">
        <v>18.49880604934996</v>
      </c>
      <c r="X101" s="162">
        <v>19.667229129662523</v>
      </c>
      <c r="Y101" s="162">
        <v>21.28607959085824</v>
      </c>
      <c r="Z101" s="162">
        <v>23.5</v>
      </c>
      <c r="AA101" s="162">
        <v>24.5</v>
      </c>
      <c r="AB101" s="162">
        <v>25.5</v>
      </c>
      <c r="AC101" s="162">
        <v>26.5</v>
      </c>
      <c r="AD101" s="162">
        <v>27.5</v>
      </c>
      <c r="AE101" s="162">
        <v>28.5</v>
      </c>
      <c r="AF101" s="162">
        <v>29.5</v>
      </c>
      <c r="AG101" s="162">
        <v>30.5</v>
      </c>
      <c r="AH101" s="162">
        <v>31.5</v>
      </c>
      <c r="AI101" s="162">
        <v>32.5</v>
      </c>
      <c r="AJ101" s="162">
        <v>33.5</v>
      </c>
      <c r="AK101" s="162">
        <v>34.5</v>
      </c>
      <c r="AL101" s="162">
        <v>35.5</v>
      </c>
      <c r="AM101" s="162">
        <v>36.5</v>
      </c>
      <c r="AN101" s="162">
        <v>37.5</v>
      </c>
      <c r="AO101" s="162">
        <v>38.5</v>
      </c>
      <c r="AP101" s="163">
        <v>39.5</v>
      </c>
      <c r="AQ101" s="15"/>
      <c r="AR101" s="191">
        <f aca="true" t="shared" si="143" ref="AR101:BN101">IF(G101&lt;=14,(-1855.1*G101^2)+(33997*G101),112358.4)</f>
        <v>103340.58040151742</v>
      </c>
      <c r="AS101" s="192">
        <f t="shared" si="143"/>
        <v>120448.33786631704</v>
      </c>
      <c r="AT101" s="192">
        <f t="shared" si="143"/>
        <v>134187.65455979694</v>
      </c>
      <c r="AU101" s="193">
        <f t="shared" si="143"/>
        <v>144160.85479946184</v>
      </c>
      <c r="AV101" s="193">
        <f t="shared" si="143"/>
        <v>150664.76292881113</v>
      </c>
      <c r="AW101" s="193">
        <f t="shared" si="143"/>
        <v>153288.49036109305</v>
      </c>
      <c r="AX101" s="192">
        <f t="shared" si="143"/>
        <v>155758.4065860108</v>
      </c>
      <c r="AY101" s="193">
        <f t="shared" si="143"/>
        <v>154715.6910674655</v>
      </c>
      <c r="AZ101" s="193">
        <f t="shared" si="143"/>
        <v>151577.58501745338</v>
      </c>
      <c r="BA101" s="193">
        <f t="shared" si="143"/>
        <v>146220.02782746163</v>
      </c>
      <c r="BB101" s="193">
        <f t="shared" si="143"/>
        <v>138323.2786924343</v>
      </c>
      <c r="BC101" s="192">
        <f t="shared" si="143"/>
        <v>127444.56081793382</v>
      </c>
      <c r="BD101" s="194">
        <f t="shared" si="143"/>
        <v>112358.4</v>
      </c>
      <c r="BE101" s="195">
        <f t="shared" si="143"/>
        <v>112358.4</v>
      </c>
      <c r="BF101" s="195">
        <f t="shared" si="143"/>
        <v>112358.4</v>
      </c>
      <c r="BG101" s="195">
        <f t="shared" si="143"/>
        <v>112358.4</v>
      </c>
      <c r="BH101" s="195">
        <f t="shared" si="143"/>
        <v>112358.4</v>
      </c>
      <c r="BI101" s="195">
        <f t="shared" si="143"/>
        <v>112358.4</v>
      </c>
      <c r="BJ101" s="195">
        <f t="shared" si="143"/>
        <v>112358.4</v>
      </c>
      <c r="BK101" s="195">
        <f t="shared" si="143"/>
        <v>112358.4</v>
      </c>
      <c r="BL101" s="195">
        <f t="shared" si="143"/>
        <v>112358.4</v>
      </c>
      <c r="BM101" s="195">
        <f t="shared" si="143"/>
        <v>112358.4</v>
      </c>
      <c r="BN101" s="195">
        <f t="shared" si="143"/>
        <v>112358.4</v>
      </c>
      <c r="BO101" s="195">
        <f aca="true" t="shared" si="144" ref="BO101:BO107">IF(AD101&lt;=14,(-1855.1*AD101^2)+(33997*AD101),112358.4)</f>
        <v>112358.4</v>
      </c>
      <c r="BP101" s="195">
        <f aca="true" t="shared" si="145" ref="BP101:BP107">IF(AE101&lt;=14,(-1855.1*AE101^2)+(33997*AE101),112358.4)</f>
        <v>112358.4</v>
      </c>
      <c r="BQ101" s="195">
        <f aca="true" t="shared" si="146" ref="BQ101:BQ107">IF(AF101&lt;=14,(-1855.1*AF101^2)+(33997*AF101),112358.4)</f>
        <v>112358.4</v>
      </c>
      <c r="BR101" s="195">
        <f aca="true" t="shared" si="147" ref="BR101:BR107">IF(AG101&lt;=14,(-1855.1*AG101^2)+(33997*AG101),112358.4)</f>
        <v>112358.4</v>
      </c>
      <c r="BS101" s="195">
        <f aca="true" t="shared" si="148" ref="BS101:BS107">IF(AH101&lt;=14,(-1855.1*AH101^2)+(33997*AH101),112358.4)</f>
        <v>112358.4</v>
      </c>
      <c r="BT101" s="195">
        <f aca="true" t="shared" si="149" ref="BT101:BT107">IF(AI101&lt;=14,(-1855.1*AI101^2)+(33997*AI101),112358.4)</f>
        <v>112358.4</v>
      </c>
      <c r="BU101" s="195">
        <f aca="true" t="shared" si="150" ref="BU101:BU107">IF(AJ101&lt;=14,(-1855.1*AJ101^2)+(33997*AJ101),112358.4)</f>
        <v>112358.4</v>
      </c>
      <c r="BV101" s="195">
        <f aca="true" t="shared" si="151" ref="BV101:BV107">IF(AK101&lt;=14,(-1855.1*AK101^2)+(33997*AK101),112358.4)</f>
        <v>112358.4</v>
      </c>
      <c r="BW101" s="195">
        <f aca="true" t="shared" si="152" ref="BW101:BW107">IF(AL101&lt;=14,(-1855.1*AL101^2)+(33997*AL101),112358.4)</f>
        <v>112358.4</v>
      </c>
      <c r="BX101" s="195">
        <f aca="true" t="shared" si="153" ref="BX101:BX107">IF(AM101&lt;=14,(-1855.1*AM101^2)+(33997*AM101),112358.4)</f>
        <v>112358.4</v>
      </c>
      <c r="BY101" s="195">
        <f aca="true" t="shared" si="154" ref="BY101:BY107">IF(AN101&lt;=14,(-1855.1*AN101^2)+(33997*AN101),112358.4)</f>
        <v>112358.4</v>
      </c>
      <c r="BZ101" s="195">
        <f aca="true" t="shared" si="155" ref="BZ101:BZ107">IF(AO101&lt;=14,(-1855.1*AO101^2)+(33997*AO101),112358.4)</f>
        <v>112358.4</v>
      </c>
      <c r="CA101" s="196">
        <f aca="true" t="shared" si="156" ref="CA101:CA107">IF(AP101&lt;=14,(-1855.1*AP101^2)+(33997*AP101),112358.4)</f>
        <v>112358.4</v>
      </c>
    </row>
    <row r="102" spans="1:79" ht="12.75">
      <c r="A102" s="90" t="s">
        <v>94</v>
      </c>
      <c r="B102" s="100" t="s">
        <v>93</v>
      </c>
      <c r="C102" s="2" t="s">
        <v>7</v>
      </c>
      <c r="D102" s="2" t="s">
        <v>38</v>
      </c>
      <c r="E102" s="152" t="s">
        <v>10</v>
      </c>
      <c r="F102" s="147">
        <v>34608</v>
      </c>
      <c r="G102" s="235"/>
      <c r="H102" s="22">
        <v>1</v>
      </c>
      <c r="I102" s="23">
        <v>1.5163680695430934</v>
      </c>
      <c r="J102" s="23">
        <v>2.0480533724167103</v>
      </c>
      <c r="K102" s="19">
        <v>2.5275634796956643</v>
      </c>
      <c r="L102" s="19">
        <v>3.638324340356983</v>
      </c>
      <c r="M102" s="20">
        <v>4.543784361768128</v>
      </c>
      <c r="N102" s="19">
        <v>5.555034671354625</v>
      </c>
      <c r="O102" s="19">
        <v>6.53955978584176</v>
      </c>
      <c r="P102" s="19">
        <v>7.524034026852516</v>
      </c>
      <c r="Q102" s="19">
        <v>8.501541733120682</v>
      </c>
      <c r="R102" s="20">
        <v>9.458611490408964</v>
      </c>
      <c r="S102" s="26">
        <v>10.397900988150989</v>
      </c>
      <c r="T102" s="29">
        <v>11.340067066826265</v>
      </c>
      <c r="U102" s="29">
        <v>12.170662592711233</v>
      </c>
      <c r="V102" s="29">
        <v>12.936839684834428</v>
      </c>
      <c r="W102" s="29">
        <v>13.711016668291258</v>
      </c>
      <c r="X102" s="29">
        <v>14.631707747424302</v>
      </c>
      <c r="Y102" s="29">
        <v>15.758258180881217</v>
      </c>
      <c r="Z102" s="29">
        <v>16.876915708812263</v>
      </c>
      <c r="AA102" s="29">
        <v>17.737696546735037</v>
      </c>
      <c r="AB102" s="29">
        <v>18.532074483284124</v>
      </c>
      <c r="AC102" s="29">
        <v>19.533479201372483</v>
      </c>
      <c r="AD102" s="29">
        <v>21.5</v>
      </c>
      <c r="AE102" s="29">
        <v>22.5</v>
      </c>
      <c r="AF102" s="29">
        <v>23.5</v>
      </c>
      <c r="AG102" s="29">
        <v>24.5</v>
      </c>
      <c r="AH102" s="29">
        <v>25.5</v>
      </c>
      <c r="AI102" s="29">
        <v>26.5</v>
      </c>
      <c r="AJ102" s="29">
        <v>27.5</v>
      </c>
      <c r="AK102" s="29">
        <v>28.5</v>
      </c>
      <c r="AL102" s="29">
        <v>29.5</v>
      </c>
      <c r="AM102" s="29">
        <v>30.5</v>
      </c>
      <c r="AN102" s="29">
        <v>31.5</v>
      </c>
      <c r="AO102" s="29">
        <v>32.5</v>
      </c>
      <c r="AP102" s="164">
        <v>33.5</v>
      </c>
      <c r="AQ102" s="15"/>
      <c r="AR102" s="255"/>
      <c r="AS102" s="70">
        <f aca="true" t="shared" si="157" ref="AS102:AY102">IF(H102&lt;=14,(-1855.1*H102^2)+(33997*H102),112358.4)</f>
        <v>32141.9</v>
      </c>
      <c r="AT102" s="71">
        <f t="shared" si="157"/>
        <v>47286.400036122446</v>
      </c>
      <c r="AU102" s="71">
        <f t="shared" si="157"/>
        <v>61846.41159661313</v>
      </c>
      <c r="AV102" s="72">
        <f t="shared" si="157"/>
        <v>74078.12615958083</v>
      </c>
      <c r="AW102" s="72">
        <f t="shared" si="157"/>
        <v>99135.40442826458</v>
      </c>
      <c r="AX102" s="73">
        <f t="shared" si="157"/>
        <v>116174.68626420727</v>
      </c>
      <c r="AY102" s="72">
        <f t="shared" si="157"/>
        <v>131609.07696011226</v>
      </c>
      <c r="AZ102" s="72">
        <f aca="true" t="shared" si="158" ref="AZ102:BN104">IF(O102&lt;=14,(-1855.1*O102^2)+(33997*O102),112358.4)</f>
        <v>142990.5001877724</v>
      </c>
      <c r="BA102" s="72">
        <f t="shared" si="158"/>
        <v>150775.3553930313</v>
      </c>
      <c r="BB102" s="72">
        <f t="shared" si="158"/>
        <v>154947.31371653356</v>
      </c>
      <c r="BC102" s="73">
        <f t="shared" si="158"/>
        <v>155597.27869564993</v>
      </c>
      <c r="BD102" s="74">
        <f t="shared" si="158"/>
        <v>152930.80836000238</v>
      </c>
      <c r="BE102" s="75">
        <f t="shared" si="158"/>
        <v>146967.74075516625</v>
      </c>
      <c r="BF102" s="75">
        <f t="shared" si="158"/>
        <v>138979.27682248323</v>
      </c>
      <c r="BG102" s="75">
        <f t="shared" si="158"/>
        <v>129340.8245705096</v>
      </c>
      <c r="BH102" s="75">
        <f t="shared" si="158"/>
        <v>117389.515139102</v>
      </c>
      <c r="BI102" s="75">
        <f t="shared" si="158"/>
        <v>112358.4</v>
      </c>
      <c r="BJ102" s="75">
        <f t="shared" si="158"/>
        <v>112358.4</v>
      </c>
      <c r="BK102" s="75">
        <f t="shared" si="158"/>
        <v>112358.4</v>
      </c>
      <c r="BL102" s="75">
        <f t="shared" si="158"/>
        <v>112358.4</v>
      </c>
      <c r="BM102" s="75">
        <f t="shared" si="158"/>
        <v>112358.4</v>
      </c>
      <c r="BN102" s="75">
        <f t="shared" si="158"/>
        <v>112358.4</v>
      </c>
      <c r="BO102" s="75">
        <f t="shared" si="144"/>
        <v>112358.4</v>
      </c>
      <c r="BP102" s="75">
        <f t="shared" si="145"/>
        <v>112358.4</v>
      </c>
      <c r="BQ102" s="75">
        <f t="shared" si="146"/>
        <v>112358.4</v>
      </c>
      <c r="BR102" s="75">
        <f t="shared" si="147"/>
        <v>112358.4</v>
      </c>
      <c r="BS102" s="75">
        <f t="shared" si="148"/>
        <v>112358.4</v>
      </c>
      <c r="BT102" s="75">
        <f t="shared" si="149"/>
        <v>112358.4</v>
      </c>
      <c r="BU102" s="75">
        <f t="shared" si="150"/>
        <v>112358.4</v>
      </c>
      <c r="BV102" s="75">
        <f t="shared" si="151"/>
        <v>112358.4</v>
      </c>
      <c r="BW102" s="75">
        <f t="shared" si="152"/>
        <v>112358.4</v>
      </c>
      <c r="BX102" s="75">
        <f t="shared" si="153"/>
        <v>112358.4</v>
      </c>
      <c r="BY102" s="75">
        <f t="shared" si="154"/>
        <v>112358.4</v>
      </c>
      <c r="BZ102" s="75">
        <f t="shared" si="155"/>
        <v>112358.4</v>
      </c>
      <c r="CA102" s="198">
        <f t="shared" si="156"/>
        <v>112358.4</v>
      </c>
    </row>
    <row r="103" spans="1:79" ht="12.75">
      <c r="A103" s="90" t="s">
        <v>95</v>
      </c>
      <c r="B103" s="100" t="s">
        <v>93</v>
      </c>
      <c r="C103" s="2" t="s">
        <v>7</v>
      </c>
      <c r="D103" s="2" t="s">
        <v>38</v>
      </c>
      <c r="E103" s="152" t="s">
        <v>11</v>
      </c>
      <c r="F103" s="148">
        <v>36069</v>
      </c>
      <c r="G103" s="167"/>
      <c r="H103" s="35"/>
      <c r="I103" s="39"/>
      <c r="J103" s="39"/>
      <c r="K103" s="36"/>
      <c r="L103" s="23">
        <v>1</v>
      </c>
      <c r="M103" s="23">
        <v>1.4796944977114048</v>
      </c>
      <c r="N103" s="18">
        <v>1.8627904147913876</v>
      </c>
      <c r="O103" s="18">
        <v>2.8536796536796536</v>
      </c>
      <c r="P103" s="18">
        <v>3.8560731057240765</v>
      </c>
      <c r="Q103" s="18">
        <v>4.865905299627871</v>
      </c>
      <c r="R103" s="18">
        <v>5.858152233759336</v>
      </c>
      <c r="S103" s="27">
        <v>6.8490311661102155</v>
      </c>
      <c r="T103" s="37">
        <v>7.9814803434141055</v>
      </c>
      <c r="U103" s="37">
        <v>8.988130091240171</v>
      </c>
      <c r="V103" s="37">
        <v>9.958470305889339</v>
      </c>
      <c r="W103" s="37">
        <v>10.941137878785154</v>
      </c>
      <c r="X103" s="37">
        <v>11.883267721747135</v>
      </c>
      <c r="Y103" s="37">
        <v>12.76361905620504</v>
      </c>
      <c r="Z103" s="37">
        <v>13.579224945569704</v>
      </c>
      <c r="AA103" s="37">
        <v>14.48538707154959</v>
      </c>
      <c r="AB103" s="37">
        <v>15.547489288130496</v>
      </c>
      <c r="AC103" s="37">
        <v>16.662536250988662</v>
      </c>
      <c r="AD103" s="37">
        <v>17.678826380247564</v>
      </c>
      <c r="AE103" s="37">
        <v>18.405970928209687</v>
      </c>
      <c r="AF103" s="29">
        <v>19.240075191335094</v>
      </c>
      <c r="AG103" s="37">
        <v>21</v>
      </c>
      <c r="AH103" s="37">
        <v>22</v>
      </c>
      <c r="AI103" s="37">
        <v>23</v>
      </c>
      <c r="AJ103" s="37">
        <v>24</v>
      </c>
      <c r="AK103" s="37">
        <v>25</v>
      </c>
      <c r="AL103" s="37">
        <v>26</v>
      </c>
      <c r="AM103" s="37">
        <v>27</v>
      </c>
      <c r="AN103" s="37">
        <v>28</v>
      </c>
      <c r="AO103" s="37">
        <v>29</v>
      </c>
      <c r="AP103" s="166">
        <v>30</v>
      </c>
      <c r="AQ103" s="15"/>
      <c r="AR103" s="201"/>
      <c r="AS103" s="59"/>
      <c r="AT103" s="62"/>
      <c r="AU103" s="62"/>
      <c r="AV103" s="60"/>
      <c r="AW103" s="71">
        <f>IF(L103&lt;=14,(-1855.1*L103^2)+(33997*L103),112358.4)</f>
        <v>32141.9</v>
      </c>
      <c r="AX103" s="71">
        <f>IF(M103&lt;=14,(-1855.1*M103^2)+(33997*M103),112358.4)</f>
        <v>46243.440167949986</v>
      </c>
      <c r="AY103" s="77">
        <f>IF(N103&lt;=14,(-1855.1*N103^2)+(33997*N103),112358.4)</f>
        <v>56892.11075274113</v>
      </c>
      <c r="AZ103" s="77">
        <f t="shared" si="158"/>
        <v>81909.56340278481</v>
      </c>
      <c r="BA103" s="77">
        <f t="shared" si="158"/>
        <v>103510.87932246453</v>
      </c>
      <c r="BB103" s="77">
        <f t="shared" si="158"/>
        <v>121502.9159839343</v>
      </c>
      <c r="BC103" s="77">
        <f t="shared" si="158"/>
        <v>135496.37690967318</v>
      </c>
      <c r="BD103" s="78">
        <f t="shared" si="158"/>
        <v>145825.20385034004</v>
      </c>
      <c r="BE103" s="79">
        <f t="shared" si="158"/>
        <v>153169.04401607494</v>
      </c>
      <c r="BF103" s="79">
        <f t="shared" si="158"/>
        <v>155702.45495739757</v>
      </c>
      <c r="BG103" s="79">
        <f t="shared" si="158"/>
        <v>154585.7501805027</v>
      </c>
      <c r="BH103" s="79">
        <f t="shared" si="158"/>
        <v>149894.62967205117</v>
      </c>
      <c r="BI103" s="79">
        <f t="shared" si="158"/>
        <v>142032.97554090197</v>
      </c>
      <c r="BJ103" s="79">
        <f t="shared" si="158"/>
        <v>131710.46908754914</v>
      </c>
      <c r="BK103" s="79">
        <f t="shared" si="158"/>
        <v>119581.09646250139</v>
      </c>
      <c r="BL103" s="79">
        <f t="shared" si="158"/>
        <v>112358.4</v>
      </c>
      <c r="BM103" s="79">
        <f t="shared" si="158"/>
        <v>112358.4</v>
      </c>
      <c r="BN103" s="79">
        <f t="shared" si="158"/>
        <v>112358.4</v>
      </c>
      <c r="BO103" s="79">
        <f t="shared" si="144"/>
        <v>112358.4</v>
      </c>
      <c r="BP103" s="79">
        <f t="shared" si="145"/>
        <v>112358.4</v>
      </c>
      <c r="BQ103" s="75">
        <f t="shared" si="146"/>
        <v>112358.4</v>
      </c>
      <c r="BR103" s="79">
        <f t="shared" si="147"/>
        <v>112358.4</v>
      </c>
      <c r="BS103" s="79">
        <f t="shared" si="148"/>
        <v>112358.4</v>
      </c>
      <c r="BT103" s="79">
        <f t="shared" si="149"/>
        <v>112358.4</v>
      </c>
      <c r="BU103" s="79">
        <f t="shared" si="150"/>
        <v>112358.4</v>
      </c>
      <c r="BV103" s="79">
        <f t="shared" si="151"/>
        <v>112358.4</v>
      </c>
      <c r="BW103" s="79">
        <f t="shared" si="152"/>
        <v>112358.4</v>
      </c>
      <c r="BX103" s="79">
        <f t="shared" si="153"/>
        <v>112358.4</v>
      </c>
      <c r="BY103" s="79">
        <f t="shared" si="154"/>
        <v>112358.4</v>
      </c>
      <c r="BZ103" s="79">
        <f t="shared" si="155"/>
        <v>112358.4</v>
      </c>
      <c r="CA103" s="200">
        <f t="shared" si="156"/>
        <v>112358.4</v>
      </c>
    </row>
    <row r="104" spans="1:79" ht="12.75">
      <c r="A104" s="90" t="s">
        <v>96</v>
      </c>
      <c r="B104" s="100" t="s">
        <v>93</v>
      </c>
      <c r="C104" s="2" t="s">
        <v>7</v>
      </c>
      <c r="D104" s="2" t="s">
        <v>38</v>
      </c>
      <c r="E104" s="152" t="s">
        <v>12</v>
      </c>
      <c r="F104" s="147">
        <v>37257</v>
      </c>
      <c r="G104" s="167"/>
      <c r="H104" s="39"/>
      <c r="I104" s="40"/>
      <c r="J104" s="39"/>
      <c r="K104" s="38"/>
      <c r="L104" s="35"/>
      <c r="M104" s="35"/>
      <c r="N104" s="112"/>
      <c r="O104" s="23">
        <v>1</v>
      </c>
      <c r="P104" s="23">
        <v>1.4913899831176138</v>
      </c>
      <c r="Q104" s="23">
        <v>1.9436339050601381</v>
      </c>
      <c r="R104" s="23">
        <v>2.3802294340691277</v>
      </c>
      <c r="S104" s="27">
        <v>2.870979290457739</v>
      </c>
      <c r="T104" s="37">
        <v>3.7437233074222003</v>
      </c>
      <c r="U104" s="37">
        <v>4.635678064257657</v>
      </c>
      <c r="V104" s="37">
        <v>5.5952441267156665</v>
      </c>
      <c r="W104" s="37">
        <v>6.627393963124618</v>
      </c>
      <c r="X104" s="37">
        <v>7.782282327186596</v>
      </c>
      <c r="Y104" s="37">
        <v>8.921375720744175</v>
      </c>
      <c r="Z104" s="37">
        <v>9.892303134927525</v>
      </c>
      <c r="AA104" s="37">
        <v>10.781806786345213</v>
      </c>
      <c r="AB104" s="37">
        <v>11.607520343483243</v>
      </c>
      <c r="AC104" s="37">
        <v>12.320019472313637</v>
      </c>
      <c r="AD104" s="37">
        <v>13.038009385851206</v>
      </c>
      <c r="AE104" s="37">
        <v>13.805491176247823</v>
      </c>
      <c r="AF104" s="37">
        <v>14.756205857147078</v>
      </c>
      <c r="AG104" s="37">
        <v>15.900978717813977</v>
      </c>
      <c r="AH104" s="37">
        <v>16.90061278878308</v>
      </c>
      <c r="AI104" s="37">
        <v>17.754473708876183</v>
      </c>
      <c r="AJ104" s="37">
        <v>18.539734299516905</v>
      </c>
      <c r="AK104" s="29">
        <v>19.548104777524028</v>
      </c>
      <c r="AL104" s="37">
        <v>22</v>
      </c>
      <c r="AM104" s="37">
        <v>23</v>
      </c>
      <c r="AN104" s="37">
        <v>24</v>
      </c>
      <c r="AO104" s="37">
        <v>25</v>
      </c>
      <c r="AP104" s="166">
        <v>26</v>
      </c>
      <c r="AQ104" s="15"/>
      <c r="AR104" s="201"/>
      <c r="AS104" s="62"/>
      <c r="AT104" s="63"/>
      <c r="AU104" s="62"/>
      <c r="AV104" s="61"/>
      <c r="AW104" s="59"/>
      <c r="AX104" s="59"/>
      <c r="AY104" s="121"/>
      <c r="AZ104" s="71">
        <f t="shared" si="158"/>
        <v>32141.9</v>
      </c>
      <c r="BA104" s="71">
        <f t="shared" si="158"/>
        <v>46576.590060007045</v>
      </c>
      <c r="BB104" s="71">
        <f t="shared" si="158"/>
        <v>59069.68693500559</v>
      </c>
      <c r="BC104" s="71">
        <f t="shared" si="158"/>
        <v>70410.60556624149</v>
      </c>
      <c r="BD104" s="78">
        <f t="shared" si="158"/>
        <v>82313.98021551307</v>
      </c>
      <c r="BE104" s="79">
        <f t="shared" si="158"/>
        <v>101275.2736403076</v>
      </c>
      <c r="BF104" s="79">
        <f t="shared" si="158"/>
        <v>117733.95508031554</v>
      </c>
      <c r="BG104" s="79">
        <f t="shared" si="158"/>
        <v>132144.34996662065</v>
      </c>
      <c r="BH104" s="79">
        <f t="shared" si="158"/>
        <v>143831.15970200894</v>
      </c>
      <c r="BI104" s="79">
        <f t="shared" si="158"/>
        <v>152222.12758736502</v>
      </c>
      <c r="BJ104" s="79">
        <f t="shared" si="158"/>
        <v>155650.8487711465</v>
      </c>
      <c r="BK104" s="79">
        <f t="shared" si="158"/>
        <v>154772.88217583392</v>
      </c>
      <c r="BL104" s="79">
        <f t="shared" si="158"/>
        <v>150898.61227228263</v>
      </c>
      <c r="BM104" s="79">
        <f t="shared" si="158"/>
        <v>144674.8452518274</v>
      </c>
      <c r="BN104" s="79">
        <f t="shared" si="158"/>
        <v>137271.2816866297</v>
      </c>
      <c r="BO104" s="79">
        <f t="shared" si="144"/>
        <v>127905.3334989245</v>
      </c>
      <c r="BP104" s="79">
        <f t="shared" si="145"/>
        <v>115778.83118485374</v>
      </c>
      <c r="BQ104" s="79">
        <f t="shared" si="146"/>
        <v>112358.4</v>
      </c>
      <c r="BR104" s="79">
        <f t="shared" si="147"/>
        <v>112358.4</v>
      </c>
      <c r="BS104" s="79">
        <f t="shared" si="148"/>
        <v>112358.4</v>
      </c>
      <c r="BT104" s="79">
        <f t="shared" si="149"/>
        <v>112358.4</v>
      </c>
      <c r="BU104" s="79">
        <f t="shared" si="150"/>
        <v>112358.4</v>
      </c>
      <c r="BV104" s="75">
        <f t="shared" si="151"/>
        <v>112358.4</v>
      </c>
      <c r="BW104" s="79">
        <f t="shared" si="152"/>
        <v>112358.4</v>
      </c>
      <c r="BX104" s="79">
        <f t="shared" si="153"/>
        <v>112358.4</v>
      </c>
      <c r="BY104" s="79">
        <f t="shared" si="154"/>
        <v>112358.4</v>
      </c>
      <c r="BZ104" s="79">
        <f t="shared" si="155"/>
        <v>112358.4</v>
      </c>
      <c r="CA104" s="200">
        <f t="shared" si="156"/>
        <v>112358.4</v>
      </c>
    </row>
    <row r="105" spans="1:79" ht="12.75">
      <c r="A105" s="90" t="s">
        <v>97</v>
      </c>
      <c r="B105" s="100" t="s">
        <v>93</v>
      </c>
      <c r="C105" s="2" t="s">
        <v>7</v>
      </c>
      <c r="D105" s="2" t="s">
        <v>38</v>
      </c>
      <c r="E105" s="152" t="s">
        <v>13</v>
      </c>
      <c r="F105" s="147">
        <v>39083</v>
      </c>
      <c r="G105" s="167"/>
      <c r="H105" s="39"/>
      <c r="I105" s="39"/>
      <c r="J105" s="39"/>
      <c r="K105" s="38"/>
      <c r="L105" s="39"/>
      <c r="M105" s="39"/>
      <c r="N105" s="38"/>
      <c r="O105" s="35"/>
      <c r="P105" s="35"/>
      <c r="Q105" s="35"/>
      <c r="R105" s="245"/>
      <c r="S105" s="112"/>
      <c r="T105" s="43">
        <v>1</v>
      </c>
      <c r="U105" s="43">
        <v>1.5197543877946305</v>
      </c>
      <c r="V105" s="43">
        <v>2.002859782822108</v>
      </c>
      <c r="W105" s="43">
        <v>2.4329018285629904</v>
      </c>
      <c r="X105" s="37">
        <v>2.870979290457739</v>
      </c>
      <c r="Y105" s="37">
        <v>3.7437233074222003</v>
      </c>
      <c r="Z105" s="37">
        <v>4.635678064257657</v>
      </c>
      <c r="AA105" s="37">
        <v>5.5952441267156665</v>
      </c>
      <c r="AB105" s="37">
        <v>6.627393963124618</v>
      </c>
      <c r="AC105" s="37">
        <v>7.782282327186596</v>
      </c>
      <c r="AD105" s="37">
        <v>8.921375720744175</v>
      </c>
      <c r="AE105" s="37">
        <v>9.892303134927525</v>
      </c>
      <c r="AF105" s="37">
        <v>10.781806786345213</v>
      </c>
      <c r="AG105" s="37">
        <v>11.607520343483243</v>
      </c>
      <c r="AH105" s="37">
        <v>12.320019472313637</v>
      </c>
      <c r="AI105" s="37">
        <v>13.038009385851206</v>
      </c>
      <c r="AJ105" s="37">
        <v>13.805491176247823</v>
      </c>
      <c r="AK105" s="37">
        <v>14.756205857147078</v>
      </c>
      <c r="AL105" s="37">
        <v>15.900978717813977</v>
      </c>
      <c r="AM105" s="37">
        <v>16.895003303921946</v>
      </c>
      <c r="AN105" s="37">
        <v>17.737639548780134</v>
      </c>
      <c r="AO105" s="37">
        <v>18.500624133148403</v>
      </c>
      <c r="AP105" s="166">
        <v>19.454684162343607</v>
      </c>
      <c r="AQ105" s="15"/>
      <c r="AR105" s="201"/>
      <c r="AS105" s="62"/>
      <c r="AT105" s="62"/>
      <c r="AU105" s="62"/>
      <c r="AV105" s="61"/>
      <c r="AW105" s="62"/>
      <c r="AX105" s="62"/>
      <c r="AY105" s="61"/>
      <c r="AZ105" s="59"/>
      <c r="BA105" s="59"/>
      <c r="BB105" s="59"/>
      <c r="BC105" s="257"/>
      <c r="BD105" s="121"/>
      <c r="BE105" s="81">
        <f aca="true" t="shared" si="159" ref="BE105:BN105">IF(T105&lt;=14,(-1855.1*T105^2)+(33997*T105),112358.4)</f>
        <v>32141.9</v>
      </c>
      <c r="BF105" s="81">
        <f t="shared" si="159"/>
        <v>47382.45190095912</v>
      </c>
      <c r="BG105" s="81">
        <f t="shared" si="159"/>
        <v>60649.5881324785</v>
      </c>
      <c r="BH105" s="81">
        <f t="shared" si="159"/>
        <v>71731.00558925161</v>
      </c>
      <c r="BI105" s="79">
        <f t="shared" si="159"/>
        <v>82313.98021551307</v>
      </c>
      <c r="BJ105" s="79">
        <f t="shared" si="159"/>
        <v>101275.2736403076</v>
      </c>
      <c r="BK105" s="79">
        <f t="shared" si="159"/>
        <v>117733.95508031554</v>
      </c>
      <c r="BL105" s="79">
        <f t="shared" si="159"/>
        <v>132144.34996662065</v>
      </c>
      <c r="BM105" s="79">
        <f t="shared" si="159"/>
        <v>143831.15970200894</v>
      </c>
      <c r="BN105" s="79">
        <f t="shared" si="159"/>
        <v>152222.12758736502</v>
      </c>
      <c r="BO105" s="79">
        <f t="shared" si="144"/>
        <v>155650.8487711465</v>
      </c>
      <c r="BP105" s="79">
        <f t="shared" si="145"/>
        <v>154772.88217583392</v>
      </c>
      <c r="BQ105" s="79">
        <f t="shared" si="146"/>
        <v>150898.61227228263</v>
      </c>
      <c r="BR105" s="79">
        <f t="shared" si="147"/>
        <v>144674.8452518274</v>
      </c>
      <c r="BS105" s="79">
        <f t="shared" si="148"/>
        <v>137271.2816866297</v>
      </c>
      <c r="BT105" s="79">
        <f t="shared" si="149"/>
        <v>127905.3334989245</v>
      </c>
      <c r="BU105" s="79">
        <f t="shared" si="150"/>
        <v>115778.83118485374</v>
      </c>
      <c r="BV105" s="79">
        <f t="shared" si="151"/>
        <v>112358.4</v>
      </c>
      <c r="BW105" s="79">
        <f t="shared" si="152"/>
        <v>112358.4</v>
      </c>
      <c r="BX105" s="79">
        <f t="shared" si="153"/>
        <v>112358.4</v>
      </c>
      <c r="BY105" s="79">
        <f t="shared" si="154"/>
        <v>112358.4</v>
      </c>
      <c r="BZ105" s="79">
        <f t="shared" si="155"/>
        <v>112358.4</v>
      </c>
      <c r="CA105" s="200">
        <f t="shared" si="156"/>
        <v>112358.4</v>
      </c>
    </row>
    <row r="106" spans="1:79" ht="12.75">
      <c r="A106" s="90" t="s">
        <v>98</v>
      </c>
      <c r="B106" s="100" t="s">
        <v>93</v>
      </c>
      <c r="C106" s="2" t="s">
        <v>7</v>
      </c>
      <c r="D106" s="2" t="s">
        <v>38</v>
      </c>
      <c r="E106" s="152" t="s">
        <v>14</v>
      </c>
      <c r="F106" s="147">
        <v>40909</v>
      </c>
      <c r="G106" s="167"/>
      <c r="H106" s="39"/>
      <c r="I106" s="39"/>
      <c r="J106" s="39"/>
      <c r="K106" s="39"/>
      <c r="L106" s="39"/>
      <c r="M106" s="39"/>
      <c r="N106" s="38"/>
      <c r="O106" s="39"/>
      <c r="P106" s="39"/>
      <c r="Q106" s="39"/>
      <c r="R106" s="39"/>
      <c r="S106" s="39"/>
      <c r="T106" s="35"/>
      <c r="U106" s="35"/>
      <c r="V106" s="35"/>
      <c r="W106" s="35"/>
      <c r="X106" s="36"/>
      <c r="Y106" s="43">
        <v>1</v>
      </c>
      <c r="Z106" s="43">
        <v>1.5197543877946305</v>
      </c>
      <c r="AA106" s="43">
        <v>2.002859782822108</v>
      </c>
      <c r="AB106" s="43">
        <v>2.4329018285629904</v>
      </c>
      <c r="AC106" s="37">
        <v>2.870979290457739</v>
      </c>
      <c r="AD106" s="37">
        <v>3.7437233074222003</v>
      </c>
      <c r="AE106" s="37">
        <v>4.635678064257657</v>
      </c>
      <c r="AF106" s="37">
        <v>5.5952441267156665</v>
      </c>
      <c r="AG106" s="37">
        <v>6.627393963124618</v>
      </c>
      <c r="AH106" s="37">
        <v>7.782282327186596</v>
      </c>
      <c r="AI106" s="37">
        <v>8.921375720744175</v>
      </c>
      <c r="AJ106" s="37">
        <v>9.892303134927525</v>
      </c>
      <c r="AK106" s="37">
        <v>10.781806786345213</v>
      </c>
      <c r="AL106" s="37">
        <v>11.607520343483243</v>
      </c>
      <c r="AM106" s="37">
        <v>12.320019472313637</v>
      </c>
      <c r="AN106" s="37">
        <v>13.038009385851206</v>
      </c>
      <c r="AO106" s="37">
        <v>13.805491176247823</v>
      </c>
      <c r="AP106" s="166">
        <v>14.756205857147078</v>
      </c>
      <c r="AQ106" s="15"/>
      <c r="AR106" s="201"/>
      <c r="AS106" s="62"/>
      <c r="AT106" s="62"/>
      <c r="AU106" s="62"/>
      <c r="AV106" s="62"/>
      <c r="AW106" s="62"/>
      <c r="AX106" s="62"/>
      <c r="AY106" s="61"/>
      <c r="AZ106" s="62"/>
      <c r="BA106" s="62"/>
      <c r="BB106" s="62"/>
      <c r="BC106" s="62"/>
      <c r="BD106" s="62"/>
      <c r="BE106" s="59"/>
      <c r="BF106" s="59"/>
      <c r="BG106" s="59"/>
      <c r="BH106" s="59"/>
      <c r="BI106" s="60"/>
      <c r="BJ106" s="81">
        <f>IF(Y106&lt;=14,(-1855.1*Y106^2)+(33997*Y106),112358.4)</f>
        <v>32141.9</v>
      </c>
      <c r="BK106" s="81">
        <f>IF(Z106&lt;=14,(-1855.1*Z106^2)+(33997*Z106),112358.4)</f>
        <v>47382.45190095912</v>
      </c>
      <c r="BL106" s="81">
        <f>IF(AA106&lt;=14,(-1855.1*AA106^2)+(33997*AA106),112358.4)</f>
        <v>60649.5881324785</v>
      </c>
      <c r="BM106" s="81">
        <f>IF(AB106&lt;=14,(-1855.1*AB106^2)+(33997*AB106),112358.4)</f>
        <v>71731.00558925161</v>
      </c>
      <c r="BN106" s="79">
        <f>IF(AC106&lt;=14,(-1855.1*AC106^2)+(33997*AC106),112358.4)</f>
        <v>82313.98021551307</v>
      </c>
      <c r="BO106" s="79">
        <f t="shared" si="144"/>
        <v>101275.2736403076</v>
      </c>
      <c r="BP106" s="79">
        <f t="shared" si="145"/>
        <v>117733.95508031554</v>
      </c>
      <c r="BQ106" s="79">
        <f t="shared" si="146"/>
        <v>132144.34996662065</v>
      </c>
      <c r="BR106" s="79">
        <f t="shared" si="147"/>
        <v>143831.15970200894</v>
      </c>
      <c r="BS106" s="79">
        <f t="shared" si="148"/>
        <v>152222.12758736502</v>
      </c>
      <c r="BT106" s="79">
        <f t="shared" si="149"/>
        <v>155650.8487711465</v>
      </c>
      <c r="BU106" s="79">
        <f t="shared" si="150"/>
        <v>154772.88217583392</v>
      </c>
      <c r="BV106" s="79">
        <f t="shared" si="151"/>
        <v>150898.61227228263</v>
      </c>
      <c r="BW106" s="79">
        <f t="shared" si="152"/>
        <v>144674.8452518274</v>
      </c>
      <c r="BX106" s="79">
        <f t="shared" si="153"/>
        <v>137271.2816866297</v>
      </c>
      <c r="BY106" s="79">
        <f t="shared" si="154"/>
        <v>127905.3334989245</v>
      </c>
      <c r="BZ106" s="79">
        <f t="shared" si="155"/>
        <v>115778.83118485374</v>
      </c>
      <c r="CA106" s="200">
        <f t="shared" si="156"/>
        <v>112358.4</v>
      </c>
    </row>
    <row r="107" spans="1:79" ht="12.75">
      <c r="A107" s="90" t="s">
        <v>99</v>
      </c>
      <c r="B107" s="100" t="s">
        <v>93</v>
      </c>
      <c r="C107" s="3" t="s">
        <v>7</v>
      </c>
      <c r="D107" s="3" t="s">
        <v>38</v>
      </c>
      <c r="E107" s="152" t="s">
        <v>15</v>
      </c>
      <c r="F107" s="153">
        <v>42614</v>
      </c>
      <c r="G107" s="168"/>
      <c r="H107" s="45"/>
      <c r="I107" s="45"/>
      <c r="J107" s="45"/>
      <c r="K107" s="45"/>
      <c r="L107" s="45"/>
      <c r="M107" s="45"/>
      <c r="N107" s="46"/>
      <c r="O107" s="45"/>
      <c r="P107" s="45"/>
      <c r="Q107" s="45"/>
      <c r="R107" s="45"/>
      <c r="S107" s="45"/>
      <c r="T107" s="45"/>
      <c r="U107" s="45"/>
      <c r="V107" s="45"/>
      <c r="W107" s="45"/>
      <c r="X107" s="46"/>
      <c r="Y107" s="49"/>
      <c r="Z107" s="48"/>
      <c r="AA107" s="46"/>
      <c r="AB107" s="47"/>
      <c r="AC107" s="50"/>
      <c r="AD107" s="52">
        <v>1</v>
      </c>
      <c r="AE107" s="52">
        <v>1.5197543877946305</v>
      </c>
      <c r="AF107" s="52">
        <v>2.002859782822108</v>
      </c>
      <c r="AG107" s="52">
        <v>2.4329018285629904</v>
      </c>
      <c r="AH107" s="52">
        <v>3.369913679793088</v>
      </c>
      <c r="AI107" s="52">
        <v>4.3175147711314725</v>
      </c>
      <c r="AJ107" s="52">
        <v>5.241742879484283</v>
      </c>
      <c r="AK107" s="52">
        <v>6.190130633990409</v>
      </c>
      <c r="AL107" s="52">
        <v>7.327825171988477</v>
      </c>
      <c r="AM107" s="52">
        <v>8.454187663913835</v>
      </c>
      <c r="AN107" s="52">
        <v>9.46103083497707</v>
      </c>
      <c r="AO107" s="52">
        <v>10.397900988150989</v>
      </c>
      <c r="AP107" s="169">
        <v>11.340067066826265</v>
      </c>
      <c r="AQ107" s="15"/>
      <c r="AR107" s="202"/>
      <c r="AS107" s="53"/>
      <c r="AT107" s="53"/>
      <c r="AU107" s="53"/>
      <c r="AV107" s="53"/>
      <c r="AW107" s="53"/>
      <c r="AX107" s="53"/>
      <c r="AY107" s="54"/>
      <c r="AZ107" s="53"/>
      <c r="BA107" s="53"/>
      <c r="BB107" s="53"/>
      <c r="BC107" s="53"/>
      <c r="BD107" s="53"/>
      <c r="BE107" s="53"/>
      <c r="BF107" s="53"/>
      <c r="BG107" s="53"/>
      <c r="BH107" s="53"/>
      <c r="BI107" s="54"/>
      <c r="BJ107" s="57"/>
      <c r="BK107" s="56"/>
      <c r="BL107" s="54"/>
      <c r="BM107" s="64"/>
      <c r="BN107" s="58"/>
      <c r="BO107" s="84">
        <f t="shared" si="144"/>
        <v>32141.9</v>
      </c>
      <c r="BP107" s="84">
        <f t="shared" si="145"/>
        <v>47382.45190095912</v>
      </c>
      <c r="BQ107" s="84">
        <f t="shared" si="146"/>
        <v>60649.5881324785</v>
      </c>
      <c r="BR107" s="84">
        <f t="shared" si="147"/>
        <v>71731.00558925161</v>
      </c>
      <c r="BS107" s="84">
        <f t="shared" si="148"/>
        <v>93499.84946193371</v>
      </c>
      <c r="BT107" s="84">
        <f t="shared" si="149"/>
        <v>112201.75338374596</v>
      </c>
      <c r="BU107" s="84">
        <f t="shared" si="150"/>
        <v>127233.04917785784</v>
      </c>
      <c r="BV107" s="84">
        <f t="shared" si="151"/>
        <v>139362.673863863</v>
      </c>
      <c r="BW107" s="84">
        <f t="shared" si="152"/>
        <v>149510.72732138928</v>
      </c>
      <c r="BX107" s="84">
        <f t="shared" si="153"/>
        <v>154826.9194810448</v>
      </c>
      <c r="BY107" s="84">
        <f t="shared" si="154"/>
        <v>155594.6154122517</v>
      </c>
      <c r="BZ107" s="84">
        <f t="shared" si="155"/>
        <v>152930.80836000238</v>
      </c>
      <c r="CA107" s="203">
        <f t="shared" si="156"/>
        <v>146967.74075516625</v>
      </c>
    </row>
    <row r="108" spans="1:79" ht="12.75">
      <c r="A108" s="90" t="s">
        <v>100</v>
      </c>
      <c r="B108" s="100" t="s">
        <v>93</v>
      </c>
      <c r="C108" s="4" t="s">
        <v>18</v>
      </c>
      <c r="D108" s="4" t="s">
        <v>38</v>
      </c>
      <c r="E108" s="152" t="s">
        <v>9</v>
      </c>
      <c r="F108" s="150" t="s">
        <v>20</v>
      </c>
      <c r="G108" s="259">
        <f>+H108-(I108-H108)</f>
        <v>3.84743122300202</v>
      </c>
      <c r="H108" s="32">
        <v>4.800262044923425</v>
      </c>
      <c r="I108" s="32">
        <v>5.75309286684483</v>
      </c>
      <c r="J108" s="33">
        <v>6.662683486135606</v>
      </c>
      <c r="K108" s="33">
        <v>7.505948231903855</v>
      </c>
      <c r="L108" s="33">
        <v>8.00904718074163</v>
      </c>
      <c r="M108" s="32">
        <v>9.141676038592605</v>
      </c>
      <c r="N108" s="33">
        <v>9.913144719990685</v>
      </c>
      <c r="O108" s="33">
        <v>10.66450072934624</v>
      </c>
      <c r="P108" s="250">
        <v>11.43075228202707</v>
      </c>
      <c r="Q108" s="250">
        <v>12.228887594641819</v>
      </c>
      <c r="R108" s="251">
        <v>13.069928058299729</v>
      </c>
      <c r="S108" s="252">
        <v>14.012752433531894</v>
      </c>
      <c r="T108" s="253">
        <v>14.981590673172663</v>
      </c>
      <c r="U108" s="253">
        <v>16.183800719692268</v>
      </c>
      <c r="V108" s="253">
        <v>17.38082175079249</v>
      </c>
      <c r="W108" s="253">
        <v>18.49880604934996</v>
      </c>
      <c r="X108" s="253">
        <v>19.667229129662523</v>
      </c>
      <c r="Y108" s="253">
        <v>21.28607959085824</v>
      </c>
      <c r="Z108" s="253">
        <v>23.5</v>
      </c>
      <c r="AA108" s="253">
        <v>24.5</v>
      </c>
      <c r="AB108" s="253">
        <v>25.5</v>
      </c>
      <c r="AC108" s="253">
        <v>26.5</v>
      </c>
      <c r="AD108" s="253">
        <v>27.5</v>
      </c>
      <c r="AE108" s="253">
        <v>28.5</v>
      </c>
      <c r="AF108" s="253">
        <v>29.5</v>
      </c>
      <c r="AG108" s="253">
        <v>30.5</v>
      </c>
      <c r="AH108" s="253">
        <v>31.5</v>
      </c>
      <c r="AI108" s="253">
        <v>32.5</v>
      </c>
      <c r="AJ108" s="253">
        <v>33.5</v>
      </c>
      <c r="AK108" s="253">
        <v>34.5</v>
      </c>
      <c r="AL108" s="253">
        <v>35.5</v>
      </c>
      <c r="AM108" s="253">
        <v>36.5</v>
      </c>
      <c r="AN108" s="253">
        <v>37.5</v>
      </c>
      <c r="AO108" s="253">
        <v>38.5</v>
      </c>
      <c r="AP108" s="254">
        <v>39.5</v>
      </c>
      <c r="AQ108" s="15"/>
      <c r="AR108" s="204">
        <f aca="true" t="shared" si="160" ref="AR108:BN108">IF(G108&lt;=14,(-160.27*G108^3)+(1002.6*G108^2)+(28386*G108),154132.7)</f>
        <v>114926.62377715475</v>
      </c>
      <c r="AS108" s="66">
        <f t="shared" si="160"/>
        <v>141635.18175186438</v>
      </c>
      <c r="AT108" s="66">
        <f t="shared" si="160"/>
        <v>165973.404046431</v>
      </c>
      <c r="AU108" s="67">
        <f t="shared" si="160"/>
        <v>186231.36184629845</v>
      </c>
      <c r="AV108" s="67">
        <f t="shared" si="160"/>
        <v>201774.6802942209</v>
      </c>
      <c r="AW108" s="67">
        <f t="shared" si="160"/>
        <v>209319.47323441523</v>
      </c>
      <c r="AX108" s="66">
        <f t="shared" si="160"/>
        <v>220841.3361440312</v>
      </c>
      <c r="AY108" s="67">
        <f t="shared" si="160"/>
        <v>223790.3895956687</v>
      </c>
      <c r="AZ108" s="67">
        <f t="shared" si="160"/>
        <v>222359.83947716665</v>
      </c>
      <c r="BA108" s="67">
        <f t="shared" si="160"/>
        <v>216101.31913152547</v>
      </c>
      <c r="BB108" s="67">
        <f t="shared" si="160"/>
        <v>203965.55109934905</v>
      </c>
      <c r="BC108" s="66">
        <f t="shared" si="160"/>
        <v>184444.19114310356</v>
      </c>
      <c r="BD108" s="68">
        <f t="shared" si="160"/>
        <v>154132.7</v>
      </c>
      <c r="BE108" s="69">
        <f t="shared" si="160"/>
        <v>154132.7</v>
      </c>
      <c r="BF108" s="69">
        <f t="shared" si="160"/>
        <v>154132.7</v>
      </c>
      <c r="BG108" s="69">
        <f t="shared" si="160"/>
        <v>154132.7</v>
      </c>
      <c r="BH108" s="69">
        <f t="shared" si="160"/>
        <v>154132.7</v>
      </c>
      <c r="BI108" s="69">
        <f t="shared" si="160"/>
        <v>154132.7</v>
      </c>
      <c r="BJ108" s="69">
        <f t="shared" si="160"/>
        <v>154132.7</v>
      </c>
      <c r="BK108" s="69">
        <f t="shared" si="160"/>
        <v>154132.7</v>
      </c>
      <c r="BL108" s="69">
        <f t="shared" si="160"/>
        <v>154132.7</v>
      </c>
      <c r="BM108" s="69">
        <f t="shared" si="160"/>
        <v>154132.7</v>
      </c>
      <c r="BN108" s="69">
        <f t="shared" si="160"/>
        <v>154132.7</v>
      </c>
      <c r="BO108" s="69">
        <f aca="true" t="shared" si="161" ref="BO108:BO114">IF(AD108&lt;=14,(-160.27*AD108^3)+(1002.6*AD108^2)+(28386*AD108),154132.7)</f>
        <v>154132.7</v>
      </c>
      <c r="BP108" s="69">
        <f aca="true" t="shared" si="162" ref="BP108:BP114">IF(AE108&lt;=14,(-160.27*AE108^3)+(1002.6*AE108^2)+(28386*AE108),154132.7)</f>
        <v>154132.7</v>
      </c>
      <c r="BQ108" s="69">
        <f aca="true" t="shared" si="163" ref="BQ108:BQ114">IF(AF108&lt;=14,(-160.27*AF108^3)+(1002.6*AF108^2)+(28386*AF108),154132.7)</f>
        <v>154132.7</v>
      </c>
      <c r="BR108" s="69">
        <f aca="true" t="shared" si="164" ref="BR108:BR114">IF(AG108&lt;=14,(-160.27*AG108^3)+(1002.6*AG108^2)+(28386*AG108),154132.7)</f>
        <v>154132.7</v>
      </c>
      <c r="BS108" s="69">
        <f aca="true" t="shared" si="165" ref="BS108:BS114">IF(AH108&lt;=14,(-160.27*AH108^3)+(1002.6*AH108^2)+(28386*AH108),154132.7)</f>
        <v>154132.7</v>
      </c>
      <c r="BT108" s="69">
        <f aca="true" t="shared" si="166" ref="BT108:BT114">IF(AI108&lt;=14,(-160.27*AI108^3)+(1002.6*AI108^2)+(28386*AI108),154132.7)</f>
        <v>154132.7</v>
      </c>
      <c r="BU108" s="69">
        <f aca="true" t="shared" si="167" ref="BU108:BU114">IF(AJ108&lt;=14,(-160.27*AJ108^3)+(1002.6*AJ108^2)+(28386*AJ108),154132.7)</f>
        <v>154132.7</v>
      </c>
      <c r="BV108" s="69">
        <f aca="true" t="shared" si="168" ref="BV108:BV114">IF(AK108&lt;=14,(-160.27*AK108^3)+(1002.6*AK108^2)+(28386*AK108),154132.7)</f>
        <v>154132.7</v>
      </c>
      <c r="BW108" s="69">
        <f aca="true" t="shared" si="169" ref="BW108:BW114">IF(AL108&lt;=14,(-160.27*AL108^3)+(1002.6*AL108^2)+(28386*AL108),154132.7)</f>
        <v>154132.7</v>
      </c>
      <c r="BX108" s="69">
        <f aca="true" t="shared" si="170" ref="BX108:BX114">IF(AM108&lt;=14,(-160.27*AM108^3)+(1002.6*AM108^2)+(28386*AM108),154132.7)</f>
        <v>154132.7</v>
      </c>
      <c r="BY108" s="69">
        <f aca="true" t="shared" si="171" ref="BY108:BY114">IF(AN108&lt;=14,(-160.27*AN108^3)+(1002.6*AN108^2)+(28386*AN108),154132.7)</f>
        <v>154132.7</v>
      </c>
      <c r="BZ108" s="69">
        <f aca="true" t="shared" si="172" ref="BZ108:BZ114">IF(AO108&lt;=14,(-160.27*AO108^3)+(1002.6*AO108^2)+(28386*AO108),154132.7)</f>
        <v>154132.7</v>
      </c>
      <c r="CA108" s="205">
        <f aca="true" t="shared" si="173" ref="CA108:CA114">IF(AP108&lt;=14,(-160.27*AP108^3)+(1002.6*AP108^2)+(28386*AP108),154132.7)</f>
        <v>154132.7</v>
      </c>
    </row>
    <row r="109" spans="1:79" ht="12.75">
      <c r="A109" s="90" t="s">
        <v>101</v>
      </c>
      <c r="B109" s="100" t="s">
        <v>93</v>
      </c>
      <c r="C109" s="2" t="s">
        <v>18</v>
      </c>
      <c r="D109" s="2" t="s">
        <v>38</v>
      </c>
      <c r="E109" s="152" t="s">
        <v>10</v>
      </c>
      <c r="F109" s="147">
        <v>34608</v>
      </c>
      <c r="G109" s="235"/>
      <c r="H109" s="22">
        <v>1</v>
      </c>
      <c r="I109" s="23">
        <v>1.5163680695430934</v>
      </c>
      <c r="J109" s="23">
        <v>2.0480533724167103</v>
      </c>
      <c r="K109" s="19">
        <v>2.5275634796956643</v>
      </c>
      <c r="L109" s="19">
        <v>3.638324340356983</v>
      </c>
      <c r="M109" s="20">
        <v>4.543784361768128</v>
      </c>
      <c r="N109" s="19">
        <v>5.555034671354625</v>
      </c>
      <c r="O109" s="19">
        <v>6.53955978584176</v>
      </c>
      <c r="P109" s="19">
        <v>7.524034026852516</v>
      </c>
      <c r="Q109" s="19">
        <v>8.501541733120682</v>
      </c>
      <c r="R109" s="20">
        <v>9.458611490408964</v>
      </c>
      <c r="S109" s="26">
        <v>10.397900988150989</v>
      </c>
      <c r="T109" s="29">
        <v>11.340067066826265</v>
      </c>
      <c r="U109" s="29">
        <v>12.170662592711233</v>
      </c>
      <c r="V109" s="29">
        <v>12.936839684834428</v>
      </c>
      <c r="W109" s="29">
        <v>13.711016668291258</v>
      </c>
      <c r="X109" s="29">
        <v>14.631707747424302</v>
      </c>
      <c r="Y109" s="29">
        <v>15.758258180881217</v>
      </c>
      <c r="Z109" s="29">
        <v>16.876915708812263</v>
      </c>
      <c r="AA109" s="29">
        <v>17.737696546735037</v>
      </c>
      <c r="AB109" s="29">
        <v>18.532074483284124</v>
      </c>
      <c r="AC109" s="29">
        <v>19.533479201372483</v>
      </c>
      <c r="AD109" s="29">
        <v>21.5</v>
      </c>
      <c r="AE109" s="29">
        <v>22.5</v>
      </c>
      <c r="AF109" s="29">
        <v>23.5</v>
      </c>
      <c r="AG109" s="29">
        <v>24.5</v>
      </c>
      <c r="AH109" s="29">
        <v>25.5</v>
      </c>
      <c r="AI109" s="29">
        <v>26.5</v>
      </c>
      <c r="AJ109" s="29">
        <v>27.5</v>
      </c>
      <c r="AK109" s="29">
        <v>28.5</v>
      </c>
      <c r="AL109" s="29">
        <v>29.5</v>
      </c>
      <c r="AM109" s="29">
        <v>30.5</v>
      </c>
      <c r="AN109" s="29">
        <v>31.5</v>
      </c>
      <c r="AO109" s="29">
        <v>32.5</v>
      </c>
      <c r="AP109" s="164">
        <v>33.5</v>
      </c>
      <c r="AQ109" s="15"/>
      <c r="AR109" s="255"/>
      <c r="AS109" s="70">
        <f aca="true" t="shared" si="174" ref="AS109:AY109">IF(H109&lt;=14,(-160.27*H109^3)+(1002.6*H109^2)+(28386*H109),154132.7)</f>
        <v>29228.33</v>
      </c>
      <c r="AT109" s="71">
        <f t="shared" si="174"/>
        <v>44790.161989784494</v>
      </c>
      <c r="AU109" s="71">
        <f t="shared" si="174"/>
        <v>60964.65495043126</v>
      </c>
      <c r="AV109" s="72">
        <f t="shared" si="174"/>
        <v>75564.63906067307</v>
      </c>
      <c r="AW109" s="72">
        <f t="shared" si="174"/>
        <v>108830.3771782449</v>
      </c>
      <c r="AX109" s="73">
        <f t="shared" si="174"/>
        <v>134644.45152612554</v>
      </c>
      <c r="AY109" s="72">
        <f t="shared" si="174"/>
        <v>161150.44680195343</v>
      </c>
      <c r="AZ109" s="72">
        <f aca="true" t="shared" si="175" ref="AZ109:BN111">IF(O109&lt;=14,(-160.27*O109^3)+(1002.6*O109^2)+(28386*O109),154132.7)</f>
        <v>183686.30153245514</v>
      </c>
      <c r="BA109" s="72">
        <f t="shared" si="175"/>
        <v>202069.5015088534</v>
      </c>
      <c r="BB109" s="72">
        <f t="shared" si="175"/>
        <v>215309.51263156655</v>
      </c>
      <c r="BC109" s="73">
        <f t="shared" si="175"/>
        <v>222566.75840527</v>
      </c>
      <c r="BD109" s="74">
        <f t="shared" si="175"/>
        <v>223379.44746825128</v>
      </c>
      <c r="BE109" s="75">
        <f t="shared" si="175"/>
        <v>217108.87993600115</v>
      </c>
      <c r="BF109" s="75">
        <f t="shared" si="175"/>
        <v>205055.07298015023</v>
      </c>
      <c r="BG109" s="75">
        <f t="shared" si="175"/>
        <v>188016.21944990565</v>
      </c>
      <c r="BH109" s="75">
        <f t="shared" si="175"/>
        <v>164575.9516685942</v>
      </c>
      <c r="BI109" s="75">
        <f t="shared" si="175"/>
        <v>154132.7</v>
      </c>
      <c r="BJ109" s="75">
        <f t="shared" si="175"/>
        <v>154132.7</v>
      </c>
      <c r="BK109" s="75">
        <f t="shared" si="175"/>
        <v>154132.7</v>
      </c>
      <c r="BL109" s="75">
        <f t="shared" si="175"/>
        <v>154132.7</v>
      </c>
      <c r="BM109" s="75">
        <f t="shared" si="175"/>
        <v>154132.7</v>
      </c>
      <c r="BN109" s="75">
        <f t="shared" si="175"/>
        <v>154132.7</v>
      </c>
      <c r="BO109" s="75">
        <f t="shared" si="161"/>
        <v>154132.7</v>
      </c>
      <c r="BP109" s="75">
        <f t="shared" si="162"/>
        <v>154132.7</v>
      </c>
      <c r="BQ109" s="75">
        <f t="shared" si="163"/>
        <v>154132.7</v>
      </c>
      <c r="BR109" s="75">
        <f t="shared" si="164"/>
        <v>154132.7</v>
      </c>
      <c r="BS109" s="75">
        <f t="shared" si="165"/>
        <v>154132.7</v>
      </c>
      <c r="BT109" s="75">
        <f t="shared" si="166"/>
        <v>154132.7</v>
      </c>
      <c r="BU109" s="75">
        <f t="shared" si="167"/>
        <v>154132.7</v>
      </c>
      <c r="BV109" s="75">
        <f t="shared" si="168"/>
        <v>154132.7</v>
      </c>
      <c r="BW109" s="75">
        <f t="shared" si="169"/>
        <v>154132.7</v>
      </c>
      <c r="BX109" s="75">
        <f t="shared" si="170"/>
        <v>154132.7</v>
      </c>
      <c r="BY109" s="75">
        <f t="shared" si="171"/>
        <v>154132.7</v>
      </c>
      <c r="BZ109" s="75">
        <f t="shared" si="172"/>
        <v>154132.7</v>
      </c>
      <c r="CA109" s="198">
        <f t="shared" si="173"/>
        <v>154132.7</v>
      </c>
    </row>
    <row r="110" spans="1:79" ht="12.75">
      <c r="A110" s="90" t="s">
        <v>102</v>
      </c>
      <c r="B110" s="100" t="s">
        <v>93</v>
      </c>
      <c r="C110" s="2" t="s">
        <v>18</v>
      </c>
      <c r="D110" s="2" t="s">
        <v>38</v>
      </c>
      <c r="E110" s="152" t="s">
        <v>11</v>
      </c>
      <c r="F110" s="148">
        <v>36069</v>
      </c>
      <c r="G110" s="167"/>
      <c r="H110" s="35"/>
      <c r="I110" s="39"/>
      <c r="J110" s="39"/>
      <c r="K110" s="36"/>
      <c r="L110" s="23">
        <v>1</v>
      </c>
      <c r="M110" s="23">
        <v>1.4796944977114048</v>
      </c>
      <c r="N110" s="18">
        <v>1.8627904147913876</v>
      </c>
      <c r="O110" s="18">
        <v>2.8536796536796536</v>
      </c>
      <c r="P110" s="18">
        <v>3.8560731057240765</v>
      </c>
      <c r="Q110" s="18">
        <v>4.865905299627871</v>
      </c>
      <c r="R110" s="18">
        <v>5.858152233759336</v>
      </c>
      <c r="S110" s="27">
        <v>6.8490311661102155</v>
      </c>
      <c r="T110" s="37">
        <v>7.9814803434141055</v>
      </c>
      <c r="U110" s="37">
        <v>8.988130091240171</v>
      </c>
      <c r="V110" s="37">
        <v>9.958470305889339</v>
      </c>
      <c r="W110" s="37">
        <v>10.941137878785154</v>
      </c>
      <c r="X110" s="37">
        <v>11.883267721747135</v>
      </c>
      <c r="Y110" s="37">
        <v>12.76361905620504</v>
      </c>
      <c r="Z110" s="37">
        <v>13.579224945569704</v>
      </c>
      <c r="AA110" s="37">
        <v>14.48538707154959</v>
      </c>
      <c r="AB110" s="37">
        <v>15.547489288130496</v>
      </c>
      <c r="AC110" s="37">
        <v>16.662536250988662</v>
      </c>
      <c r="AD110" s="37">
        <v>17.678826380247564</v>
      </c>
      <c r="AE110" s="37">
        <v>18.405970928209687</v>
      </c>
      <c r="AF110" s="29">
        <v>19.240075191335094</v>
      </c>
      <c r="AG110" s="37">
        <v>21</v>
      </c>
      <c r="AH110" s="37">
        <v>22</v>
      </c>
      <c r="AI110" s="37">
        <v>23</v>
      </c>
      <c r="AJ110" s="37">
        <v>24</v>
      </c>
      <c r="AK110" s="37">
        <v>25</v>
      </c>
      <c r="AL110" s="37">
        <v>26</v>
      </c>
      <c r="AM110" s="37">
        <v>27</v>
      </c>
      <c r="AN110" s="37">
        <v>28</v>
      </c>
      <c r="AO110" s="37">
        <v>29</v>
      </c>
      <c r="AP110" s="166">
        <v>30</v>
      </c>
      <c r="AQ110" s="15"/>
      <c r="AR110" s="201"/>
      <c r="AS110" s="59"/>
      <c r="AT110" s="62"/>
      <c r="AU110" s="62"/>
      <c r="AV110" s="60"/>
      <c r="AW110" s="71">
        <f>IF(L110&lt;=14,(-160.27*L110^3)+(1002.6*L110^2)+(28386*L110),154132.7)</f>
        <v>29228.33</v>
      </c>
      <c r="AX110" s="71">
        <f>IF(M110&lt;=14,(-160.27*M110^3)+(1002.6*M110^2)+(28386*M110),154132.7)</f>
        <v>43678.55618213198</v>
      </c>
      <c r="AY110" s="77">
        <f>IF(N110&lt;=14,(-160.27*N110^3)+(1002.6*N110^2)+(28386*N110),154132.7)</f>
        <v>55320.215870160944</v>
      </c>
      <c r="AZ110" s="77">
        <f t="shared" si="175"/>
        <v>85444.71201430314</v>
      </c>
      <c r="BA110" s="77">
        <f t="shared" si="175"/>
        <v>115177.03300882742</v>
      </c>
      <c r="BB110" s="77">
        <f t="shared" si="175"/>
        <v>143397.44261875976</v>
      </c>
      <c r="BC110" s="77">
        <f t="shared" si="175"/>
        <v>168476.0410127321</v>
      </c>
      <c r="BD110" s="78">
        <f t="shared" si="175"/>
        <v>189955.80200769374</v>
      </c>
      <c r="BE110" s="79">
        <f t="shared" si="175"/>
        <v>208942.28564502345</v>
      </c>
      <c r="BF110" s="79">
        <f t="shared" si="175"/>
        <v>219758.42957455618</v>
      </c>
      <c r="BG110" s="79">
        <f t="shared" si="175"/>
        <v>223828.62197403854</v>
      </c>
      <c r="BH110" s="79">
        <f t="shared" si="175"/>
        <v>220681.69902002558</v>
      </c>
      <c r="BI110" s="79">
        <f t="shared" si="175"/>
        <v>209954.86563338083</v>
      </c>
      <c r="BJ110" s="79">
        <f t="shared" si="175"/>
        <v>192388.8807573858</v>
      </c>
      <c r="BK110" s="79">
        <f t="shared" si="175"/>
        <v>169027.2418176939</v>
      </c>
      <c r="BL110" s="79">
        <f t="shared" si="175"/>
        <v>154132.7</v>
      </c>
      <c r="BM110" s="79">
        <f t="shared" si="175"/>
        <v>154132.7</v>
      </c>
      <c r="BN110" s="79">
        <f t="shared" si="175"/>
        <v>154132.7</v>
      </c>
      <c r="BO110" s="79">
        <f t="shared" si="161"/>
        <v>154132.7</v>
      </c>
      <c r="BP110" s="79">
        <f t="shared" si="162"/>
        <v>154132.7</v>
      </c>
      <c r="BQ110" s="75">
        <f t="shared" si="163"/>
        <v>154132.7</v>
      </c>
      <c r="BR110" s="79">
        <f t="shared" si="164"/>
        <v>154132.7</v>
      </c>
      <c r="BS110" s="79">
        <f t="shared" si="165"/>
        <v>154132.7</v>
      </c>
      <c r="BT110" s="79">
        <f t="shared" si="166"/>
        <v>154132.7</v>
      </c>
      <c r="BU110" s="79">
        <f t="shared" si="167"/>
        <v>154132.7</v>
      </c>
      <c r="BV110" s="79">
        <f t="shared" si="168"/>
        <v>154132.7</v>
      </c>
      <c r="BW110" s="79">
        <f t="shared" si="169"/>
        <v>154132.7</v>
      </c>
      <c r="BX110" s="79">
        <f t="shared" si="170"/>
        <v>154132.7</v>
      </c>
      <c r="BY110" s="79">
        <f t="shared" si="171"/>
        <v>154132.7</v>
      </c>
      <c r="BZ110" s="79">
        <f t="shared" si="172"/>
        <v>154132.7</v>
      </c>
      <c r="CA110" s="200">
        <f t="shared" si="173"/>
        <v>154132.7</v>
      </c>
    </row>
    <row r="111" spans="1:79" ht="12.75">
      <c r="A111" s="90" t="s">
        <v>103</v>
      </c>
      <c r="B111" s="100" t="s">
        <v>93</v>
      </c>
      <c r="C111" s="2" t="s">
        <v>18</v>
      </c>
      <c r="D111" s="2" t="s">
        <v>38</v>
      </c>
      <c r="E111" s="152" t="s">
        <v>12</v>
      </c>
      <c r="F111" s="147">
        <v>37257</v>
      </c>
      <c r="G111" s="167"/>
      <c r="H111" s="39"/>
      <c r="I111" s="40"/>
      <c r="J111" s="39"/>
      <c r="K111" s="38"/>
      <c r="L111" s="35"/>
      <c r="M111" s="35"/>
      <c r="N111" s="112"/>
      <c r="O111" s="23">
        <v>1</v>
      </c>
      <c r="P111" s="23">
        <v>1.4913899831176138</v>
      </c>
      <c r="Q111" s="23">
        <v>1.9436339050601381</v>
      </c>
      <c r="R111" s="23">
        <v>2.3802294340691277</v>
      </c>
      <c r="S111" s="27">
        <v>2.870979290457739</v>
      </c>
      <c r="T111" s="37">
        <v>3.7437233074222003</v>
      </c>
      <c r="U111" s="37">
        <v>4.635678064257657</v>
      </c>
      <c r="V111" s="37">
        <v>5.5952441267156665</v>
      </c>
      <c r="W111" s="37">
        <v>6.627393963124618</v>
      </c>
      <c r="X111" s="37">
        <v>7.782282327186596</v>
      </c>
      <c r="Y111" s="37">
        <v>8.921375720744175</v>
      </c>
      <c r="Z111" s="37">
        <v>9.892303134927525</v>
      </c>
      <c r="AA111" s="37">
        <v>10.781806786345213</v>
      </c>
      <c r="AB111" s="37">
        <v>11.607520343483243</v>
      </c>
      <c r="AC111" s="37">
        <v>12.320019472313637</v>
      </c>
      <c r="AD111" s="37">
        <v>13.038009385851206</v>
      </c>
      <c r="AE111" s="37">
        <v>13.805491176247823</v>
      </c>
      <c r="AF111" s="37">
        <v>14.756205857147078</v>
      </c>
      <c r="AG111" s="37">
        <v>15.900978717813977</v>
      </c>
      <c r="AH111" s="37">
        <v>16.90061278878308</v>
      </c>
      <c r="AI111" s="37">
        <v>17.754473708876183</v>
      </c>
      <c r="AJ111" s="37">
        <v>18.539734299516905</v>
      </c>
      <c r="AK111" s="29">
        <v>19.548104777524028</v>
      </c>
      <c r="AL111" s="37">
        <v>22</v>
      </c>
      <c r="AM111" s="37">
        <v>23</v>
      </c>
      <c r="AN111" s="37">
        <v>24</v>
      </c>
      <c r="AO111" s="37">
        <v>25</v>
      </c>
      <c r="AP111" s="166">
        <v>26</v>
      </c>
      <c r="AQ111" s="15"/>
      <c r="AR111" s="201"/>
      <c r="AS111" s="62"/>
      <c r="AT111" s="63"/>
      <c r="AU111" s="62"/>
      <c r="AV111" s="61"/>
      <c r="AW111" s="59"/>
      <c r="AX111" s="59"/>
      <c r="AY111" s="121"/>
      <c r="AZ111" s="71">
        <f t="shared" si="175"/>
        <v>29228.33</v>
      </c>
      <c r="BA111" s="71">
        <f t="shared" si="175"/>
        <v>44032.97307402657</v>
      </c>
      <c r="BB111" s="71">
        <f t="shared" si="175"/>
        <v>57782.74587098087</v>
      </c>
      <c r="BC111" s="71">
        <f t="shared" si="175"/>
        <v>71084.14676650397</v>
      </c>
      <c r="BD111" s="78">
        <f t="shared" si="175"/>
        <v>85966.9238391215</v>
      </c>
      <c r="BE111" s="79">
        <f t="shared" si="175"/>
        <v>111911.86410864934</v>
      </c>
      <c r="BF111" s="79">
        <f t="shared" si="175"/>
        <v>137167.89154711514</v>
      </c>
      <c r="BG111" s="79">
        <f t="shared" si="175"/>
        <v>162140.4269990105</v>
      </c>
      <c r="BH111" s="79">
        <f t="shared" si="175"/>
        <v>185508.64385157195</v>
      </c>
      <c r="BI111" s="79">
        <f t="shared" si="175"/>
        <v>206089.91099047614</v>
      </c>
      <c r="BJ111" s="79">
        <f t="shared" si="175"/>
        <v>219238.6204867409</v>
      </c>
      <c r="BK111" s="79">
        <f t="shared" si="175"/>
        <v>223767.61388952943</v>
      </c>
      <c r="BL111" s="79">
        <f t="shared" si="175"/>
        <v>221726.5140639877</v>
      </c>
      <c r="BM111" s="79">
        <f t="shared" si="175"/>
        <v>213924.24371722233</v>
      </c>
      <c r="BN111" s="79">
        <f t="shared" si="175"/>
        <v>202193.81110899342</v>
      </c>
      <c r="BO111" s="79">
        <f t="shared" si="161"/>
        <v>185317.84285259436</v>
      </c>
      <c r="BP111" s="79">
        <f t="shared" si="162"/>
        <v>161265.6956751587</v>
      </c>
      <c r="BQ111" s="79">
        <f t="shared" si="163"/>
        <v>154132.7</v>
      </c>
      <c r="BR111" s="79">
        <f t="shared" si="164"/>
        <v>154132.7</v>
      </c>
      <c r="BS111" s="79">
        <f t="shared" si="165"/>
        <v>154132.7</v>
      </c>
      <c r="BT111" s="79">
        <f t="shared" si="166"/>
        <v>154132.7</v>
      </c>
      <c r="BU111" s="79">
        <f t="shared" si="167"/>
        <v>154132.7</v>
      </c>
      <c r="BV111" s="75">
        <f t="shared" si="168"/>
        <v>154132.7</v>
      </c>
      <c r="BW111" s="79">
        <f t="shared" si="169"/>
        <v>154132.7</v>
      </c>
      <c r="BX111" s="79">
        <f t="shared" si="170"/>
        <v>154132.7</v>
      </c>
      <c r="BY111" s="79">
        <f t="shared" si="171"/>
        <v>154132.7</v>
      </c>
      <c r="BZ111" s="79">
        <f t="shared" si="172"/>
        <v>154132.7</v>
      </c>
      <c r="CA111" s="200">
        <f t="shared" si="173"/>
        <v>154132.7</v>
      </c>
    </row>
    <row r="112" spans="1:79" ht="12.75">
      <c r="A112" s="90" t="s">
        <v>104</v>
      </c>
      <c r="B112" s="100" t="s">
        <v>93</v>
      </c>
      <c r="C112" s="2" t="s">
        <v>18</v>
      </c>
      <c r="D112" s="2" t="s">
        <v>38</v>
      </c>
      <c r="E112" s="152" t="s">
        <v>13</v>
      </c>
      <c r="F112" s="147">
        <v>39083</v>
      </c>
      <c r="G112" s="167"/>
      <c r="H112" s="39"/>
      <c r="I112" s="39"/>
      <c r="J112" s="39"/>
      <c r="K112" s="38"/>
      <c r="L112" s="39"/>
      <c r="M112" s="39"/>
      <c r="N112" s="38"/>
      <c r="O112" s="35"/>
      <c r="P112" s="35"/>
      <c r="Q112" s="35"/>
      <c r="R112" s="245"/>
      <c r="S112" s="112"/>
      <c r="T112" s="43">
        <v>1</v>
      </c>
      <c r="U112" s="43">
        <v>1.5197543877946305</v>
      </c>
      <c r="V112" s="43">
        <v>2.002859782822108</v>
      </c>
      <c r="W112" s="43">
        <v>2.4329018285629904</v>
      </c>
      <c r="X112" s="37">
        <v>2.870979290457739</v>
      </c>
      <c r="Y112" s="37">
        <v>3.7437233074222003</v>
      </c>
      <c r="Z112" s="37">
        <v>4.635678064257657</v>
      </c>
      <c r="AA112" s="37">
        <v>5.5952441267156665</v>
      </c>
      <c r="AB112" s="37">
        <v>6.627393963124618</v>
      </c>
      <c r="AC112" s="37">
        <v>7.782282327186596</v>
      </c>
      <c r="AD112" s="37">
        <v>8.921375720744175</v>
      </c>
      <c r="AE112" s="37">
        <v>9.892303134927525</v>
      </c>
      <c r="AF112" s="37">
        <v>10.781806786345213</v>
      </c>
      <c r="AG112" s="37">
        <v>11.607520343483243</v>
      </c>
      <c r="AH112" s="37">
        <v>12.320019472313637</v>
      </c>
      <c r="AI112" s="37">
        <v>13.038009385851206</v>
      </c>
      <c r="AJ112" s="37">
        <v>13.805491176247823</v>
      </c>
      <c r="AK112" s="37">
        <v>14.756205857147078</v>
      </c>
      <c r="AL112" s="37">
        <v>15.900978717813977</v>
      </c>
      <c r="AM112" s="37">
        <v>16.895003303921946</v>
      </c>
      <c r="AN112" s="37">
        <v>17.737639548780134</v>
      </c>
      <c r="AO112" s="37">
        <v>18.500624133148403</v>
      </c>
      <c r="AP112" s="166">
        <v>19.454684162343607</v>
      </c>
      <c r="AQ112" s="15"/>
      <c r="AR112" s="201"/>
      <c r="AS112" s="62"/>
      <c r="AT112" s="62"/>
      <c r="AU112" s="62"/>
      <c r="AV112" s="61"/>
      <c r="AW112" s="62"/>
      <c r="AX112" s="62"/>
      <c r="AY112" s="61"/>
      <c r="AZ112" s="59"/>
      <c r="BA112" s="59"/>
      <c r="BB112" s="59"/>
      <c r="BC112" s="257"/>
      <c r="BD112" s="121"/>
      <c r="BE112" s="81">
        <f aca="true" t="shared" si="176" ref="BE112:BN112">IF(T112&lt;=14,(-160.27*T112^3)+(1002.6*T112^2)+(28386*T112),154132.7)</f>
        <v>29228.33</v>
      </c>
      <c r="BF112" s="81">
        <f t="shared" si="176"/>
        <v>44892.841879367545</v>
      </c>
      <c r="BG112" s="81">
        <f t="shared" si="176"/>
        <v>59587.386950904</v>
      </c>
      <c r="BH112" s="81">
        <f t="shared" si="176"/>
        <v>72686.80419228741</v>
      </c>
      <c r="BI112" s="79">
        <f t="shared" si="176"/>
        <v>85966.9238391215</v>
      </c>
      <c r="BJ112" s="79">
        <f t="shared" si="176"/>
        <v>111911.86410864934</v>
      </c>
      <c r="BK112" s="79">
        <f t="shared" si="176"/>
        <v>137167.89154711514</v>
      </c>
      <c r="BL112" s="79">
        <f t="shared" si="176"/>
        <v>162140.4269990105</v>
      </c>
      <c r="BM112" s="79">
        <f t="shared" si="176"/>
        <v>185508.64385157195</v>
      </c>
      <c r="BN112" s="79">
        <f t="shared" si="176"/>
        <v>206089.91099047614</v>
      </c>
      <c r="BO112" s="79">
        <f t="shared" si="161"/>
        <v>219238.6204867409</v>
      </c>
      <c r="BP112" s="79">
        <f t="shared" si="162"/>
        <v>223767.61388952943</v>
      </c>
      <c r="BQ112" s="79">
        <f t="shared" si="163"/>
        <v>221726.5140639877</v>
      </c>
      <c r="BR112" s="79">
        <f t="shared" si="164"/>
        <v>213924.24371722233</v>
      </c>
      <c r="BS112" s="79">
        <f t="shared" si="165"/>
        <v>202193.81110899342</v>
      </c>
      <c r="BT112" s="79">
        <f t="shared" si="166"/>
        <v>185317.84285259436</v>
      </c>
      <c r="BU112" s="79">
        <f t="shared" si="167"/>
        <v>161265.6956751587</v>
      </c>
      <c r="BV112" s="79">
        <f t="shared" si="168"/>
        <v>154132.7</v>
      </c>
      <c r="BW112" s="79">
        <f t="shared" si="169"/>
        <v>154132.7</v>
      </c>
      <c r="BX112" s="79">
        <f t="shared" si="170"/>
        <v>154132.7</v>
      </c>
      <c r="BY112" s="79">
        <f t="shared" si="171"/>
        <v>154132.7</v>
      </c>
      <c r="BZ112" s="79">
        <f t="shared" si="172"/>
        <v>154132.7</v>
      </c>
      <c r="CA112" s="200">
        <f t="shared" si="173"/>
        <v>154132.7</v>
      </c>
    </row>
    <row r="113" spans="1:79" ht="12.75">
      <c r="A113" s="90" t="s">
        <v>105</v>
      </c>
      <c r="B113" s="100" t="s">
        <v>93</v>
      </c>
      <c r="C113" s="2" t="s">
        <v>18</v>
      </c>
      <c r="D113" s="2" t="s">
        <v>38</v>
      </c>
      <c r="E113" s="152" t="s">
        <v>14</v>
      </c>
      <c r="F113" s="147">
        <v>40909</v>
      </c>
      <c r="G113" s="167"/>
      <c r="H113" s="39"/>
      <c r="I113" s="39"/>
      <c r="J113" s="39"/>
      <c r="K113" s="39"/>
      <c r="L113" s="39"/>
      <c r="M113" s="39"/>
      <c r="N113" s="38"/>
      <c r="O113" s="39"/>
      <c r="P113" s="39"/>
      <c r="Q113" s="39"/>
      <c r="R113" s="39"/>
      <c r="S113" s="39"/>
      <c r="T113" s="35"/>
      <c r="U113" s="35"/>
      <c r="V113" s="35"/>
      <c r="W113" s="35"/>
      <c r="X113" s="36"/>
      <c r="Y113" s="43">
        <v>1</v>
      </c>
      <c r="Z113" s="43">
        <v>1.5197543877946305</v>
      </c>
      <c r="AA113" s="43">
        <v>2.002859782822108</v>
      </c>
      <c r="AB113" s="43">
        <v>2.4329018285629904</v>
      </c>
      <c r="AC113" s="37">
        <v>2.870979290457739</v>
      </c>
      <c r="AD113" s="37">
        <v>3.7437233074222003</v>
      </c>
      <c r="AE113" s="37">
        <v>4.635678064257657</v>
      </c>
      <c r="AF113" s="37">
        <v>5.5952441267156665</v>
      </c>
      <c r="AG113" s="37">
        <v>6.627393963124618</v>
      </c>
      <c r="AH113" s="37">
        <v>7.782282327186596</v>
      </c>
      <c r="AI113" s="37">
        <v>8.921375720744175</v>
      </c>
      <c r="AJ113" s="37">
        <v>9.892303134927525</v>
      </c>
      <c r="AK113" s="37">
        <v>10.781806786345213</v>
      </c>
      <c r="AL113" s="37">
        <v>11.607520343483243</v>
      </c>
      <c r="AM113" s="37">
        <v>12.320019472313637</v>
      </c>
      <c r="AN113" s="37">
        <v>13.038009385851206</v>
      </c>
      <c r="AO113" s="37">
        <v>13.805491176247823</v>
      </c>
      <c r="AP113" s="166">
        <v>14.756205857147078</v>
      </c>
      <c r="AQ113" s="15"/>
      <c r="AR113" s="201"/>
      <c r="AS113" s="62"/>
      <c r="AT113" s="62"/>
      <c r="AU113" s="62"/>
      <c r="AV113" s="62"/>
      <c r="AW113" s="62"/>
      <c r="AX113" s="62"/>
      <c r="AY113" s="61"/>
      <c r="AZ113" s="62"/>
      <c r="BA113" s="62"/>
      <c r="BB113" s="62"/>
      <c r="BC113" s="62"/>
      <c r="BD113" s="62"/>
      <c r="BE113" s="59"/>
      <c r="BF113" s="59"/>
      <c r="BG113" s="59"/>
      <c r="BH113" s="59"/>
      <c r="BI113" s="60"/>
      <c r="BJ113" s="81">
        <f>IF(Y113&lt;=14,(-160.27*Y113^3)+(1002.6*Y113^2)+(28386*Y113),154132.7)</f>
        <v>29228.33</v>
      </c>
      <c r="BK113" s="81">
        <f>IF(Z113&lt;=14,(-160.27*Z113^3)+(1002.6*Z113^2)+(28386*Z113),154132.7)</f>
        <v>44892.841879367545</v>
      </c>
      <c r="BL113" s="81">
        <f>IF(AA113&lt;=14,(-160.27*AA113^3)+(1002.6*AA113^2)+(28386*AA113),154132.7)</f>
        <v>59587.386950904</v>
      </c>
      <c r="BM113" s="81">
        <f>IF(AB113&lt;=14,(-160.27*AB113^3)+(1002.6*AB113^2)+(28386*AB113),154132.7)</f>
        <v>72686.80419228741</v>
      </c>
      <c r="BN113" s="79">
        <f>IF(AC113&lt;=14,(-160.27*AC113^3)+(1002.6*AC113^2)+(28386*AC113),154132.7)</f>
        <v>85966.9238391215</v>
      </c>
      <c r="BO113" s="79">
        <f t="shared" si="161"/>
        <v>111911.86410864934</v>
      </c>
      <c r="BP113" s="79">
        <f t="shared" si="162"/>
        <v>137167.89154711514</v>
      </c>
      <c r="BQ113" s="79">
        <f t="shared" si="163"/>
        <v>162140.4269990105</v>
      </c>
      <c r="BR113" s="79">
        <f t="shared" si="164"/>
        <v>185508.64385157195</v>
      </c>
      <c r="BS113" s="79">
        <f t="shared" si="165"/>
        <v>206089.91099047614</v>
      </c>
      <c r="BT113" s="79">
        <f t="shared" si="166"/>
        <v>219238.6204867409</v>
      </c>
      <c r="BU113" s="79">
        <f t="shared" si="167"/>
        <v>223767.61388952943</v>
      </c>
      <c r="BV113" s="79">
        <f t="shared" si="168"/>
        <v>221726.5140639877</v>
      </c>
      <c r="BW113" s="79">
        <f t="shared" si="169"/>
        <v>213924.24371722233</v>
      </c>
      <c r="BX113" s="79">
        <f t="shared" si="170"/>
        <v>202193.81110899342</v>
      </c>
      <c r="BY113" s="79">
        <f t="shared" si="171"/>
        <v>185317.84285259436</v>
      </c>
      <c r="BZ113" s="79">
        <f t="shared" si="172"/>
        <v>161265.6956751587</v>
      </c>
      <c r="CA113" s="200">
        <f t="shared" si="173"/>
        <v>154132.7</v>
      </c>
    </row>
    <row r="114" spans="1:79" ht="13.5" thickBot="1">
      <c r="A114" s="92" t="s">
        <v>106</v>
      </c>
      <c r="B114" s="101" t="s">
        <v>93</v>
      </c>
      <c r="C114" s="95" t="s">
        <v>18</v>
      </c>
      <c r="D114" s="95" t="s">
        <v>38</v>
      </c>
      <c r="E114" s="154" t="s">
        <v>15</v>
      </c>
      <c r="F114" s="155">
        <v>42614</v>
      </c>
      <c r="G114" s="171"/>
      <c r="H114" s="172"/>
      <c r="I114" s="172"/>
      <c r="J114" s="172"/>
      <c r="K114" s="172"/>
      <c r="L114" s="172"/>
      <c r="M114" s="172"/>
      <c r="N114" s="173"/>
      <c r="O114" s="172"/>
      <c r="P114" s="172"/>
      <c r="Q114" s="172"/>
      <c r="R114" s="172"/>
      <c r="S114" s="172"/>
      <c r="T114" s="172"/>
      <c r="U114" s="172"/>
      <c r="V114" s="172"/>
      <c r="W114" s="172"/>
      <c r="X114" s="173"/>
      <c r="Y114" s="176"/>
      <c r="Z114" s="175"/>
      <c r="AA114" s="173"/>
      <c r="AB114" s="174"/>
      <c r="AC114" s="177"/>
      <c r="AD114" s="179">
        <v>1</v>
      </c>
      <c r="AE114" s="179">
        <v>1.5197543877946305</v>
      </c>
      <c r="AF114" s="179">
        <v>2.002859782822108</v>
      </c>
      <c r="AG114" s="179">
        <v>2.4329018285629904</v>
      </c>
      <c r="AH114" s="179">
        <v>3.369913679793088</v>
      </c>
      <c r="AI114" s="179">
        <v>4.3175147711314725</v>
      </c>
      <c r="AJ114" s="179">
        <v>5.241742879484283</v>
      </c>
      <c r="AK114" s="179">
        <v>6.190130633990409</v>
      </c>
      <c r="AL114" s="179">
        <v>7.327825171988477</v>
      </c>
      <c r="AM114" s="179">
        <v>8.454187663913835</v>
      </c>
      <c r="AN114" s="179">
        <v>9.46103083497707</v>
      </c>
      <c r="AO114" s="179">
        <v>10.397900988150989</v>
      </c>
      <c r="AP114" s="169">
        <v>11.340067066826265</v>
      </c>
      <c r="AQ114" s="15"/>
      <c r="AR114" s="206"/>
      <c r="AS114" s="207"/>
      <c r="AT114" s="207"/>
      <c r="AU114" s="207"/>
      <c r="AV114" s="207"/>
      <c r="AW114" s="207"/>
      <c r="AX114" s="207"/>
      <c r="AY114" s="208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8"/>
      <c r="BJ114" s="211"/>
      <c r="BK114" s="210"/>
      <c r="BL114" s="208"/>
      <c r="BM114" s="209"/>
      <c r="BN114" s="212"/>
      <c r="BO114" s="214">
        <f t="shared" si="161"/>
        <v>29228.33</v>
      </c>
      <c r="BP114" s="214">
        <f t="shared" si="162"/>
        <v>44892.841879367545</v>
      </c>
      <c r="BQ114" s="214">
        <f t="shared" si="163"/>
        <v>59587.386950904</v>
      </c>
      <c r="BR114" s="214">
        <f t="shared" si="164"/>
        <v>72686.80419228741</v>
      </c>
      <c r="BS114" s="214">
        <f t="shared" si="165"/>
        <v>100910.71156827104</v>
      </c>
      <c r="BT114" s="214">
        <f t="shared" si="166"/>
        <v>128347.44311932092</v>
      </c>
      <c r="BU114" s="214">
        <f t="shared" si="167"/>
        <v>153257.1032421851</v>
      </c>
      <c r="BV114" s="214">
        <f t="shared" si="168"/>
        <v>176115.6816793083</v>
      </c>
      <c r="BW114" s="214">
        <f t="shared" si="169"/>
        <v>198780.85707126692</v>
      </c>
      <c r="BX114" s="214">
        <f t="shared" si="170"/>
        <v>214796.76773168147</v>
      </c>
      <c r="BY114" s="214">
        <f t="shared" si="171"/>
        <v>222577.22933780059</v>
      </c>
      <c r="BZ114" s="214">
        <f t="shared" si="172"/>
        <v>223379.44746825128</v>
      </c>
      <c r="CA114" s="215">
        <f t="shared" si="173"/>
        <v>217108.87993600115</v>
      </c>
    </row>
    <row r="115" spans="1:42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31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</sheetData>
  <sheetProtection/>
  <mergeCells count="9">
    <mergeCell ref="AR1:CA1"/>
    <mergeCell ref="G1:AP1"/>
    <mergeCell ref="A2:A3"/>
    <mergeCell ref="B2:B3"/>
    <mergeCell ref="C2:C3"/>
    <mergeCell ref="D2:D3"/>
    <mergeCell ref="E2:E3"/>
    <mergeCell ref="F2:F3"/>
    <mergeCell ref="A1:F1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2" width="9.140625" style="13" customWidth="1"/>
    <col min="3" max="3" width="17.421875" style="13" customWidth="1"/>
    <col min="4" max="9" width="9.140625" style="13" customWidth="1"/>
    <col min="10" max="11" width="9.140625" style="260" customWidth="1"/>
    <col min="12" max="12" width="4.57421875" style="13" customWidth="1"/>
    <col min="13" max="16384" width="9.140625" style="13" customWidth="1"/>
  </cols>
  <sheetData>
    <row r="1" spans="1:17" ht="12">
      <c r="A1" s="518" t="s">
        <v>23</v>
      </c>
      <c r="B1" s="554" t="s">
        <v>24</v>
      </c>
      <c r="C1" s="554" t="s">
        <v>5</v>
      </c>
      <c r="D1" s="554" t="s">
        <v>25</v>
      </c>
      <c r="E1" s="554"/>
      <c r="F1" s="554" t="s">
        <v>26</v>
      </c>
      <c r="G1" s="554"/>
      <c r="H1" s="554" t="s">
        <v>27</v>
      </c>
      <c r="I1" s="554"/>
      <c r="J1" s="270" t="s">
        <v>38</v>
      </c>
      <c r="K1" s="270"/>
      <c r="Q1" s="261" t="s">
        <v>156</v>
      </c>
    </row>
    <row r="2" spans="1:11" ht="12">
      <c r="A2" s="518"/>
      <c r="B2" s="554"/>
      <c r="C2" s="554"/>
      <c r="D2" s="269" t="s">
        <v>28</v>
      </c>
      <c r="E2" s="269" t="s">
        <v>29</v>
      </c>
      <c r="F2" s="269" t="s">
        <v>28</v>
      </c>
      <c r="G2" s="269" t="s">
        <v>29</v>
      </c>
      <c r="H2" s="269" t="s">
        <v>28</v>
      </c>
      <c r="I2" s="269" t="s">
        <v>29</v>
      </c>
      <c r="J2" s="270" t="s">
        <v>28</v>
      </c>
      <c r="K2" s="270" t="s">
        <v>29</v>
      </c>
    </row>
    <row r="3" spans="1:11" ht="12">
      <c r="A3" s="262" t="s">
        <v>30</v>
      </c>
      <c r="B3" s="263" t="s">
        <v>7</v>
      </c>
      <c r="C3" s="263" t="s">
        <v>31</v>
      </c>
      <c r="D3" s="264">
        <v>2.57E-05</v>
      </c>
      <c r="E3" s="263">
        <v>14.714</v>
      </c>
      <c r="F3" s="264">
        <v>4.094E-05</v>
      </c>
      <c r="G3" s="263">
        <v>4.621</v>
      </c>
      <c r="H3" s="264">
        <v>5.339E-05</v>
      </c>
      <c r="I3" s="263">
        <v>3.227</v>
      </c>
      <c r="J3" s="260">
        <v>3.9744044516846695E-05</v>
      </c>
      <c r="K3" s="260">
        <v>8.661056055511747</v>
      </c>
    </row>
    <row r="4" spans="1:11" ht="12">
      <c r="A4" s="262"/>
      <c r="B4" s="263"/>
      <c r="C4" s="263" t="s">
        <v>32</v>
      </c>
      <c r="D4" s="264">
        <v>5.197E-05</v>
      </c>
      <c r="E4" s="263">
        <v>0.243</v>
      </c>
      <c r="F4" s="264">
        <v>3.053E-05</v>
      </c>
      <c r="G4" s="263">
        <v>0.409</v>
      </c>
      <c r="H4" s="264">
        <v>1.831E-05</v>
      </c>
      <c r="I4" s="263">
        <v>2.086</v>
      </c>
      <c r="J4" s="260">
        <v>4.303385997121579E-05</v>
      </c>
      <c r="K4" s="260">
        <v>0.38216580436651615</v>
      </c>
    </row>
    <row r="5" spans="1:11" ht="12">
      <c r="A5" s="262"/>
      <c r="B5" s="263"/>
      <c r="C5" s="263" t="s">
        <v>33</v>
      </c>
      <c r="D5" s="264">
        <v>1.428E-05</v>
      </c>
      <c r="E5" s="263">
        <v>0.827</v>
      </c>
      <c r="F5" s="264">
        <v>1.994E-06</v>
      </c>
      <c r="G5" s="263">
        <v>0.552</v>
      </c>
      <c r="H5" s="264">
        <v>4.284E-06</v>
      </c>
      <c r="I5" s="263">
        <v>1.104</v>
      </c>
      <c r="J5" s="260">
        <v>8.418241678000683E-06</v>
      </c>
      <c r="K5" s="260">
        <v>0.7844694230593257</v>
      </c>
    </row>
    <row r="6" spans="1:11" ht="12">
      <c r="A6" s="262"/>
      <c r="B6" s="263"/>
      <c r="C6" s="263" t="s">
        <v>34</v>
      </c>
      <c r="D6" s="264">
        <v>4.65E-06</v>
      </c>
      <c r="E6" s="263">
        <v>0.617</v>
      </c>
      <c r="F6" s="264">
        <v>1.866E-06</v>
      </c>
      <c r="G6" s="263">
        <v>0.483</v>
      </c>
      <c r="H6" s="264">
        <v>-1.318E-05</v>
      </c>
      <c r="I6" s="263">
        <v>2.752</v>
      </c>
      <c r="J6" s="260">
        <v>1.668813899084635E-06</v>
      </c>
      <c r="K6" s="260">
        <v>0.9534663700348965</v>
      </c>
    </row>
    <row r="7" spans="1:11" ht="12">
      <c r="A7" s="262"/>
      <c r="B7" s="265"/>
      <c r="C7" s="265" t="s">
        <v>35</v>
      </c>
      <c r="D7" s="266">
        <v>6.071E-06</v>
      </c>
      <c r="E7" s="265">
        <v>0.462</v>
      </c>
      <c r="F7" s="266">
        <v>9.622E-06</v>
      </c>
      <c r="G7" s="265">
        <v>0.158</v>
      </c>
      <c r="H7" s="266">
        <v>1.349E-05</v>
      </c>
      <c r="I7" s="265">
        <v>0.43</v>
      </c>
      <c r="J7" s="267">
        <v>1.0208931545492465E-05</v>
      </c>
      <c r="K7" s="267">
        <v>0.35826307220548864</v>
      </c>
    </row>
    <row r="8" spans="1:11" ht="12">
      <c r="A8" s="262"/>
      <c r="B8" s="263" t="s">
        <v>18</v>
      </c>
      <c r="C8" s="263" t="s">
        <v>31</v>
      </c>
      <c r="D8" s="264">
        <v>5.41E-07</v>
      </c>
      <c r="E8" s="263">
        <v>0.965</v>
      </c>
      <c r="F8" s="264">
        <v>1.025E-06</v>
      </c>
      <c r="G8" s="263">
        <v>0.341</v>
      </c>
      <c r="H8" s="264">
        <v>2.819E-07</v>
      </c>
      <c r="I8" s="263">
        <v>0.375</v>
      </c>
      <c r="J8" s="260">
        <v>1.0539513192306885E-06</v>
      </c>
      <c r="K8" s="260">
        <v>0.6663798283067491</v>
      </c>
    </row>
    <row r="9" spans="1:16" ht="12">
      <c r="A9" s="262"/>
      <c r="B9" s="263"/>
      <c r="C9" s="263" t="s">
        <v>32</v>
      </c>
      <c r="D9" s="264">
        <v>4.277E-07</v>
      </c>
      <c r="E9" s="263">
        <v>0.56</v>
      </c>
      <c r="F9" s="264">
        <v>-6.683E-07</v>
      </c>
      <c r="G9" s="263">
        <v>0.384</v>
      </c>
      <c r="H9" s="264">
        <v>3.094E-07</v>
      </c>
      <c r="I9" s="263">
        <v>0.183</v>
      </c>
      <c r="J9" s="260">
        <v>-4.836219681725929E-07</v>
      </c>
      <c r="K9" s="260">
        <v>0.5043697312527496</v>
      </c>
      <c r="M9" s="271" t="s">
        <v>158</v>
      </c>
      <c r="N9" s="271"/>
      <c r="O9" s="271"/>
      <c r="P9" s="271"/>
    </row>
    <row r="10" spans="1:11" ht="12">
      <c r="A10" s="262"/>
      <c r="B10" s="263"/>
      <c r="C10" s="263" t="s">
        <v>33</v>
      </c>
      <c r="D10" s="264">
        <v>6.379E-06</v>
      </c>
      <c r="E10" s="263">
        <v>0.23</v>
      </c>
      <c r="F10" s="264">
        <v>2.62E-06</v>
      </c>
      <c r="G10" s="263">
        <v>0.118</v>
      </c>
      <c r="H10" s="264">
        <v>5.584E-07</v>
      </c>
      <c r="I10" s="263">
        <v>0.038</v>
      </c>
      <c r="J10" s="260">
        <v>3.749336267001068E-06</v>
      </c>
      <c r="K10" s="260">
        <v>0.16347060259283225</v>
      </c>
    </row>
    <row r="11" spans="1:11" ht="12">
      <c r="A11" s="262"/>
      <c r="B11" s="263"/>
      <c r="C11" s="263" t="s">
        <v>34</v>
      </c>
      <c r="D11" s="264">
        <v>8.183E-07</v>
      </c>
      <c r="E11" s="263">
        <v>0.201</v>
      </c>
      <c r="F11" s="264">
        <v>5.816E-07</v>
      </c>
      <c r="G11" s="263">
        <v>0.038</v>
      </c>
      <c r="H11" s="264">
        <v>1.333E-07</v>
      </c>
      <c r="I11" s="263">
        <v>0.019</v>
      </c>
      <c r="J11" s="260">
        <v>8.146351609280705E-07</v>
      </c>
      <c r="K11" s="260">
        <v>0.09719499342990323</v>
      </c>
    </row>
    <row r="12" spans="1:11" ht="12">
      <c r="A12" s="268"/>
      <c r="B12" s="265"/>
      <c r="C12" s="265" t="s">
        <v>35</v>
      </c>
      <c r="D12" s="266">
        <v>1.012E-06</v>
      </c>
      <c r="E12" s="265">
        <v>0.01</v>
      </c>
      <c r="F12" s="266">
        <v>3.015E-07</v>
      </c>
      <c r="G12" s="265">
        <v>0.01</v>
      </c>
      <c r="H12" s="266">
        <v>1.48E-06</v>
      </c>
      <c r="I12" s="265">
        <v>0.01</v>
      </c>
      <c r="J12" s="507">
        <v>1.024E-06</v>
      </c>
      <c r="K12" s="267">
        <v>0.01</v>
      </c>
    </row>
    <row r="13" spans="1:9" ht="12">
      <c r="A13" s="262"/>
      <c r="B13" s="263"/>
      <c r="C13" s="263"/>
      <c r="D13" s="263"/>
      <c r="E13" s="263"/>
      <c r="F13" s="263"/>
      <c r="G13" s="263"/>
      <c r="H13" s="263"/>
      <c r="I13" s="263"/>
    </row>
    <row r="14" spans="1:11" ht="12">
      <c r="A14" s="262" t="s">
        <v>36</v>
      </c>
      <c r="B14" s="263" t="s">
        <v>7</v>
      </c>
      <c r="C14" s="263" t="s">
        <v>31</v>
      </c>
      <c r="D14" s="264">
        <v>4.713E-06</v>
      </c>
      <c r="E14" s="263">
        <v>1.804</v>
      </c>
      <c r="F14" s="264">
        <v>3.525E-06</v>
      </c>
      <c r="G14" s="263">
        <v>0.891</v>
      </c>
      <c r="H14" s="264">
        <v>2.896E-06</v>
      </c>
      <c r="I14" s="263">
        <v>0.461</v>
      </c>
      <c r="J14" s="260">
        <v>4.45892347004897E-06</v>
      </c>
      <c r="K14" s="260">
        <v>1.1922366373044508</v>
      </c>
    </row>
    <row r="15" spans="1:11" ht="12">
      <c r="A15" s="262"/>
      <c r="B15" s="263"/>
      <c r="C15" s="263" t="s">
        <v>32</v>
      </c>
      <c r="D15" s="264">
        <v>4.749E-06</v>
      </c>
      <c r="E15" s="263">
        <v>0.034</v>
      </c>
      <c r="F15" s="264">
        <v>2.439E-06</v>
      </c>
      <c r="G15" s="263">
        <v>0.04</v>
      </c>
      <c r="H15" s="264">
        <v>7.092E-07</v>
      </c>
      <c r="I15" s="263">
        <v>0.079</v>
      </c>
      <c r="J15" s="260">
        <v>3.475051069571641E-06</v>
      </c>
      <c r="K15" s="260">
        <v>0.04225114824034687</v>
      </c>
    </row>
    <row r="16" spans="1:11" ht="12">
      <c r="A16" s="262"/>
      <c r="B16" s="263"/>
      <c r="C16" s="263" t="s">
        <v>33</v>
      </c>
      <c r="D16" s="264">
        <v>9.57E-07</v>
      </c>
      <c r="E16" s="263">
        <v>0.122</v>
      </c>
      <c r="F16" s="264">
        <v>2.879E-07</v>
      </c>
      <c r="G16" s="263">
        <v>0.029</v>
      </c>
      <c r="H16" s="264">
        <v>4.14E-07</v>
      </c>
      <c r="I16" s="263">
        <v>0.024</v>
      </c>
      <c r="J16" s="260">
        <v>6.376374201523444E-07</v>
      </c>
      <c r="K16" s="260">
        <v>0.07018727349828974</v>
      </c>
    </row>
    <row r="17" spans="1:11" ht="12">
      <c r="A17" s="262"/>
      <c r="B17" s="263"/>
      <c r="C17" s="263" t="s">
        <v>34</v>
      </c>
      <c r="D17" s="264">
        <v>2.943E-07</v>
      </c>
      <c r="E17" s="263">
        <v>0.051</v>
      </c>
      <c r="F17" s="264">
        <v>7.621E-08</v>
      </c>
      <c r="G17" s="263">
        <v>0.024</v>
      </c>
      <c r="H17" s="264">
        <v>-2.902E-07</v>
      </c>
      <c r="I17" s="263">
        <v>0.06</v>
      </c>
      <c r="J17" s="260">
        <v>1.2556513344445243E-07</v>
      </c>
      <c r="K17" s="260">
        <v>0.04178367001571073</v>
      </c>
    </row>
    <row r="18" spans="1:11" ht="12">
      <c r="A18" s="262"/>
      <c r="B18" s="265"/>
      <c r="C18" s="265" t="s">
        <v>35</v>
      </c>
      <c r="D18" s="266">
        <v>1.214E-06</v>
      </c>
      <c r="E18" s="265">
        <v>0.025</v>
      </c>
      <c r="F18" s="266">
        <v>-3.931E-08</v>
      </c>
      <c r="G18" s="265">
        <v>0.008</v>
      </c>
      <c r="H18" s="266">
        <v>-1.34E-07</v>
      </c>
      <c r="I18" s="265">
        <v>0.019</v>
      </c>
      <c r="J18" s="267">
        <v>3.232844288229817E-07</v>
      </c>
      <c r="K18" s="267">
        <v>0.021878051603844997</v>
      </c>
    </row>
    <row r="19" spans="1:11" ht="12">
      <c r="A19" s="262"/>
      <c r="B19" s="263" t="s">
        <v>18</v>
      </c>
      <c r="C19" s="263" t="s">
        <v>31</v>
      </c>
      <c r="D19" s="264">
        <v>5.121E-07</v>
      </c>
      <c r="E19" s="263">
        <v>0.162</v>
      </c>
      <c r="F19" s="264">
        <v>3.681E-08</v>
      </c>
      <c r="G19" s="263">
        <v>0.086</v>
      </c>
      <c r="H19" s="264">
        <v>4.51E-08</v>
      </c>
      <c r="I19" s="263">
        <v>0.071</v>
      </c>
      <c r="J19" s="260">
        <v>4.2938467550810416E-07</v>
      </c>
      <c r="K19" s="260">
        <v>0.11987407065216708</v>
      </c>
    </row>
    <row r="20" spans="1:16" ht="12">
      <c r="A20" s="262"/>
      <c r="B20" s="263"/>
      <c r="C20" s="263" t="s">
        <v>32</v>
      </c>
      <c r="D20" s="264">
        <v>1.104E-07</v>
      </c>
      <c r="E20" s="263">
        <v>0.089</v>
      </c>
      <c r="F20" s="264">
        <v>-1.466E-07</v>
      </c>
      <c r="G20" s="263">
        <v>0.063</v>
      </c>
      <c r="H20" s="264">
        <v>-6.353E-08</v>
      </c>
      <c r="I20" s="263">
        <v>0.036</v>
      </c>
      <c r="J20" s="260">
        <v>-7.471040780203848E-08</v>
      </c>
      <c r="K20" s="260">
        <v>0.08190885157235049</v>
      </c>
      <c r="M20" s="271" t="s">
        <v>158</v>
      </c>
      <c r="N20" s="271"/>
      <c r="O20" s="271"/>
      <c r="P20" s="271"/>
    </row>
    <row r="21" spans="1:11" ht="12">
      <c r="A21" s="262"/>
      <c r="B21" s="263"/>
      <c r="C21" s="263" t="s">
        <v>33</v>
      </c>
      <c r="D21" s="264">
        <v>1.077E-06</v>
      </c>
      <c r="E21" s="263">
        <v>0.036</v>
      </c>
      <c r="F21" s="264">
        <v>1.704E-07</v>
      </c>
      <c r="G21" s="263">
        <v>0.035</v>
      </c>
      <c r="H21" s="264">
        <v>8.807E-08</v>
      </c>
      <c r="I21" s="263">
        <v>0.019</v>
      </c>
      <c r="J21" s="260">
        <v>5.253229144382258E-07</v>
      </c>
      <c r="K21" s="260">
        <v>0.03526220691174144</v>
      </c>
    </row>
    <row r="22" spans="1:11" ht="12">
      <c r="A22" s="262"/>
      <c r="B22" s="263"/>
      <c r="C22" s="263" t="s">
        <v>34</v>
      </c>
      <c r="D22" s="264">
        <v>3.863E-07</v>
      </c>
      <c r="E22" s="263">
        <v>0.035</v>
      </c>
      <c r="F22" s="264">
        <v>1.803E-07</v>
      </c>
      <c r="G22" s="263">
        <v>0.015</v>
      </c>
      <c r="H22" s="264">
        <v>4.645E-08</v>
      </c>
      <c r="I22" s="263">
        <v>0.007</v>
      </c>
      <c r="J22" s="260">
        <v>2.944438271759638E-07</v>
      </c>
      <c r="K22" s="260">
        <v>0.020846387572671835</v>
      </c>
    </row>
    <row r="23" spans="1:11" ht="12">
      <c r="A23" s="268"/>
      <c r="B23" s="265"/>
      <c r="C23" s="265" t="s">
        <v>35</v>
      </c>
      <c r="D23" s="266">
        <v>1.149E-06</v>
      </c>
      <c r="E23" s="265">
        <v>0</v>
      </c>
      <c r="F23" s="266">
        <v>4.616E-07</v>
      </c>
      <c r="G23" s="265">
        <v>-0.001</v>
      </c>
      <c r="H23" s="266">
        <v>2.191E-06</v>
      </c>
      <c r="I23" s="265">
        <v>-0.041</v>
      </c>
      <c r="J23" s="267">
        <v>1.418682910617711E-06</v>
      </c>
      <c r="K23" s="267">
        <v>-0.016773378561057768</v>
      </c>
    </row>
    <row r="24" spans="1:9" ht="12">
      <c r="A24" s="262"/>
      <c r="B24" s="263"/>
      <c r="C24" s="263"/>
      <c r="D24" s="263"/>
      <c r="E24" s="263"/>
      <c r="F24" s="263"/>
      <c r="G24" s="263"/>
      <c r="H24" s="263"/>
      <c r="I24" s="263"/>
    </row>
    <row r="25" spans="1:11" ht="13.5">
      <c r="A25" s="262" t="s">
        <v>157</v>
      </c>
      <c r="B25" s="263" t="s">
        <v>7</v>
      </c>
      <c r="C25" s="263" t="s">
        <v>31</v>
      </c>
      <c r="D25" s="264">
        <v>2.548E-06</v>
      </c>
      <c r="E25" s="263">
        <v>1.378</v>
      </c>
      <c r="F25" s="264">
        <v>-1.157E-06</v>
      </c>
      <c r="G25" s="263">
        <v>2.688</v>
      </c>
      <c r="H25" s="264">
        <v>6.518E-06</v>
      </c>
      <c r="I25" s="263">
        <v>1.802</v>
      </c>
      <c r="J25" s="260">
        <v>1.2498277124985228E-06</v>
      </c>
      <c r="K25" s="260">
        <v>1.9848970951331817</v>
      </c>
    </row>
    <row r="26" spans="1:11" ht="12">
      <c r="A26" s="262"/>
      <c r="B26" s="263"/>
      <c r="C26" s="263" t="s">
        <v>32</v>
      </c>
      <c r="D26" s="264">
        <v>3.368E-06</v>
      </c>
      <c r="E26" s="263">
        <v>0.155</v>
      </c>
      <c r="F26" s="264">
        <v>3.779E-06</v>
      </c>
      <c r="G26" s="263">
        <v>0.181</v>
      </c>
      <c r="H26" s="264">
        <v>4.077E-06</v>
      </c>
      <c r="I26" s="263">
        <v>0.274</v>
      </c>
      <c r="J26" s="260">
        <v>3.760954787230012E-06</v>
      </c>
      <c r="K26" s="260">
        <v>0.16457819180857056</v>
      </c>
    </row>
    <row r="27" spans="1:16" ht="12">
      <c r="A27" s="262"/>
      <c r="B27" s="263"/>
      <c r="C27" s="263" t="s">
        <v>33</v>
      </c>
      <c r="D27" s="264">
        <v>-2.191E-06</v>
      </c>
      <c r="E27" s="263">
        <v>0.334</v>
      </c>
      <c r="F27" s="264">
        <v>-7.72E-07</v>
      </c>
      <c r="G27" s="263">
        <v>0.17</v>
      </c>
      <c r="H27" s="264">
        <v>1.301E-06</v>
      </c>
      <c r="I27" s="263">
        <v>0.14</v>
      </c>
      <c r="J27" s="260">
        <v>-9.81139925769333E-07</v>
      </c>
      <c r="K27" s="260">
        <v>0.23992939052108928</v>
      </c>
      <c r="M27" s="271" t="s">
        <v>158</v>
      </c>
      <c r="N27" s="271"/>
      <c r="O27" s="271"/>
      <c r="P27" s="271"/>
    </row>
    <row r="28" spans="1:16" ht="12">
      <c r="A28" s="262"/>
      <c r="B28" s="263"/>
      <c r="C28" s="263" t="s">
        <v>34</v>
      </c>
      <c r="D28" s="264">
        <v>-1.127E-06</v>
      </c>
      <c r="E28" s="263">
        <v>0.152</v>
      </c>
      <c r="F28" s="264">
        <v>-4.612E-07</v>
      </c>
      <c r="G28" s="263">
        <v>0.08</v>
      </c>
      <c r="H28" s="264">
        <v>-1.59E-07</v>
      </c>
      <c r="I28" s="263">
        <v>0.092</v>
      </c>
      <c r="J28" s="260">
        <v>-6.759095091431067E-07</v>
      </c>
      <c r="K28" s="260">
        <v>0.11344839111430435</v>
      </c>
      <c r="M28" s="271" t="s">
        <v>158</v>
      </c>
      <c r="N28" s="271"/>
      <c r="O28" s="271"/>
      <c r="P28" s="271"/>
    </row>
    <row r="29" spans="1:11" ht="12">
      <c r="A29" s="262"/>
      <c r="B29" s="265"/>
      <c r="C29" s="265" t="s">
        <v>35</v>
      </c>
      <c r="D29" s="266">
        <v>3.273E-07</v>
      </c>
      <c r="E29" s="265">
        <v>0.059</v>
      </c>
      <c r="F29" s="266">
        <v>4.379E-07</v>
      </c>
      <c r="G29" s="265">
        <v>0.04</v>
      </c>
      <c r="H29" s="266">
        <v>7.694E-07</v>
      </c>
      <c r="I29" s="265">
        <v>0.01</v>
      </c>
      <c r="J29" s="267">
        <v>4.315224101424393E-07</v>
      </c>
      <c r="K29" s="267">
        <v>0.04617207393304244</v>
      </c>
    </row>
    <row r="30" spans="1:11" ht="12">
      <c r="A30" s="262"/>
      <c r="B30" s="263" t="s">
        <v>18</v>
      </c>
      <c r="C30" s="263" t="s">
        <v>31</v>
      </c>
      <c r="D30" s="264">
        <v>-2.036E-08</v>
      </c>
      <c r="E30" s="263">
        <v>0.828</v>
      </c>
      <c r="F30" s="264">
        <v>3.628E-07</v>
      </c>
      <c r="G30" s="263">
        <v>0.583</v>
      </c>
      <c r="H30" s="264">
        <v>1.731E-06</v>
      </c>
      <c r="I30" s="263">
        <v>0.581</v>
      </c>
      <c r="J30" s="260">
        <v>3.576642253558505E-07</v>
      </c>
      <c r="K30" s="260">
        <v>0.7144175284868628</v>
      </c>
    </row>
    <row r="31" spans="1:11" ht="12">
      <c r="A31" s="262"/>
      <c r="B31" s="263"/>
      <c r="C31" s="263" t="s">
        <v>32</v>
      </c>
      <c r="D31" s="264">
        <v>3.231E-06</v>
      </c>
      <c r="E31" s="263">
        <v>0.588</v>
      </c>
      <c r="F31" s="264">
        <v>8.112E-07</v>
      </c>
      <c r="G31" s="263">
        <v>0.498</v>
      </c>
      <c r="H31" s="264">
        <v>2.88E-07</v>
      </c>
      <c r="I31" s="263">
        <v>0.74</v>
      </c>
      <c r="J31" s="260">
        <v>1.7644206682491935E-06</v>
      </c>
      <c r="K31" s="260">
        <v>0.6176483532756329</v>
      </c>
    </row>
    <row r="32" spans="1:11" ht="12">
      <c r="A32" s="262"/>
      <c r="B32" s="263"/>
      <c r="C32" s="263" t="s">
        <v>33</v>
      </c>
      <c r="D32" s="264">
        <v>9.963E-07</v>
      </c>
      <c r="E32" s="263">
        <v>1.078</v>
      </c>
      <c r="F32" s="264">
        <v>-1.541E-07</v>
      </c>
      <c r="G32" s="263">
        <v>0.708</v>
      </c>
      <c r="H32" s="264">
        <v>5.192E-07</v>
      </c>
      <c r="I32" s="263">
        <v>0.998</v>
      </c>
      <c r="J32" s="260">
        <v>1.6113505769045384E-07</v>
      </c>
      <c r="K32" s="260">
        <v>0.9595995201967049</v>
      </c>
    </row>
    <row r="33" spans="1:16" ht="12">
      <c r="A33" s="262"/>
      <c r="B33" s="263"/>
      <c r="C33" s="263" t="s">
        <v>34</v>
      </c>
      <c r="D33" s="264">
        <v>-4.603E-06</v>
      </c>
      <c r="E33" s="263">
        <v>1.194</v>
      </c>
      <c r="F33" s="264">
        <v>-7.567E-06</v>
      </c>
      <c r="G33" s="263">
        <v>0.826</v>
      </c>
      <c r="H33" s="264">
        <v>-5.952E-06</v>
      </c>
      <c r="I33" s="263">
        <v>1.026</v>
      </c>
      <c r="J33" s="260">
        <v>-4.849406430354093E-06</v>
      </c>
      <c r="K33" s="260">
        <v>1.00970110322202</v>
      </c>
      <c r="M33" s="271" t="s">
        <v>158</v>
      </c>
      <c r="N33" s="271"/>
      <c r="O33" s="271"/>
      <c r="P33" s="271"/>
    </row>
    <row r="34" spans="1:16" ht="12">
      <c r="A34" s="268"/>
      <c r="B34" s="265"/>
      <c r="C34" s="265" t="s">
        <v>35</v>
      </c>
      <c r="D34" s="266">
        <v>-3.819E-06</v>
      </c>
      <c r="E34" s="265">
        <v>0.913</v>
      </c>
      <c r="F34" s="266">
        <v>3.3E-07</v>
      </c>
      <c r="G34" s="265">
        <v>0.319</v>
      </c>
      <c r="H34" s="266">
        <v>3.411E-07</v>
      </c>
      <c r="I34" s="265">
        <v>0.567</v>
      </c>
      <c r="J34" s="267">
        <v>-1.3119552403048702E-06</v>
      </c>
      <c r="K34" s="267">
        <v>0.6595744728514075</v>
      </c>
      <c r="M34" s="271" t="s">
        <v>158</v>
      </c>
      <c r="N34" s="271"/>
      <c r="O34" s="271"/>
      <c r="P34" s="271"/>
    </row>
  </sheetData>
  <sheetProtection/>
  <mergeCells count="6">
    <mergeCell ref="F1:G1"/>
    <mergeCell ref="H1:I1"/>
    <mergeCell ref="A1:A2"/>
    <mergeCell ref="B1:B2"/>
    <mergeCell ref="C1:C2"/>
    <mergeCell ref="D1:E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43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4.28125" style="348" customWidth="1"/>
    <col min="2" max="2" width="14.00390625" style="348" customWidth="1"/>
    <col min="3" max="3" width="9.140625" style="348" customWidth="1"/>
    <col min="4" max="11" width="11.8515625" style="348" customWidth="1"/>
    <col min="12" max="12" width="9.140625" style="348" customWidth="1"/>
    <col min="13" max="13" width="33.140625" style="348" customWidth="1"/>
    <col min="14" max="16384" width="9.140625" style="348" customWidth="1"/>
  </cols>
  <sheetData>
    <row r="1" spans="2:3" ht="15.75" customHeight="1">
      <c r="B1" s="346" t="s">
        <v>171</v>
      </c>
      <c r="C1" s="347" t="s">
        <v>172</v>
      </c>
    </row>
    <row r="2" spans="14:21" ht="15.75" customHeight="1">
      <c r="N2" s="519" t="s">
        <v>7</v>
      </c>
      <c r="O2" s="520"/>
      <c r="P2" s="520"/>
      <c r="Q2" s="521"/>
      <c r="R2" s="520" t="s">
        <v>18</v>
      </c>
      <c r="S2" s="520"/>
      <c r="T2" s="520"/>
      <c r="U2" s="521"/>
    </row>
    <row r="3" spans="3:21" ht="15.75" customHeight="1">
      <c r="C3" s="349"/>
      <c r="D3" s="555" t="s">
        <v>173</v>
      </c>
      <c r="E3" s="556"/>
      <c r="F3" s="556"/>
      <c r="G3" s="556"/>
      <c r="H3" s="556"/>
      <c r="I3" s="556"/>
      <c r="J3" s="556"/>
      <c r="K3" s="557"/>
      <c r="N3" s="351">
        <v>1996</v>
      </c>
      <c r="O3" s="352">
        <v>2000</v>
      </c>
      <c r="P3" s="352">
        <v>2005</v>
      </c>
      <c r="Q3" s="353">
        <v>2009</v>
      </c>
      <c r="R3" s="352">
        <v>1996</v>
      </c>
      <c r="S3" s="352">
        <v>2000</v>
      </c>
      <c r="T3" s="352">
        <v>2005</v>
      </c>
      <c r="U3" s="353">
        <v>2009</v>
      </c>
    </row>
    <row r="4" spans="2:21" ht="15.75" customHeight="1">
      <c r="B4" s="517" t="s">
        <v>0</v>
      </c>
      <c r="C4" s="517" t="s">
        <v>23</v>
      </c>
      <c r="D4" s="558" t="s">
        <v>7</v>
      </c>
      <c r="E4" s="559"/>
      <c r="F4" s="559"/>
      <c r="G4" s="560"/>
      <c r="H4" s="558" t="s">
        <v>18</v>
      </c>
      <c r="I4" s="559"/>
      <c r="J4" s="559"/>
      <c r="K4" s="560"/>
      <c r="M4" s="358" t="s">
        <v>175</v>
      </c>
      <c r="N4" s="405">
        <v>165</v>
      </c>
      <c r="O4" s="359">
        <v>130</v>
      </c>
      <c r="P4" s="359">
        <v>40</v>
      </c>
      <c r="Q4" s="360">
        <v>10</v>
      </c>
      <c r="R4" s="359">
        <v>400</v>
      </c>
      <c r="S4" s="359">
        <v>300</v>
      </c>
      <c r="T4" s="359">
        <v>40</v>
      </c>
      <c r="U4" s="360">
        <v>10</v>
      </c>
    </row>
    <row r="5" spans="2:21" ht="14.25" customHeight="1">
      <c r="B5" s="517"/>
      <c r="C5" s="517"/>
      <c r="D5" s="350">
        <v>1996</v>
      </c>
      <c r="E5" s="350">
        <v>2000</v>
      </c>
      <c r="F5" s="350">
        <v>2005</v>
      </c>
      <c r="G5" s="350">
        <v>2009</v>
      </c>
      <c r="H5" s="350">
        <v>1996</v>
      </c>
      <c r="I5" s="350">
        <v>2000</v>
      </c>
      <c r="J5" s="350">
        <v>2005</v>
      </c>
      <c r="K5" s="350">
        <v>2009</v>
      </c>
      <c r="M5" s="363" t="s">
        <v>177</v>
      </c>
      <c r="N5" s="406"/>
      <c r="O5" s="364"/>
      <c r="P5" s="364"/>
      <c r="Q5" s="369">
        <v>60</v>
      </c>
      <c r="R5" s="365"/>
      <c r="S5" s="365"/>
      <c r="T5" s="365"/>
      <c r="U5" s="366"/>
    </row>
    <row r="6" spans="2:21" ht="15.75" customHeight="1">
      <c r="B6" s="517" t="s">
        <v>174</v>
      </c>
      <c r="C6" s="354" t="s">
        <v>30</v>
      </c>
      <c r="D6" s="355">
        <f>(2.459-(0.05513*(N10))+(0.0005343*(N10^2))+(0.009226*N6)-(0.0003101*(97-N4)))*(1-(0.037*(N8-1.75)))*(1-(0.008*(N11-90.2)))</f>
        <v>1.5387322121881606</v>
      </c>
      <c r="E6" s="355">
        <f>(2.459-(0.05513*(O10))+(0.0005343*(O10^2))+(0.009226*O6)-(0.0003101*(97-O4)))*(1-(0.037*(O8-1.75)))*(1-(0.008*(O11-90.2)))</f>
        <v>1.4750667506980006</v>
      </c>
      <c r="F6" s="355">
        <f>(2.459-(0.05513*(P10))+(0.0005343*(P10^2))+(0.009226*P6)-(0.0003101*(97-P4)))*(1-(0.037*(P8-1.75)))*(1-(0.008*(P11-90.2)))</f>
        <v>1.3809044506356003</v>
      </c>
      <c r="G6" s="355">
        <f>(2.459-(0.05513*(Q10))+(0.0005343*(Q10^2))+(0.009226*Q6)-(0.0003101*(97-Q4)))*(1-(0.037*(Q8-1.75)))*(1-(0.008*(Q11-90.2)))</f>
        <v>1.3711999257132006</v>
      </c>
      <c r="H6" s="356"/>
      <c r="I6" s="356"/>
      <c r="J6" s="356"/>
      <c r="K6" s="357"/>
      <c r="M6" s="363" t="s">
        <v>178</v>
      </c>
      <c r="N6" s="406">
        <v>39</v>
      </c>
      <c r="O6" s="364">
        <v>37</v>
      </c>
      <c r="P6" s="364">
        <v>33</v>
      </c>
      <c r="Q6" s="369">
        <v>33</v>
      </c>
      <c r="R6" s="364">
        <v>28</v>
      </c>
      <c r="S6" s="364">
        <v>26</v>
      </c>
      <c r="T6" s="364">
        <v>24</v>
      </c>
      <c r="U6" s="369">
        <v>24</v>
      </c>
    </row>
    <row r="7" spans="2:21" ht="15.75" customHeight="1">
      <c r="B7" s="517"/>
      <c r="C7" s="354" t="s">
        <v>176</v>
      </c>
      <c r="D7" s="355">
        <f>(0.1347+(0.0005489*N6)+(25.7*N6*EXP(-0.2642*N10))-(0.0000406*(97-N4)))*(1-(0.004*(N9-4.97)))*(1-(0.022*(N8-1.75)))*(1-(0.01*(N11-90.2)))</f>
        <v>0.16816555764196975</v>
      </c>
      <c r="E7" s="355">
        <f>(0.1347+(0.0005489*O6)+(25.7*O6*EXP(-0.2642*O10))-(0.0000406*(97-O4)))*(1-(0.004*(O9-4.97)))*(1-(0.022*(O8-1.75)))*(1-(0.01*(O11-90.2)))</f>
        <v>0.16333795753552052</v>
      </c>
      <c r="F7" s="355">
        <f>(0.1347+(0.0005489*P6)+(25.7*P6*EXP(-0.2642*P10))-(0.0000406*(97-P4)))*(1-(0.004*(P9-4.97)))*(1-(0.022*(P8-1.75)))*(1-(0.01*(P11-90.2)))</f>
        <v>0.1554509090644169</v>
      </c>
      <c r="G7" s="355">
        <f>(0.1347+(0.0005489*Q6)+(25.7*Q6*EXP(-0.2642*Q10))-(0.0000406*(97-Q4)))*(1-(0.004*(Q9-4.97)))*(1-(0.022*(Q8-1.75)))*(1-(0.01*(Q11-90.2)))</f>
        <v>0.1542004485699398</v>
      </c>
      <c r="H7" s="361"/>
      <c r="I7" s="361"/>
      <c r="J7" s="361"/>
      <c r="K7" s="362"/>
      <c r="M7" s="373" t="s">
        <v>180</v>
      </c>
      <c r="N7" s="406">
        <v>2.1</v>
      </c>
      <c r="O7" s="364">
        <v>0.8</v>
      </c>
      <c r="P7" s="364">
        <v>0.8</v>
      </c>
      <c r="Q7" s="369">
        <v>0.8</v>
      </c>
      <c r="R7" s="365"/>
      <c r="S7" s="365"/>
      <c r="T7" s="365"/>
      <c r="U7" s="366"/>
    </row>
    <row r="8" spans="2:21" ht="15.75" customHeight="1">
      <c r="B8" s="517"/>
      <c r="C8" s="354" t="s">
        <v>191</v>
      </c>
      <c r="D8" s="355">
        <f>(0.1884-(0.001438*N6)+(0.00001959*N6*N10)-(0.00005302*(97-N4)))*(1+(0.004*(N9-4.97)))*(1+(0.001*(N8-1.75)))*(1+(0.008*(N11-90.2)))</f>
        <v>0.1729315731482659</v>
      </c>
      <c r="E8" s="355">
        <f>(0.1884-(0.001438*O6)+(0.00001959*O6*O10)-(0.00005302*(97-O4)))*(1+(0.004*(O9-4.97)))*(1+(0.001*(O8-1.75)))*(1+(0.008*(O11-90.2)))</f>
        <v>0.1720335618868409</v>
      </c>
      <c r="F8" s="355">
        <f>(0.1884-(0.001438*P6)+(0.00001959*P6*P10)-(0.00005302*(97-P4)))*(1+(0.004*(P9-4.97)))*(1+(0.001*(P8-1.75)))*(1+(0.008*(P11-90.2)))</f>
        <v>0.1690696920314044</v>
      </c>
      <c r="G8" s="355">
        <f>(0.1884-(0.001438*Q6)+(0.00001959*Q6*Q10)-(0.00005302*(97-Q4)))*(1+(0.004*(Q9-4.97)))*(1+(0.001*(Q8-1.75)))*(1+(0.008*(Q11-90.2)))</f>
        <v>0.1675020006367575</v>
      </c>
      <c r="H8" s="367"/>
      <c r="I8" s="367"/>
      <c r="J8" s="367"/>
      <c r="K8" s="368"/>
      <c r="M8" s="363" t="s">
        <v>192</v>
      </c>
      <c r="N8" s="406">
        <v>0.4</v>
      </c>
      <c r="O8" s="364">
        <v>1</v>
      </c>
      <c r="P8" s="364">
        <v>1.5</v>
      </c>
      <c r="Q8" s="369">
        <v>1.5</v>
      </c>
      <c r="R8" s="365"/>
      <c r="S8" s="365"/>
      <c r="T8" s="365"/>
      <c r="U8" s="366"/>
    </row>
    <row r="9" spans="2:21" ht="15.75" customHeight="1">
      <c r="B9" s="522" t="s">
        <v>179</v>
      </c>
      <c r="C9" s="370" t="s">
        <v>30</v>
      </c>
      <c r="D9" s="371"/>
      <c r="E9" s="356"/>
      <c r="F9" s="356"/>
      <c r="G9" s="357"/>
      <c r="H9" s="372">
        <f>-1.3250726+(0.003037*R14)-(0.0025643*R16)-(0.015856*R13)+(0.000038*R15)</f>
        <v>0.40757270000000045</v>
      </c>
      <c r="I9" s="372">
        <f>-1.3250726+(0.003037*S14)-(0.0025643*S16)-(0.015856*S13)+(0.000038*S15)</f>
        <v>0.38022930000000044</v>
      </c>
      <c r="J9" s="372">
        <f>-1.3250726+(0.003037*T14)-(0.0025643*T16)-(0.015856*T13)+(0.000038*T15)</f>
        <v>0.36979290000000015</v>
      </c>
      <c r="K9" s="372">
        <f>-1.3250726+(0.003037*U14)-(0.0025643*U16)-(0.015856*U13)+(0.000038*U15)</f>
        <v>0.36979290000000015</v>
      </c>
      <c r="M9" s="363" t="s">
        <v>181</v>
      </c>
      <c r="N9" s="406">
        <v>10</v>
      </c>
      <c r="O9" s="364">
        <v>10</v>
      </c>
      <c r="P9" s="364">
        <v>10</v>
      </c>
      <c r="Q9" s="369">
        <v>10</v>
      </c>
      <c r="R9" s="365"/>
      <c r="S9" s="365"/>
      <c r="T9" s="365"/>
      <c r="U9" s="366"/>
    </row>
    <row r="10" spans="2:21" ht="15.75" customHeight="1">
      <c r="B10" s="523"/>
      <c r="C10" s="370" t="s">
        <v>176</v>
      </c>
      <c r="D10" s="374"/>
      <c r="E10" s="375"/>
      <c r="F10" s="375"/>
      <c r="G10" s="376"/>
      <c r="H10" s="377">
        <f>-0.293192+(0.0006759*R14)-(0.0007306*R16)-(0.0032733*R13)-(0.000038*R15)</f>
        <v>0.08775030000000003</v>
      </c>
      <c r="I10" s="377">
        <f>-0.293192+(0.0006759*S14)-(0.0007306*S16)-(0.0032733*S13)-(0.000038*S15)</f>
        <v>0.08342490000000002</v>
      </c>
      <c r="J10" s="377">
        <f>-0.293192+(0.0006759*T14)-(0.0007306*T16)-(0.0032733*T13)-(0.000038*T15)</f>
        <v>0.08188659999999992</v>
      </c>
      <c r="K10" s="377">
        <f>-0.293192+(0.0006759*U14)-(0.0007306*U16)-(0.0032733*U13)-(0.000038*U15)</f>
        <v>0.08188659999999992</v>
      </c>
      <c r="M10" s="363" t="s">
        <v>182</v>
      </c>
      <c r="N10" s="406">
        <v>52</v>
      </c>
      <c r="O10" s="364">
        <v>52</v>
      </c>
      <c r="P10" s="364">
        <v>52</v>
      </c>
      <c r="Q10" s="369">
        <v>52</v>
      </c>
      <c r="R10" s="365"/>
      <c r="S10" s="365"/>
      <c r="T10" s="365"/>
      <c r="U10" s="366"/>
    </row>
    <row r="11" spans="2:21" ht="15.75" customHeight="1">
      <c r="B11" s="523"/>
      <c r="C11" s="370" t="s">
        <v>191</v>
      </c>
      <c r="D11" s="374"/>
      <c r="E11" s="361"/>
      <c r="F11" s="361"/>
      <c r="G11" s="362"/>
      <c r="H11" s="372">
        <f>1.0039726-(0.0003113*R14)+(0.0027263*R16)-(0.0000883*R13)-(0.0005805*R15)</f>
        <v>0.5593389999999999</v>
      </c>
      <c r="I11" s="372">
        <f>1.0039726-(0.0003113*S14)+(0.0027263*S16)-(0.0000883*S13)-(0.0005805*S15)</f>
        <v>0.5653198</v>
      </c>
      <c r="J11" s="372">
        <f>1.0039726-(0.0003113*T14)+(0.0027263*T16)-(0.0000883*T13)-(0.0005805*T15)</f>
        <v>0.5672287</v>
      </c>
      <c r="K11" s="372">
        <f>1.0039726-(0.0003113*U14)+(0.0027263*U16)-(0.0000883*U13)-(0.0005805*U15)</f>
        <v>0.5672287</v>
      </c>
      <c r="M11" s="363" t="s">
        <v>184</v>
      </c>
      <c r="N11" s="406">
        <v>86</v>
      </c>
      <c r="O11" s="364">
        <v>86</v>
      </c>
      <c r="P11" s="364">
        <v>86</v>
      </c>
      <c r="Q11" s="369">
        <v>86</v>
      </c>
      <c r="R11" s="365"/>
      <c r="S11" s="365"/>
      <c r="T11" s="365"/>
      <c r="U11" s="366"/>
    </row>
    <row r="12" spans="2:21" ht="15.75" customHeight="1">
      <c r="B12" s="516"/>
      <c r="C12" s="354" t="s">
        <v>37</v>
      </c>
      <c r="D12" s="378"/>
      <c r="E12" s="379"/>
      <c r="F12" s="379"/>
      <c r="G12" s="380"/>
      <c r="H12" s="372">
        <f>(-0.3879873+(0.0004677*R14)+(0.0004488*R16)+(0.0004098*R13)+(0.0000788*R15))*(1-(0.015*((450-R4)/100)))</f>
        <v>0.05696920225000002</v>
      </c>
      <c r="I12" s="372">
        <f>(-0.3879873+(0.0004677*S14)+(0.0004488*S16)+(0.0004098*S13)+(0.0000788*S15))*(1-(0.015*((450-S4)/100)))</f>
        <v>0.054491421750000026</v>
      </c>
      <c r="J12" s="372">
        <f>(-0.3879873+(0.0004677*T14)+(0.0004488*T16)+(0.0004098*T13)+(0.0000788*T15))*(1-(0.015*((450-T4)/100)))</f>
        <v>0.048540721599999996</v>
      </c>
      <c r="K12" s="372">
        <f>(-0.3879873+(0.0004677*U14)+(0.0004488*U16)+(0.0004098*U13)+(0.0000788*U15))*(1-(0.015*((450-U4)/100)))</f>
        <v>0.04830797439999999</v>
      </c>
      <c r="M12" s="381" t="s">
        <v>185</v>
      </c>
      <c r="N12" s="407">
        <v>0.005</v>
      </c>
      <c r="O12" s="382">
        <v>0.003</v>
      </c>
      <c r="P12" s="382">
        <v>0.003</v>
      </c>
      <c r="Q12" s="387">
        <v>0.003</v>
      </c>
      <c r="R12" s="383"/>
      <c r="S12" s="383"/>
      <c r="T12" s="383"/>
      <c r="U12" s="384"/>
    </row>
    <row r="13" spans="2:21" ht="15.75" customHeight="1">
      <c r="B13" s="522" t="s">
        <v>183</v>
      </c>
      <c r="C13" s="354" t="s">
        <v>30</v>
      </c>
      <c r="D13" s="371"/>
      <c r="E13" s="356"/>
      <c r="F13" s="356"/>
      <c r="G13" s="357"/>
      <c r="H13" s="372">
        <f>2.24407-(0.0011*R14)+(0.00007*R16)-(0.00768*R13)-(0.00087*R15)</f>
        <v>0.6245199999999997</v>
      </c>
      <c r="I13" s="372">
        <f>2.24407-(0.0011*S14)+(0.00007*S16)-(0.00768*S13)-(0.00087*S15)</f>
        <v>0.6264199999999999</v>
      </c>
      <c r="J13" s="372">
        <f>2.24407-(0.0011*T14)+(0.00007*T16)-(0.00768*T13)-(0.00087*T15)</f>
        <v>0.6404799999999997</v>
      </c>
      <c r="K13" s="372">
        <f>2.24407-(0.0011*U14)+(0.00007*U16)-(0.00768*U13)-(0.00087*U15)</f>
        <v>0.6404799999999997</v>
      </c>
      <c r="M13" s="358" t="s">
        <v>186</v>
      </c>
      <c r="N13" s="408"/>
      <c r="O13" s="385"/>
      <c r="P13" s="385"/>
      <c r="Q13" s="409"/>
      <c r="R13" s="359">
        <v>51</v>
      </c>
      <c r="S13" s="359">
        <v>53</v>
      </c>
      <c r="T13" s="359">
        <v>53</v>
      </c>
      <c r="U13" s="360">
        <v>53</v>
      </c>
    </row>
    <row r="14" spans="2:21" ht="15.75" customHeight="1">
      <c r="B14" s="523"/>
      <c r="C14" s="354" t="s">
        <v>176</v>
      </c>
      <c r="D14" s="374"/>
      <c r="E14" s="361"/>
      <c r="F14" s="361"/>
      <c r="G14" s="362"/>
      <c r="H14" s="372">
        <f>1.61466-(0.00123*R14)+(0.00133*R16)-(0.00181*R13)-(0.00068*R15)</f>
        <v>0.26312000000000013</v>
      </c>
      <c r="I14" s="372">
        <f>1.61466-(0.00123*S14)+(0.00133*S16)-(0.00181*S13)-(0.00068*S15)</f>
        <v>0.2704400000000001</v>
      </c>
      <c r="J14" s="372">
        <f>1.61466-(0.00123*T14)+(0.00133*T16)-(0.00181*T13)-(0.00068*T15)</f>
        <v>0.28073</v>
      </c>
      <c r="K14" s="372">
        <f>1.61466-(0.00123*U14)+(0.00133*U16)-(0.00181*U13)-(0.00068*U15)</f>
        <v>0.28073</v>
      </c>
      <c r="M14" s="363" t="s">
        <v>193</v>
      </c>
      <c r="N14" s="374"/>
      <c r="O14" s="365"/>
      <c r="P14" s="365"/>
      <c r="Q14" s="366"/>
      <c r="R14" s="364">
        <v>840</v>
      </c>
      <c r="S14" s="364">
        <v>840</v>
      </c>
      <c r="T14" s="364">
        <v>835</v>
      </c>
      <c r="U14" s="369">
        <v>835</v>
      </c>
    </row>
    <row r="15" spans="2:21" ht="15.75" customHeight="1">
      <c r="B15" s="523"/>
      <c r="C15" s="354" t="s">
        <v>191</v>
      </c>
      <c r="D15" s="374"/>
      <c r="E15" s="361"/>
      <c r="F15" s="361"/>
      <c r="G15" s="362"/>
      <c r="H15" s="372">
        <f>-1.75444+(0.00906*R14)-(0.0163*R16)+(0.00493*R13)+(0.00266*R15)</f>
        <v>6.8916900000000005</v>
      </c>
      <c r="I15" s="372">
        <f>-1.75444+(0.00906*S14)-(0.0163*S16)+(0.00493*S13)+(0.00266*S15)</f>
        <v>6.88095</v>
      </c>
      <c r="J15" s="372">
        <f>-1.75444+(0.00906*T14)-(0.0163*T16)+(0.00493*T13)+(0.00266*T15)</f>
        <v>6.84165</v>
      </c>
      <c r="K15" s="372">
        <f>-1.75444+(0.00906*U14)-(0.0163*U16)+(0.00493*U13)+(0.00266*U15)</f>
        <v>6.84165</v>
      </c>
      <c r="M15" s="363" t="s">
        <v>194</v>
      </c>
      <c r="N15" s="374"/>
      <c r="O15" s="365"/>
      <c r="P15" s="365"/>
      <c r="Q15" s="366"/>
      <c r="R15" s="364">
        <v>350</v>
      </c>
      <c r="S15" s="364">
        <v>330</v>
      </c>
      <c r="T15" s="364">
        <v>320</v>
      </c>
      <c r="U15" s="369">
        <v>320</v>
      </c>
    </row>
    <row r="16" spans="2:21" ht="15.75" customHeight="1">
      <c r="B16" s="516"/>
      <c r="C16" s="354" t="s">
        <v>37</v>
      </c>
      <c r="D16" s="378"/>
      <c r="E16" s="367"/>
      <c r="F16" s="367"/>
      <c r="G16" s="368"/>
      <c r="H16" s="372">
        <f>(0.06959+(0.00006*R14)+(0.00065*R16)-(0.00001*R13))*(1-(0.0086*((440-R4)/100)))</f>
        <v>0.1248988648</v>
      </c>
      <c r="I16" s="372">
        <f>(0.06959+(0.00006*S14)+(0.00065*S16)-(0.00001*S13))*(1-(0.0086*((440-S4)/100)))</f>
        <v>0.12251691959999998</v>
      </c>
      <c r="J16" s="372">
        <f>(0.06959+(0.00006*T14)+(0.00065*T16)-(0.00001*T13))*(1-(0.0086*((440-T4)/100)))</f>
        <v>0.11819909599999999</v>
      </c>
      <c r="K16" s="372">
        <f>(0.06959+(0.00006*U14)+(0.00065*U16)-(0.00001*U13))*(1-(0.0086*((440-U4)/100)))</f>
        <v>0.11788327819999998</v>
      </c>
      <c r="M16" s="386" t="s">
        <v>187</v>
      </c>
      <c r="N16" s="410"/>
      <c r="O16" s="383"/>
      <c r="P16" s="383"/>
      <c r="Q16" s="384"/>
      <c r="R16" s="382">
        <v>9</v>
      </c>
      <c r="S16" s="382">
        <v>7</v>
      </c>
      <c r="T16" s="382">
        <v>5</v>
      </c>
      <c r="U16" s="387">
        <v>5</v>
      </c>
    </row>
    <row r="18" spans="15:17" ht="15.75" customHeight="1">
      <c r="O18" s="388"/>
      <c r="P18" s="388"/>
      <c r="Q18" s="388"/>
    </row>
    <row r="19" spans="14:17" ht="15.75" customHeight="1">
      <c r="N19" s="388"/>
      <c r="O19" s="388"/>
      <c r="P19" s="388"/>
      <c r="Q19" s="388"/>
    </row>
    <row r="20" spans="14:17" ht="15.75" customHeight="1">
      <c r="N20" s="388"/>
      <c r="O20" s="388"/>
      <c r="P20" s="388"/>
      <c r="Q20" s="388"/>
    </row>
    <row r="21" spans="14:17" ht="15.75" customHeight="1" thickBot="1">
      <c r="N21" s="388"/>
      <c r="O21" s="388"/>
      <c r="P21" s="388"/>
      <c r="Q21" s="388"/>
    </row>
    <row r="22" spans="2:5" ht="15.75" customHeight="1" thickBot="1">
      <c r="B22" s="389" t="s">
        <v>2</v>
      </c>
      <c r="C22" s="390" t="s">
        <v>24</v>
      </c>
      <c r="D22" s="390" t="s">
        <v>188</v>
      </c>
      <c r="E22" s="391" t="s">
        <v>164</v>
      </c>
    </row>
    <row r="23" spans="2:5" ht="15.75" customHeight="1">
      <c r="B23" s="392" t="s">
        <v>189</v>
      </c>
      <c r="C23" s="393" t="s">
        <v>7</v>
      </c>
      <c r="D23" s="393" t="s">
        <v>31</v>
      </c>
      <c r="E23" s="394">
        <v>1996</v>
      </c>
    </row>
    <row r="24" spans="2:5" ht="15.75" customHeight="1">
      <c r="B24" s="392"/>
      <c r="C24" s="393"/>
      <c r="D24" s="393" t="s">
        <v>32</v>
      </c>
      <c r="E24" s="394">
        <v>1996</v>
      </c>
    </row>
    <row r="25" spans="2:5" ht="15.75" customHeight="1">
      <c r="B25" s="392"/>
      <c r="C25" s="393"/>
      <c r="D25" s="393" t="s">
        <v>33</v>
      </c>
      <c r="E25" s="394">
        <v>1996</v>
      </c>
    </row>
    <row r="26" spans="2:5" ht="15.75" customHeight="1">
      <c r="B26" s="392"/>
      <c r="C26" s="393"/>
      <c r="D26" s="393" t="s">
        <v>34</v>
      </c>
      <c r="E26" s="394">
        <v>2000</v>
      </c>
    </row>
    <row r="27" spans="2:5" ht="15.75" customHeight="1">
      <c r="B27" s="392"/>
      <c r="C27" s="393"/>
      <c r="D27" s="393" t="s">
        <v>35</v>
      </c>
      <c r="E27" s="394">
        <v>2005</v>
      </c>
    </row>
    <row r="28" spans="2:5" ht="15.75" customHeight="1">
      <c r="B28" s="392"/>
      <c r="C28" s="393"/>
      <c r="D28" s="393" t="s">
        <v>166</v>
      </c>
      <c r="E28" s="394">
        <v>2009</v>
      </c>
    </row>
    <row r="29" spans="2:5" ht="15.75" customHeight="1">
      <c r="B29" s="392"/>
      <c r="C29" s="395"/>
      <c r="D29" s="395" t="s">
        <v>167</v>
      </c>
      <c r="E29" s="396">
        <v>2009</v>
      </c>
    </row>
    <row r="30" spans="2:5" ht="15.75" customHeight="1">
      <c r="B30" s="392"/>
      <c r="C30" s="393" t="s">
        <v>18</v>
      </c>
      <c r="D30" s="393" t="s">
        <v>31</v>
      </c>
      <c r="E30" s="394">
        <v>1996</v>
      </c>
    </row>
    <row r="31" spans="2:5" ht="15.75" customHeight="1">
      <c r="B31" s="392"/>
      <c r="C31" s="393"/>
      <c r="D31" s="393" t="s">
        <v>32</v>
      </c>
      <c r="E31" s="394">
        <v>1996</v>
      </c>
    </row>
    <row r="32" spans="2:5" ht="15.75" customHeight="1">
      <c r="B32" s="392"/>
      <c r="C32" s="393"/>
      <c r="D32" s="393" t="s">
        <v>33</v>
      </c>
      <c r="E32" s="394">
        <v>1996</v>
      </c>
    </row>
    <row r="33" spans="2:5" ht="15.75" customHeight="1">
      <c r="B33" s="392"/>
      <c r="C33" s="393"/>
      <c r="D33" s="393" t="s">
        <v>34</v>
      </c>
      <c r="E33" s="394">
        <v>2000</v>
      </c>
    </row>
    <row r="34" spans="2:5" ht="15.75" customHeight="1">
      <c r="B34" s="392"/>
      <c r="C34" s="393"/>
      <c r="D34" s="393" t="s">
        <v>35</v>
      </c>
      <c r="E34" s="394">
        <v>2005</v>
      </c>
    </row>
    <row r="35" spans="2:5" ht="15.75" customHeight="1">
      <c r="B35" s="392"/>
      <c r="C35" s="393"/>
      <c r="D35" s="393" t="s">
        <v>166</v>
      </c>
      <c r="E35" s="394">
        <v>2009</v>
      </c>
    </row>
    <row r="36" spans="2:5" ht="15.75" customHeight="1" thickBot="1">
      <c r="B36" s="397"/>
      <c r="C36" s="398"/>
      <c r="D36" s="398" t="s">
        <v>167</v>
      </c>
      <c r="E36" s="399">
        <v>2009</v>
      </c>
    </row>
    <row r="37" spans="2:5" ht="15.75" customHeight="1">
      <c r="B37" s="400" t="s">
        <v>190</v>
      </c>
      <c r="C37" s="401" t="s">
        <v>18</v>
      </c>
      <c r="D37" s="401" t="s">
        <v>31</v>
      </c>
      <c r="E37" s="402">
        <v>1996</v>
      </c>
    </row>
    <row r="38" spans="2:5" ht="15.75" customHeight="1">
      <c r="B38" s="403"/>
      <c r="C38" s="393"/>
      <c r="D38" s="393" t="s">
        <v>32</v>
      </c>
      <c r="E38" s="394">
        <v>1996</v>
      </c>
    </row>
    <row r="39" spans="2:5" ht="15.75" customHeight="1">
      <c r="B39" s="403"/>
      <c r="C39" s="393"/>
      <c r="D39" s="393" t="s">
        <v>33</v>
      </c>
      <c r="E39" s="394">
        <v>1996</v>
      </c>
    </row>
    <row r="40" spans="2:5" ht="15.75" customHeight="1">
      <c r="B40" s="403"/>
      <c r="C40" s="393"/>
      <c r="D40" s="393" t="s">
        <v>34</v>
      </c>
      <c r="E40" s="394">
        <v>2000</v>
      </c>
    </row>
    <row r="41" spans="2:5" ht="15.75" customHeight="1">
      <c r="B41" s="403"/>
      <c r="C41" s="393"/>
      <c r="D41" s="393" t="s">
        <v>35</v>
      </c>
      <c r="E41" s="394">
        <v>2005</v>
      </c>
    </row>
    <row r="42" spans="2:5" ht="15.75" customHeight="1">
      <c r="B42" s="403"/>
      <c r="C42" s="393"/>
      <c r="D42" s="393" t="s">
        <v>166</v>
      </c>
      <c r="E42" s="394">
        <v>2009</v>
      </c>
    </row>
    <row r="43" spans="2:5" ht="15.75" customHeight="1" thickBot="1">
      <c r="B43" s="404"/>
      <c r="C43" s="398"/>
      <c r="D43" s="398" t="s">
        <v>167</v>
      </c>
      <c r="E43" s="399">
        <v>2009</v>
      </c>
    </row>
  </sheetData>
  <sheetProtection/>
  <mergeCells count="10">
    <mergeCell ref="N2:Q2"/>
    <mergeCell ref="R2:U2"/>
    <mergeCell ref="B13:B16"/>
    <mergeCell ref="B9:B12"/>
    <mergeCell ref="B6:B8"/>
    <mergeCell ref="D3:K3"/>
    <mergeCell ref="B4:B5"/>
    <mergeCell ref="C4:C5"/>
    <mergeCell ref="D4:G4"/>
    <mergeCell ref="H4:K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M102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1" width="6.421875" style="8" customWidth="1"/>
    <col min="2" max="2" width="14.57421875" style="7" customWidth="1"/>
    <col min="3" max="3" width="6.57421875" style="7" customWidth="1"/>
    <col min="4" max="4" width="16.421875" style="7" customWidth="1"/>
    <col min="5" max="7" width="11.00390625" style="7" customWidth="1"/>
    <col min="8" max="43" width="4.57421875" style="9" customWidth="1"/>
    <col min="44" max="44" width="3.28125" style="0" customWidth="1"/>
    <col min="45" max="80" width="4.57421875" style="0" customWidth="1"/>
    <col min="81" max="81" width="5.00390625" style="0" customWidth="1"/>
    <col min="82" max="117" width="5.7109375" style="0" customWidth="1"/>
  </cols>
  <sheetData>
    <row r="1" spans="1:117" ht="19.5" thickBot="1">
      <c r="A1" s="573" t="s">
        <v>0</v>
      </c>
      <c r="B1" s="574"/>
      <c r="C1" s="574"/>
      <c r="D1" s="574"/>
      <c r="E1" s="574"/>
      <c r="F1" s="575"/>
      <c r="G1" s="272"/>
      <c r="H1" s="565" t="s">
        <v>161</v>
      </c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2"/>
      <c r="AS1" s="565" t="s">
        <v>162</v>
      </c>
      <c r="AT1" s="541"/>
      <c r="AU1" s="541"/>
      <c r="AV1" s="541"/>
      <c r="AW1" s="541"/>
      <c r="AX1" s="541"/>
      <c r="AY1" s="541"/>
      <c r="AZ1" s="541"/>
      <c r="BA1" s="541"/>
      <c r="BB1" s="541"/>
      <c r="BC1" s="541"/>
      <c r="BD1" s="541"/>
      <c r="BE1" s="541"/>
      <c r="BF1" s="541"/>
      <c r="BG1" s="541"/>
      <c r="BH1" s="541"/>
      <c r="BI1" s="541"/>
      <c r="BJ1" s="541"/>
      <c r="BK1" s="541"/>
      <c r="BL1" s="541"/>
      <c r="BM1" s="541"/>
      <c r="BN1" s="541"/>
      <c r="BO1" s="541"/>
      <c r="BP1" s="541"/>
      <c r="BQ1" s="541"/>
      <c r="BR1" s="541"/>
      <c r="BS1" s="541"/>
      <c r="BT1" s="541"/>
      <c r="BU1" s="541"/>
      <c r="BV1" s="541"/>
      <c r="BW1" s="541"/>
      <c r="BX1" s="541"/>
      <c r="BY1" s="541"/>
      <c r="BZ1" s="541"/>
      <c r="CA1" s="541"/>
      <c r="CB1" s="542"/>
      <c r="CD1" s="540" t="s">
        <v>163</v>
      </c>
      <c r="CE1" s="541"/>
      <c r="CF1" s="541"/>
      <c r="CG1" s="541"/>
      <c r="CH1" s="541"/>
      <c r="CI1" s="541"/>
      <c r="CJ1" s="541"/>
      <c r="CK1" s="541"/>
      <c r="CL1" s="541"/>
      <c r="CM1" s="541"/>
      <c r="CN1" s="541"/>
      <c r="CO1" s="541"/>
      <c r="CP1" s="541"/>
      <c r="CQ1" s="541"/>
      <c r="CR1" s="541"/>
      <c r="CS1" s="541"/>
      <c r="CT1" s="541"/>
      <c r="CU1" s="541"/>
      <c r="CV1" s="541"/>
      <c r="CW1" s="541"/>
      <c r="CX1" s="541"/>
      <c r="CY1" s="541"/>
      <c r="CZ1" s="541"/>
      <c r="DA1" s="541"/>
      <c r="DB1" s="541"/>
      <c r="DC1" s="541"/>
      <c r="DD1" s="541"/>
      <c r="DE1" s="541"/>
      <c r="DF1" s="541"/>
      <c r="DG1" s="541"/>
      <c r="DH1" s="541"/>
      <c r="DI1" s="541"/>
      <c r="DJ1" s="541"/>
      <c r="DK1" s="541"/>
      <c r="DL1" s="541"/>
      <c r="DM1" s="542"/>
    </row>
    <row r="2" spans="1:117" ht="24.75" customHeight="1" thickBot="1">
      <c r="A2" s="543" t="s">
        <v>1</v>
      </c>
      <c r="B2" s="545" t="s">
        <v>2</v>
      </c>
      <c r="C2" s="545" t="s">
        <v>3</v>
      </c>
      <c r="D2" s="545" t="s">
        <v>4</v>
      </c>
      <c r="E2" s="547" t="s">
        <v>5</v>
      </c>
      <c r="F2" s="549" t="s">
        <v>19</v>
      </c>
      <c r="G2" s="576" t="s">
        <v>24</v>
      </c>
      <c r="H2" s="566" t="s">
        <v>30</v>
      </c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  <c r="AQ2" s="568"/>
      <c r="AS2" s="566" t="s">
        <v>30</v>
      </c>
      <c r="AT2" s="567"/>
      <c r="AU2" s="567"/>
      <c r="AV2" s="567"/>
      <c r="AW2" s="567"/>
      <c r="AX2" s="567"/>
      <c r="AY2" s="567"/>
      <c r="AZ2" s="567"/>
      <c r="BA2" s="567"/>
      <c r="BB2" s="567"/>
      <c r="BC2" s="567"/>
      <c r="BD2" s="567"/>
      <c r="BE2" s="567"/>
      <c r="BF2" s="567"/>
      <c r="BG2" s="567"/>
      <c r="BH2" s="567"/>
      <c r="BI2" s="567"/>
      <c r="BJ2" s="567"/>
      <c r="BK2" s="567"/>
      <c r="BL2" s="567"/>
      <c r="BM2" s="567"/>
      <c r="BN2" s="567"/>
      <c r="BO2" s="567"/>
      <c r="BP2" s="567"/>
      <c r="BQ2" s="567"/>
      <c r="BR2" s="567"/>
      <c r="BS2" s="567"/>
      <c r="BT2" s="567"/>
      <c r="BU2" s="567"/>
      <c r="BV2" s="567"/>
      <c r="BW2" s="567"/>
      <c r="BX2" s="567"/>
      <c r="BY2" s="567"/>
      <c r="BZ2" s="567"/>
      <c r="CA2" s="567"/>
      <c r="CB2" s="568"/>
      <c r="CD2" s="566" t="s">
        <v>30</v>
      </c>
      <c r="CE2" s="567"/>
      <c r="CF2" s="567"/>
      <c r="CG2" s="567"/>
      <c r="CH2" s="567"/>
      <c r="CI2" s="567"/>
      <c r="CJ2" s="567"/>
      <c r="CK2" s="567"/>
      <c r="CL2" s="567"/>
      <c r="CM2" s="567"/>
      <c r="CN2" s="567"/>
      <c r="CO2" s="567"/>
      <c r="CP2" s="567"/>
      <c r="CQ2" s="567"/>
      <c r="CR2" s="567"/>
      <c r="CS2" s="567"/>
      <c r="CT2" s="567"/>
      <c r="CU2" s="567"/>
      <c r="CV2" s="567"/>
      <c r="CW2" s="567"/>
      <c r="CX2" s="567"/>
      <c r="CY2" s="567"/>
      <c r="CZ2" s="567"/>
      <c r="DA2" s="567"/>
      <c r="DB2" s="567"/>
      <c r="DC2" s="567"/>
      <c r="DD2" s="567"/>
      <c r="DE2" s="567"/>
      <c r="DF2" s="567"/>
      <c r="DG2" s="567"/>
      <c r="DH2" s="567"/>
      <c r="DI2" s="567"/>
      <c r="DJ2" s="567"/>
      <c r="DK2" s="567"/>
      <c r="DL2" s="567"/>
      <c r="DM2" s="568"/>
    </row>
    <row r="3" spans="1:117" ht="35.25" customHeight="1" thickBot="1">
      <c r="A3" s="561"/>
      <c r="B3" s="562"/>
      <c r="C3" s="562"/>
      <c r="D3" s="562"/>
      <c r="E3" s="563"/>
      <c r="F3" s="564"/>
      <c r="G3" s="577"/>
      <c r="H3" s="16">
        <v>1995</v>
      </c>
      <c r="I3" s="17">
        <v>1996</v>
      </c>
      <c r="J3" s="17">
        <v>1997</v>
      </c>
      <c r="K3" s="17">
        <v>1998</v>
      </c>
      <c r="L3" s="17">
        <v>1999</v>
      </c>
      <c r="M3" s="17">
        <f aca="true" t="shared" si="0" ref="M3:AQ3">L3+1</f>
        <v>2000</v>
      </c>
      <c r="N3" s="17">
        <f t="shared" si="0"/>
        <v>2001</v>
      </c>
      <c r="O3" s="17">
        <f t="shared" si="0"/>
        <v>2002</v>
      </c>
      <c r="P3" s="17">
        <f t="shared" si="0"/>
        <v>2003</v>
      </c>
      <c r="Q3" s="17">
        <f t="shared" si="0"/>
        <v>2004</v>
      </c>
      <c r="R3" s="17">
        <f t="shared" si="0"/>
        <v>2005</v>
      </c>
      <c r="S3" s="17">
        <f t="shared" si="0"/>
        <v>2006</v>
      </c>
      <c r="T3" s="17">
        <f t="shared" si="0"/>
        <v>2007</v>
      </c>
      <c r="U3" s="17">
        <f t="shared" si="0"/>
        <v>2008</v>
      </c>
      <c r="V3" s="17">
        <f t="shared" si="0"/>
        <v>2009</v>
      </c>
      <c r="W3" s="17">
        <f t="shared" si="0"/>
        <v>2010</v>
      </c>
      <c r="X3" s="17">
        <f t="shared" si="0"/>
        <v>2011</v>
      </c>
      <c r="Y3" s="17">
        <f t="shared" si="0"/>
        <v>2012</v>
      </c>
      <c r="Z3" s="17">
        <f t="shared" si="0"/>
        <v>2013</v>
      </c>
      <c r="AA3" s="17">
        <f t="shared" si="0"/>
        <v>2014</v>
      </c>
      <c r="AB3" s="17">
        <f t="shared" si="0"/>
        <v>2015</v>
      </c>
      <c r="AC3" s="17">
        <f t="shared" si="0"/>
        <v>2016</v>
      </c>
      <c r="AD3" s="17">
        <f t="shared" si="0"/>
        <v>2017</v>
      </c>
      <c r="AE3" s="17">
        <f t="shared" si="0"/>
        <v>2018</v>
      </c>
      <c r="AF3" s="17">
        <f t="shared" si="0"/>
        <v>2019</v>
      </c>
      <c r="AG3" s="17">
        <f t="shared" si="0"/>
        <v>2020</v>
      </c>
      <c r="AH3" s="17">
        <f t="shared" si="0"/>
        <v>2021</v>
      </c>
      <c r="AI3" s="17">
        <f t="shared" si="0"/>
        <v>2022</v>
      </c>
      <c r="AJ3" s="17">
        <f t="shared" si="0"/>
        <v>2023</v>
      </c>
      <c r="AK3" s="17">
        <f t="shared" si="0"/>
        <v>2024</v>
      </c>
      <c r="AL3" s="17">
        <f t="shared" si="0"/>
        <v>2025</v>
      </c>
      <c r="AM3" s="17">
        <f t="shared" si="0"/>
        <v>2026</v>
      </c>
      <c r="AN3" s="17">
        <f t="shared" si="0"/>
        <v>2027</v>
      </c>
      <c r="AO3" s="17">
        <f t="shared" si="0"/>
        <v>2028</v>
      </c>
      <c r="AP3" s="17">
        <f t="shared" si="0"/>
        <v>2029</v>
      </c>
      <c r="AQ3" s="21">
        <f t="shared" si="0"/>
        <v>2030</v>
      </c>
      <c r="AS3" s="16">
        <v>1995</v>
      </c>
      <c r="AT3" s="17">
        <v>1996</v>
      </c>
      <c r="AU3" s="17">
        <v>1997</v>
      </c>
      <c r="AV3" s="17">
        <v>1998</v>
      </c>
      <c r="AW3" s="17">
        <v>1999</v>
      </c>
      <c r="AX3" s="17">
        <f aca="true" t="shared" si="1" ref="AX3:CB3">AW3+1</f>
        <v>2000</v>
      </c>
      <c r="AY3" s="17">
        <f t="shared" si="1"/>
        <v>2001</v>
      </c>
      <c r="AZ3" s="17">
        <f t="shared" si="1"/>
        <v>2002</v>
      </c>
      <c r="BA3" s="17">
        <f t="shared" si="1"/>
        <v>2003</v>
      </c>
      <c r="BB3" s="17">
        <f t="shared" si="1"/>
        <v>2004</v>
      </c>
      <c r="BC3" s="17">
        <f t="shared" si="1"/>
        <v>2005</v>
      </c>
      <c r="BD3" s="17">
        <f t="shared" si="1"/>
        <v>2006</v>
      </c>
      <c r="BE3" s="17">
        <f t="shared" si="1"/>
        <v>2007</v>
      </c>
      <c r="BF3" s="17">
        <f t="shared" si="1"/>
        <v>2008</v>
      </c>
      <c r="BG3" s="17">
        <f t="shared" si="1"/>
        <v>2009</v>
      </c>
      <c r="BH3" s="17">
        <f t="shared" si="1"/>
        <v>2010</v>
      </c>
      <c r="BI3" s="17">
        <f t="shared" si="1"/>
        <v>2011</v>
      </c>
      <c r="BJ3" s="17">
        <f t="shared" si="1"/>
        <v>2012</v>
      </c>
      <c r="BK3" s="17">
        <f t="shared" si="1"/>
        <v>2013</v>
      </c>
      <c r="BL3" s="17">
        <f t="shared" si="1"/>
        <v>2014</v>
      </c>
      <c r="BM3" s="17">
        <f t="shared" si="1"/>
        <v>2015</v>
      </c>
      <c r="BN3" s="17">
        <f t="shared" si="1"/>
        <v>2016</v>
      </c>
      <c r="BO3" s="17">
        <f t="shared" si="1"/>
        <v>2017</v>
      </c>
      <c r="BP3" s="17">
        <f t="shared" si="1"/>
        <v>2018</v>
      </c>
      <c r="BQ3" s="17">
        <f t="shared" si="1"/>
        <v>2019</v>
      </c>
      <c r="BR3" s="17">
        <f t="shared" si="1"/>
        <v>2020</v>
      </c>
      <c r="BS3" s="17">
        <f t="shared" si="1"/>
        <v>2021</v>
      </c>
      <c r="BT3" s="17">
        <f t="shared" si="1"/>
        <v>2022</v>
      </c>
      <c r="BU3" s="17">
        <f t="shared" si="1"/>
        <v>2023</v>
      </c>
      <c r="BV3" s="17">
        <f t="shared" si="1"/>
        <v>2024</v>
      </c>
      <c r="BW3" s="17">
        <f t="shared" si="1"/>
        <v>2025</v>
      </c>
      <c r="BX3" s="17">
        <f t="shared" si="1"/>
        <v>2026</v>
      </c>
      <c r="BY3" s="17">
        <f t="shared" si="1"/>
        <v>2027</v>
      </c>
      <c r="BZ3" s="17">
        <f t="shared" si="1"/>
        <v>2028</v>
      </c>
      <c r="CA3" s="17">
        <f t="shared" si="1"/>
        <v>2029</v>
      </c>
      <c r="CB3" s="21">
        <f t="shared" si="1"/>
        <v>2030</v>
      </c>
      <c r="CD3" s="16">
        <v>1995</v>
      </c>
      <c r="CE3" s="17">
        <v>1996</v>
      </c>
      <c r="CF3" s="17">
        <v>1997</v>
      </c>
      <c r="CG3" s="17">
        <v>1998</v>
      </c>
      <c r="CH3" s="17">
        <v>1999</v>
      </c>
      <c r="CI3" s="17">
        <f aca="true" t="shared" si="2" ref="CI3:DM3">CH3+1</f>
        <v>2000</v>
      </c>
      <c r="CJ3" s="17">
        <f t="shared" si="2"/>
        <v>2001</v>
      </c>
      <c r="CK3" s="17">
        <f t="shared" si="2"/>
        <v>2002</v>
      </c>
      <c r="CL3" s="17">
        <f t="shared" si="2"/>
        <v>2003</v>
      </c>
      <c r="CM3" s="17">
        <f t="shared" si="2"/>
        <v>2004</v>
      </c>
      <c r="CN3" s="17">
        <f t="shared" si="2"/>
        <v>2005</v>
      </c>
      <c r="CO3" s="17">
        <f t="shared" si="2"/>
        <v>2006</v>
      </c>
      <c r="CP3" s="17">
        <f t="shared" si="2"/>
        <v>2007</v>
      </c>
      <c r="CQ3" s="17">
        <f t="shared" si="2"/>
        <v>2008</v>
      </c>
      <c r="CR3" s="17">
        <f t="shared" si="2"/>
        <v>2009</v>
      </c>
      <c r="CS3" s="17">
        <f t="shared" si="2"/>
        <v>2010</v>
      </c>
      <c r="CT3" s="17">
        <f t="shared" si="2"/>
        <v>2011</v>
      </c>
      <c r="CU3" s="17">
        <f t="shared" si="2"/>
        <v>2012</v>
      </c>
      <c r="CV3" s="17">
        <f t="shared" si="2"/>
        <v>2013</v>
      </c>
      <c r="CW3" s="17">
        <f t="shared" si="2"/>
        <v>2014</v>
      </c>
      <c r="CX3" s="17">
        <f t="shared" si="2"/>
        <v>2015</v>
      </c>
      <c r="CY3" s="17">
        <f t="shared" si="2"/>
        <v>2016</v>
      </c>
      <c r="CZ3" s="17">
        <f t="shared" si="2"/>
        <v>2017</v>
      </c>
      <c r="DA3" s="17">
        <f t="shared" si="2"/>
        <v>2018</v>
      </c>
      <c r="DB3" s="17">
        <f t="shared" si="2"/>
        <v>2019</v>
      </c>
      <c r="DC3" s="17">
        <f t="shared" si="2"/>
        <v>2020</v>
      </c>
      <c r="DD3" s="17">
        <f t="shared" si="2"/>
        <v>2021</v>
      </c>
      <c r="DE3" s="17">
        <f t="shared" si="2"/>
        <v>2022</v>
      </c>
      <c r="DF3" s="17">
        <f t="shared" si="2"/>
        <v>2023</v>
      </c>
      <c r="DG3" s="17">
        <f t="shared" si="2"/>
        <v>2024</v>
      </c>
      <c r="DH3" s="17">
        <f t="shared" si="2"/>
        <v>2025</v>
      </c>
      <c r="DI3" s="17">
        <f t="shared" si="2"/>
        <v>2026</v>
      </c>
      <c r="DJ3" s="17">
        <f t="shared" si="2"/>
        <v>2027</v>
      </c>
      <c r="DK3" s="17">
        <f t="shared" si="2"/>
        <v>2028</v>
      </c>
      <c r="DL3" s="17">
        <f t="shared" si="2"/>
        <v>2029</v>
      </c>
      <c r="DM3" s="21">
        <f t="shared" si="2"/>
        <v>2030</v>
      </c>
    </row>
    <row r="4" spans="1:117" ht="21" customHeight="1">
      <c r="A4" s="102"/>
      <c r="B4" s="581" t="s">
        <v>165</v>
      </c>
      <c r="C4" s="569" t="s">
        <v>7</v>
      </c>
      <c r="D4" s="569" t="s">
        <v>38</v>
      </c>
      <c r="E4" s="273" t="s">
        <v>9</v>
      </c>
      <c r="F4" s="274" t="s">
        <v>20</v>
      </c>
      <c r="G4" s="275">
        <v>1996</v>
      </c>
      <c r="H4" s="276">
        <f>'Fuel info'!$D$6</f>
        <v>1.5387322121881606</v>
      </c>
      <c r="I4" s="277">
        <f>'Fuel info'!$D$6</f>
        <v>1.5387322121881606</v>
      </c>
      <c r="J4" s="277">
        <f>'Fuel info'!$D$6</f>
        <v>1.5387322121881606</v>
      </c>
      <c r="K4" s="277">
        <f>'Fuel info'!$D$6</f>
        <v>1.5387322121881606</v>
      </c>
      <c r="L4" s="277">
        <f>'Fuel info'!$D$6</f>
        <v>1.5387322121881606</v>
      </c>
      <c r="M4" s="277">
        <f>'Fuel info'!$D$6</f>
        <v>1.5387322121881606</v>
      </c>
      <c r="N4" s="277">
        <f>'Fuel info'!$D$6</f>
        <v>1.5387322121881606</v>
      </c>
      <c r="O4" s="277">
        <f>'Fuel info'!$D$6</f>
        <v>1.5387322121881606</v>
      </c>
      <c r="P4" s="277">
        <f>'Fuel info'!$D$6</f>
        <v>1.5387322121881606</v>
      </c>
      <c r="Q4" s="277">
        <f>'Fuel info'!$D$6</f>
        <v>1.5387322121881606</v>
      </c>
      <c r="R4" s="277">
        <f>'Fuel info'!$D$6</f>
        <v>1.5387322121881606</v>
      </c>
      <c r="S4" s="277">
        <f>'Fuel info'!$D$6</f>
        <v>1.5387322121881606</v>
      </c>
      <c r="T4" s="277">
        <f>'Fuel info'!$D$6</f>
        <v>1.5387322121881606</v>
      </c>
      <c r="U4" s="277">
        <f>'Fuel info'!$D$6</f>
        <v>1.5387322121881606</v>
      </c>
      <c r="V4" s="277">
        <f>'Fuel info'!$D$6</f>
        <v>1.5387322121881606</v>
      </c>
      <c r="W4" s="277">
        <f>'Fuel info'!$D$6</f>
        <v>1.5387322121881606</v>
      </c>
      <c r="X4" s="277">
        <f>'Fuel info'!$D$6</f>
        <v>1.5387322121881606</v>
      </c>
      <c r="Y4" s="277">
        <f>'Fuel info'!$D$6</f>
        <v>1.5387322121881606</v>
      </c>
      <c r="Z4" s="277">
        <f>'Fuel info'!$D$6</f>
        <v>1.5387322121881606</v>
      </c>
      <c r="AA4" s="277">
        <f>'Fuel info'!$D$6</f>
        <v>1.5387322121881606</v>
      </c>
      <c r="AB4" s="277">
        <f>'Fuel info'!$D$6</f>
        <v>1.5387322121881606</v>
      </c>
      <c r="AC4" s="277">
        <f>'Fuel info'!$D$6</f>
        <v>1.5387322121881606</v>
      </c>
      <c r="AD4" s="277">
        <f>'Fuel info'!$D$6</f>
        <v>1.5387322121881606</v>
      </c>
      <c r="AE4" s="277">
        <f>'Fuel info'!$D$6</f>
        <v>1.5387322121881606</v>
      </c>
      <c r="AF4" s="277">
        <f>'Fuel info'!$D$6</f>
        <v>1.5387322121881606</v>
      </c>
      <c r="AG4" s="277">
        <f>'Fuel info'!$D$6</f>
        <v>1.5387322121881606</v>
      </c>
      <c r="AH4" s="277">
        <f>'Fuel info'!$D$6</f>
        <v>1.5387322121881606</v>
      </c>
      <c r="AI4" s="277">
        <f>'Fuel info'!$D$6</f>
        <v>1.5387322121881606</v>
      </c>
      <c r="AJ4" s="277">
        <f>'Fuel info'!$D$6</f>
        <v>1.5387322121881606</v>
      </c>
      <c r="AK4" s="277">
        <f>'Fuel info'!$D$6</f>
        <v>1.5387322121881606</v>
      </c>
      <c r="AL4" s="277">
        <f>'Fuel info'!$D$6</f>
        <v>1.5387322121881606</v>
      </c>
      <c r="AM4" s="277">
        <f>'Fuel info'!$D$6</f>
        <v>1.5387322121881606</v>
      </c>
      <c r="AN4" s="277">
        <f>'Fuel info'!$D$6</f>
        <v>1.5387322121881606</v>
      </c>
      <c r="AO4" s="277">
        <f>'Fuel info'!$D$6</f>
        <v>1.5387322121881606</v>
      </c>
      <c r="AP4" s="277">
        <f>'Fuel info'!$D$6</f>
        <v>1.5387322121881606</v>
      </c>
      <c r="AQ4" s="278">
        <f>'Fuel info'!$D$6</f>
        <v>1.5387322121881606</v>
      </c>
      <c r="AR4" s="279"/>
      <c r="AS4" s="276">
        <f>'Fuel info'!$D$6</f>
        <v>1.5387322121881606</v>
      </c>
      <c r="AT4" s="277">
        <f>'Fuel info'!$D$6</f>
        <v>1.5387322121881606</v>
      </c>
      <c r="AU4" s="277">
        <f>'Fuel info'!$D$6</f>
        <v>1.5387322121881606</v>
      </c>
      <c r="AV4" s="277">
        <f>'Fuel info'!$D$6</f>
        <v>1.5387322121881606</v>
      </c>
      <c r="AW4" s="277">
        <f>'Fuel info'!$D$6</f>
        <v>1.5387322121881606</v>
      </c>
      <c r="AX4" s="277">
        <f>'Fuel info'!$E$6</f>
        <v>1.4750667506980006</v>
      </c>
      <c r="AY4" s="277">
        <f>'Fuel info'!$E$6</f>
        <v>1.4750667506980006</v>
      </c>
      <c r="AZ4" s="277">
        <f>'Fuel info'!$E$6</f>
        <v>1.4750667506980006</v>
      </c>
      <c r="BA4" s="277">
        <f>'Fuel info'!$E$6</f>
        <v>1.4750667506980006</v>
      </c>
      <c r="BB4" s="277">
        <f>'Fuel info'!$E$6</f>
        <v>1.4750667506980006</v>
      </c>
      <c r="BC4" s="277">
        <f>'Fuel info'!$F$6</f>
        <v>1.3809044506356003</v>
      </c>
      <c r="BD4" s="277">
        <f>'Fuel info'!$F$6</f>
        <v>1.3809044506356003</v>
      </c>
      <c r="BE4" s="277">
        <f>'Fuel info'!$F$6</f>
        <v>1.3809044506356003</v>
      </c>
      <c r="BF4" s="277">
        <f>'Fuel info'!$F$6</f>
        <v>1.3809044506356003</v>
      </c>
      <c r="BG4" s="277">
        <f>'Fuel info'!$G$6</f>
        <v>1.3711999257132006</v>
      </c>
      <c r="BH4" s="277">
        <f>'Fuel info'!$G$6</f>
        <v>1.3711999257132006</v>
      </c>
      <c r="BI4" s="277">
        <f>'Fuel info'!$G$6</f>
        <v>1.3711999257132006</v>
      </c>
      <c r="BJ4" s="277">
        <f>'Fuel info'!$G$6</f>
        <v>1.3711999257132006</v>
      </c>
      <c r="BK4" s="277">
        <f>'Fuel info'!$G$6</f>
        <v>1.3711999257132006</v>
      </c>
      <c r="BL4" s="277">
        <f>'Fuel info'!$G$6</f>
        <v>1.3711999257132006</v>
      </c>
      <c r="BM4" s="277">
        <f>'Fuel info'!$G$6</f>
        <v>1.3711999257132006</v>
      </c>
      <c r="BN4" s="277">
        <f>'Fuel info'!$G$6</f>
        <v>1.3711999257132006</v>
      </c>
      <c r="BO4" s="277">
        <f>'Fuel info'!$G$6</f>
        <v>1.3711999257132006</v>
      </c>
      <c r="BP4" s="277">
        <f>'Fuel info'!$G$6</f>
        <v>1.3711999257132006</v>
      </c>
      <c r="BQ4" s="277">
        <f>'Fuel info'!$G$6</f>
        <v>1.3711999257132006</v>
      </c>
      <c r="BR4" s="277">
        <f>'Fuel info'!$G$6</f>
        <v>1.3711999257132006</v>
      </c>
      <c r="BS4" s="277">
        <f>'Fuel info'!$G$6</f>
        <v>1.3711999257132006</v>
      </c>
      <c r="BT4" s="277">
        <f>'Fuel info'!$G$6</f>
        <v>1.3711999257132006</v>
      </c>
      <c r="BU4" s="277">
        <f>'Fuel info'!$G$6</f>
        <v>1.3711999257132006</v>
      </c>
      <c r="BV4" s="277">
        <f>'Fuel info'!$G$6</f>
        <v>1.3711999257132006</v>
      </c>
      <c r="BW4" s="277">
        <f>'Fuel info'!$G$6</f>
        <v>1.3711999257132006</v>
      </c>
      <c r="BX4" s="277">
        <f>'Fuel info'!$G$6</f>
        <v>1.3711999257132006</v>
      </c>
      <c r="BY4" s="277">
        <f>'Fuel info'!$G$6</f>
        <v>1.3711999257132006</v>
      </c>
      <c r="BZ4" s="277">
        <f>'Fuel info'!$G$6</f>
        <v>1.3711999257132006</v>
      </c>
      <c r="CA4" s="277">
        <f>'Fuel info'!$G$6</f>
        <v>1.3711999257132006</v>
      </c>
      <c r="CB4" s="278">
        <f>'Fuel info'!$G$6</f>
        <v>1.3711999257132006</v>
      </c>
      <c r="CD4" s="280">
        <v>1</v>
      </c>
      <c r="CE4" s="281">
        <f aca="true" t="shared" si="3" ref="CE4:CN6">AT4/I4</f>
        <v>1</v>
      </c>
      <c r="CF4" s="281">
        <f t="shared" si="3"/>
        <v>1</v>
      </c>
      <c r="CG4" s="281">
        <f t="shared" si="3"/>
        <v>1</v>
      </c>
      <c r="CH4" s="281">
        <f t="shared" si="3"/>
        <v>1</v>
      </c>
      <c r="CI4" s="281">
        <f t="shared" si="3"/>
        <v>0.9586247295105207</v>
      </c>
      <c r="CJ4" s="281">
        <f t="shared" si="3"/>
        <v>0.9586247295105207</v>
      </c>
      <c r="CK4" s="281">
        <f t="shared" si="3"/>
        <v>0.9586247295105207</v>
      </c>
      <c r="CL4" s="281">
        <f t="shared" si="3"/>
        <v>0.9586247295105207</v>
      </c>
      <c r="CM4" s="281">
        <f t="shared" si="3"/>
        <v>0.9586247295105207</v>
      </c>
      <c r="CN4" s="281">
        <f t="shared" si="3"/>
        <v>0.8974300009433606</v>
      </c>
      <c r="CO4" s="281">
        <f aca="true" t="shared" si="4" ref="CO4:CX6">BD4/S4</f>
        <v>0.8974300009433606</v>
      </c>
      <c r="CP4" s="281">
        <f t="shared" si="4"/>
        <v>0.8974300009433606</v>
      </c>
      <c r="CQ4" s="281">
        <f t="shared" si="4"/>
        <v>0.8974300009433606</v>
      </c>
      <c r="CR4" s="281">
        <f t="shared" si="4"/>
        <v>0.8911231693546469</v>
      </c>
      <c r="CS4" s="281">
        <f t="shared" si="4"/>
        <v>0.8911231693546469</v>
      </c>
      <c r="CT4" s="281">
        <f t="shared" si="4"/>
        <v>0.8911231693546469</v>
      </c>
      <c r="CU4" s="281">
        <f t="shared" si="4"/>
        <v>0.8911231693546469</v>
      </c>
      <c r="CV4" s="281">
        <f t="shared" si="4"/>
        <v>0.8911231693546469</v>
      </c>
      <c r="CW4" s="281">
        <f t="shared" si="4"/>
        <v>0.8911231693546469</v>
      </c>
      <c r="CX4" s="281">
        <f t="shared" si="4"/>
        <v>0.8911231693546469</v>
      </c>
      <c r="CY4" s="281">
        <f aca="true" t="shared" si="5" ref="CY4:DH6">BN4/AC4</f>
        <v>0.8911231693546469</v>
      </c>
      <c r="CZ4" s="281">
        <f t="shared" si="5"/>
        <v>0.8911231693546469</v>
      </c>
      <c r="DA4" s="281">
        <f t="shared" si="5"/>
        <v>0.8911231693546469</v>
      </c>
      <c r="DB4" s="281">
        <f t="shared" si="5"/>
        <v>0.8911231693546469</v>
      </c>
      <c r="DC4" s="281">
        <f t="shared" si="5"/>
        <v>0.8911231693546469</v>
      </c>
      <c r="DD4" s="281">
        <f t="shared" si="5"/>
        <v>0.8911231693546469</v>
      </c>
      <c r="DE4" s="281">
        <f t="shared" si="5"/>
        <v>0.8911231693546469</v>
      </c>
      <c r="DF4" s="281">
        <f t="shared" si="5"/>
        <v>0.8911231693546469</v>
      </c>
      <c r="DG4" s="281">
        <f t="shared" si="5"/>
        <v>0.8911231693546469</v>
      </c>
      <c r="DH4" s="281">
        <f t="shared" si="5"/>
        <v>0.8911231693546469</v>
      </c>
      <c r="DI4" s="281">
        <f aca="true" t="shared" si="6" ref="DI4:DM6">BX4/AM4</f>
        <v>0.8911231693546469</v>
      </c>
      <c r="DJ4" s="281">
        <f t="shared" si="6"/>
        <v>0.8911231693546469</v>
      </c>
      <c r="DK4" s="281">
        <f t="shared" si="6"/>
        <v>0.8911231693546469</v>
      </c>
      <c r="DL4" s="281">
        <f t="shared" si="6"/>
        <v>0.8911231693546469</v>
      </c>
      <c r="DM4" s="282">
        <f t="shared" si="6"/>
        <v>0.8911231693546469</v>
      </c>
    </row>
    <row r="5" spans="1:117" ht="21" customHeight="1">
      <c r="A5" s="1"/>
      <c r="B5" s="582"/>
      <c r="C5" s="570"/>
      <c r="D5" s="570"/>
      <c r="E5" s="283" t="s">
        <v>10</v>
      </c>
      <c r="F5" s="284">
        <v>33970</v>
      </c>
      <c r="G5" s="285">
        <v>1996</v>
      </c>
      <c r="H5" s="286">
        <f>'Fuel info'!$D$6</f>
        <v>1.5387322121881606</v>
      </c>
      <c r="I5" s="287">
        <f>'Fuel info'!$D$6</f>
        <v>1.5387322121881606</v>
      </c>
      <c r="J5" s="287">
        <f>'Fuel info'!$D$6</f>
        <v>1.5387322121881606</v>
      </c>
      <c r="K5" s="287">
        <f>'Fuel info'!$D$6</f>
        <v>1.5387322121881606</v>
      </c>
      <c r="L5" s="287">
        <f>'Fuel info'!$D$6</f>
        <v>1.5387322121881606</v>
      </c>
      <c r="M5" s="287">
        <f>'Fuel info'!$D$6</f>
        <v>1.5387322121881606</v>
      </c>
      <c r="N5" s="287">
        <f>'Fuel info'!$D$6</f>
        <v>1.5387322121881606</v>
      </c>
      <c r="O5" s="287">
        <f>'Fuel info'!$D$6</f>
        <v>1.5387322121881606</v>
      </c>
      <c r="P5" s="287">
        <f>'Fuel info'!$D$6</f>
        <v>1.5387322121881606</v>
      </c>
      <c r="Q5" s="287">
        <f>'Fuel info'!$D$6</f>
        <v>1.5387322121881606</v>
      </c>
      <c r="R5" s="287">
        <f>'Fuel info'!$D$6</f>
        <v>1.5387322121881606</v>
      </c>
      <c r="S5" s="287">
        <f>'Fuel info'!$D$6</f>
        <v>1.5387322121881606</v>
      </c>
      <c r="T5" s="287">
        <f>'Fuel info'!$D$6</f>
        <v>1.5387322121881606</v>
      </c>
      <c r="U5" s="287">
        <f>'Fuel info'!$D$6</f>
        <v>1.5387322121881606</v>
      </c>
      <c r="V5" s="287">
        <f>'Fuel info'!$D$6</f>
        <v>1.5387322121881606</v>
      </c>
      <c r="W5" s="287">
        <f>'Fuel info'!$D$6</f>
        <v>1.5387322121881606</v>
      </c>
      <c r="X5" s="287">
        <f>'Fuel info'!$D$6</f>
        <v>1.5387322121881606</v>
      </c>
      <c r="Y5" s="287">
        <f>'Fuel info'!$D$6</f>
        <v>1.5387322121881606</v>
      </c>
      <c r="Z5" s="287">
        <f>'Fuel info'!$D$6</f>
        <v>1.5387322121881606</v>
      </c>
      <c r="AA5" s="287">
        <f>'Fuel info'!$D$6</f>
        <v>1.5387322121881606</v>
      </c>
      <c r="AB5" s="287">
        <f>'Fuel info'!$D$6</f>
        <v>1.5387322121881606</v>
      </c>
      <c r="AC5" s="287">
        <f>'Fuel info'!$D$6</f>
        <v>1.5387322121881606</v>
      </c>
      <c r="AD5" s="287">
        <f>'Fuel info'!$D$6</f>
        <v>1.5387322121881606</v>
      </c>
      <c r="AE5" s="287">
        <f>'Fuel info'!$D$6</f>
        <v>1.5387322121881606</v>
      </c>
      <c r="AF5" s="287">
        <f>'Fuel info'!$D$6</f>
        <v>1.5387322121881606</v>
      </c>
      <c r="AG5" s="287">
        <f>'Fuel info'!$D$6</f>
        <v>1.5387322121881606</v>
      </c>
      <c r="AH5" s="287">
        <f>'Fuel info'!$D$6</f>
        <v>1.5387322121881606</v>
      </c>
      <c r="AI5" s="287">
        <f>'Fuel info'!$D$6</f>
        <v>1.5387322121881606</v>
      </c>
      <c r="AJ5" s="287">
        <f>'Fuel info'!$D$6</f>
        <v>1.5387322121881606</v>
      </c>
      <c r="AK5" s="287">
        <f>'Fuel info'!$D$6</f>
        <v>1.5387322121881606</v>
      </c>
      <c r="AL5" s="287">
        <f>'Fuel info'!$D$6</f>
        <v>1.5387322121881606</v>
      </c>
      <c r="AM5" s="287">
        <f>'Fuel info'!$D$6</f>
        <v>1.5387322121881606</v>
      </c>
      <c r="AN5" s="287">
        <f>'Fuel info'!$D$6</f>
        <v>1.5387322121881606</v>
      </c>
      <c r="AO5" s="287">
        <f>'Fuel info'!$D$6</f>
        <v>1.5387322121881606</v>
      </c>
      <c r="AP5" s="287">
        <f>'Fuel info'!$D$6</f>
        <v>1.5387322121881606</v>
      </c>
      <c r="AQ5" s="288">
        <f>'Fuel info'!$D$6</f>
        <v>1.5387322121881606</v>
      </c>
      <c r="AR5" s="279"/>
      <c r="AS5" s="286">
        <f>'Fuel info'!$D$6</f>
        <v>1.5387322121881606</v>
      </c>
      <c r="AT5" s="287">
        <f>'Fuel info'!$D$6</f>
        <v>1.5387322121881606</v>
      </c>
      <c r="AU5" s="287">
        <f>'Fuel info'!$D$6</f>
        <v>1.5387322121881606</v>
      </c>
      <c r="AV5" s="287">
        <f>'Fuel info'!$D$6</f>
        <v>1.5387322121881606</v>
      </c>
      <c r="AW5" s="287">
        <f>'Fuel info'!$D$6</f>
        <v>1.5387322121881606</v>
      </c>
      <c r="AX5" s="287">
        <f>'Fuel info'!$E$6</f>
        <v>1.4750667506980006</v>
      </c>
      <c r="AY5" s="287">
        <f>'Fuel info'!$E$6</f>
        <v>1.4750667506980006</v>
      </c>
      <c r="AZ5" s="287">
        <f>'Fuel info'!$E$6</f>
        <v>1.4750667506980006</v>
      </c>
      <c r="BA5" s="287">
        <f>'Fuel info'!$E$6</f>
        <v>1.4750667506980006</v>
      </c>
      <c r="BB5" s="287">
        <f>'Fuel info'!$E$6</f>
        <v>1.4750667506980006</v>
      </c>
      <c r="BC5" s="287">
        <f>'Fuel info'!$F$6</f>
        <v>1.3809044506356003</v>
      </c>
      <c r="BD5" s="287">
        <f>'Fuel info'!$F$6</f>
        <v>1.3809044506356003</v>
      </c>
      <c r="BE5" s="287">
        <f>'Fuel info'!$F$6</f>
        <v>1.3809044506356003</v>
      </c>
      <c r="BF5" s="287">
        <f>'Fuel info'!$F$6</f>
        <v>1.3809044506356003</v>
      </c>
      <c r="BG5" s="287">
        <f>'Fuel info'!$G$6</f>
        <v>1.3711999257132006</v>
      </c>
      <c r="BH5" s="287">
        <f>'Fuel info'!$G$6</f>
        <v>1.3711999257132006</v>
      </c>
      <c r="BI5" s="287">
        <f>'Fuel info'!$G$6</f>
        <v>1.3711999257132006</v>
      </c>
      <c r="BJ5" s="287">
        <f>'Fuel info'!$G$6</f>
        <v>1.3711999257132006</v>
      </c>
      <c r="BK5" s="287">
        <f>'Fuel info'!$G$6</f>
        <v>1.3711999257132006</v>
      </c>
      <c r="BL5" s="287">
        <f>'Fuel info'!$G$6</f>
        <v>1.3711999257132006</v>
      </c>
      <c r="BM5" s="287">
        <f>'Fuel info'!$G$6</f>
        <v>1.3711999257132006</v>
      </c>
      <c r="BN5" s="287">
        <f>'Fuel info'!$G$6</f>
        <v>1.3711999257132006</v>
      </c>
      <c r="BO5" s="287">
        <f>'Fuel info'!$G$6</f>
        <v>1.3711999257132006</v>
      </c>
      <c r="BP5" s="287">
        <f>'Fuel info'!$G$6</f>
        <v>1.3711999257132006</v>
      </c>
      <c r="BQ5" s="287">
        <f>'Fuel info'!$G$6</f>
        <v>1.3711999257132006</v>
      </c>
      <c r="BR5" s="287">
        <f>'Fuel info'!$G$6</f>
        <v>1.3711999257132006</v>
      </c>
      <c r="BS5" s="287">
        <f>'Fuel info'!$G$6</f>
        <v>1.3711999257132006</v>
      </c>
      <c r="BT5" s="287">
        <f>'Fuel info'!$G$6</f>
        <v>1.3711999257132006</v>
      </c>
      <c r="BU5" s="287">
        <f>'Fuel info'!$G$6</f>
        <v>1.3711999257132006</v>
      </c>
      <c r="BV5" s="287">
        <f>'Fuel info'!$G$6</f>
        <v>1.3711999257132006</v>
      </c>
      <c r="BW5" s="287">
        <f>'Fuel info'!$G$6</f>
        <v>1.3711999257132006</v>
      </c>
      <c r="BX5" s="287">
        <f>'Fuel info'!$G$6</f>
        <v>1.3711999257132006</v>
      </c>
      <c r="BY5" s="287">
        <f>'Fuel info'!$G$6</f>
        <v>1.3711999257132006</v>
      </c>
      <c r="BZ5" s="287">
        <f>'Fuel info'!$G$6</f>
        <v>1.3711999257132006</v>
      </c>
      <c r="CA5" s="287">
        <f>'Fuel info'!$G$6</f>
        <v>1.3711999257132006</v>
      </c>
      <c r="CB5" s="288">
        <f>'Fuel info'!$G$6</f>
        <v>1.3711999257132006</v>
      </c>
      <c r="CD5" s="289">
        <v>1</v>
      </c>
      <c r="CE5" s="290">
        <f t="shared" si="3"/>
        <v>1</v>
      </c>
      <c r="CF5" s="290">
        <f t="shared" si="3"/>
        <v>1</v>
      </c>
      <c r="CG5" s="290">
        <f t="shared" si="3"/>
        <v>1</v>
      </c>
      <c r="CH5" s="290">
        <f t="shared" si="3"/>
        <v>1</v>
      </c>
      <c r="CI5" s="290">
        <f t="shared" si="3"/>
        <v>0.9586247295105207</v>
      </c>
      <c r="CJ5" s="290">
        <f t="shared" si="3"/>
        <v>0.9586247295105207</v>
      </c>
      <c r="CK5" s="290">
        <f t="shared" si="3"/>
        <v>0.9586247295105207</v>
      </c>
      <c r="CL5" s="290">
        <f t="shared" si="3"/>
        <v>0.9586247295105207</v>
      </c>
      <c r="CM5" s="290">
        <f t="shared" si="3"/>
        <v>0.9586247295105207</v>
      </c>
      <c r="CN5" s="290">
        <f t="shared" si="3"/>
        <v>0.8974300009433606</v>
      </c>
      <c r="CO5" s="290">
        <f t="shared" si="4"/>
        <v>0.8974300009433606</v>
      </c>
      <c r="CP5" s="290">
        <f t="shared" si="4"/>
        <v>0.8974300009433606</v>
      </c>
      <c r="CQ5" s="290">
        <f t="shared" si="4"/>
        <v>0.8974300009433606</v>
      </c>
      <c r="CR5" s="290">
        <f t="shared" si="4"/>
        <v>0.8911231693546469</v>
      </c>
      <c r="CS5" s="290">
        <f t="shared" si="4"/>
        <v>0.8911231693546469</v>
      </c>
      <c r="CT5" s="290">
        <f t="shared" si="4"/>
        <v>0.8911231693546469</v>
      </c>
      <c r="CU5" s="290">
        <f t="shared" si="4"/>
        <v>0.8911231693546469</v>
      </c>
      <c r="CV5" s="290">
        <f t="shared" si="4"/>
        <v>0.8911231693546469</v>
      </c>
      <c r="CW5" s="290">
        <f t="shared" si="4"/>
        <v>0.8911231693546469</v>
      </c>
      <c r="CX5" s="290">
        <f t="shared" si="4"/>
        <v>0.8911231693546469</v>
      </c>
      <c r="CY5" s="290">
        <f t="shared" si="5"/>
        <v>0.8911231693546469</v>
      </c>
      <c r="CZ5" s="290">
        <f t="shared" si="5"/>
        <v>0.8911231693546469</v>
      </c>
      <c r="DA5" s="290">
        <f t="shared" si="5"/>
        <v>0.8911231693546469</v>
      </c>
      <c r="DB5" s="290">
        <f t="shared" si="5"/>
        <v>0.8911231693546469</v>
      </c>
      <c r="DC5" s="290">
        <f t="shared" si="5"/>
        <v>0.8911231693546469</v>
      </c>
      <c r="DD5" s="290">
        <f t="shared" si="5"/>
        <v>0.8911231693546469</v>
      </c>
      <c r="DE5" s="290">
        <f t="shared" si="5"/>
        <v>0.8911231693546469</v>
      </c>
      <c r="DF5" s="290">
        <f t="shared" si="5"/>
        <v>0.8911231693546469</v>
      </c>
      <c r="DG5" s="290">
        <f t="shared" si="5"/>
        <v>0.8911231693546469</v>
      </c>
      <c r="DH5" s="290">
        <f t="shared" si="5"/>
        <v>0.8911231693546469</v>
      </c>
      <c r="DI5" s="290">
        <f t="shared" si="6"/>
        <v>0.8911231693546469</v>
      </c>
      <c r="DJ5" s="290">
        <f t="shared" si="6"/>
        <v>0.8911231693546469</v>
      </c>
      <c r="DK5" s="290">
        <f t="shared" si="6"/>
        <v>0.8911231693546469</v>
      </c>
      <c r="DL5" s="290">
        <f t="shared" si="6"/>
        <v>0.8911231693546469</v>
      </c>
      <c r="DM5" s="291">
        <f t="shared" si="6"/>
        <v>0.8911231693546469</v>
      </c>
    </row>
    <row r="6" spans="1:117" ht="21" customHeight="1">
      <c r="A6" s="1"/>
      <c r="B6" s="582"/>
      <c r="C6" s="570"/>
      <c r="D6" s="570"/>
      <c r="E6" s="283" t="s">
        <v>11</v>
      </c>
      <c r="F6" s="284">
        <v>35431</v>
      </c>
      <c r="G6" s="292">
        <v>1996</v>
      </c>
      <c r="H6" s="286">
        <f>'Fuel info'!$D$6</f>
        <v>1.5387322121881606</v>
      </c>
      <c r="I6" s="287">
        <f>'Fuel info'!$D$6</f>
        <v>1.5387322121881606</v>
      </c>
      <c r="J6" s="287">
        <f>'Fuel info'!$D$6</f>
        <v>1.5387322121881606</v>
      </c>
      <c r="K6" s="287">
        <f>'Fuel info'!$D$6</f>
        <v>1.5387322121881606</v>
      </c>
      <c r="L6" s="287">
        <f>'Fuel info'!$D$6</f>
        <v>1.5387322121881606</v>
      </c>
      <c r="M6" s="287">
        <f>'Fuel info'!$D$6</f>
        <v>1.5387322121881606</v>
      </c>
      <c r="N6" s="287">
        <f>'Fuel info'!$D$6</f>
        <v>1.5387322121881606</v>
      </c>
      <c r="O6" s="287">
        <f>'Fuel info'!$D$6</f>
        <v>1.5387322121881606</v>
      </c>
      <c r="P6" s="287">
        <f>'Fuel info'!$D$6</f>
        <v>1.5387322121881606</v>
      </c>
      <c r="Q6" s="287">
        <f>'Fuel info'!$D$6</f>
        <v>1.5387322121881606</v>
      </c>
      <c r="R6" s="287">
        <f>'Fuel info'!$D$6</f>
        <v>1.5387322121881606</v>
      </c>
      <c r="S6" s="287">
        <f>'Fuel info'!$D$6</f>
        <v>1.5387322121881606</v>
      </c>
      <c r="T6" s="287">
        <f>'Fuel info'!$D$6</f>
        <v>1.5387322121881606</v>
      </c>
      <c r="U6" s="287">
        <f>'Fuel info'!$D$6</f>
        <v>1.5387322121881606</v>
      </c>
      <c r="V6" s="287">
        <f>'Fuel info'!$D$6</f>
        <v>1.5387322121881606</v>
      </c>
      <c r="W6" s="287">
        <f>'Fuel info'!$D$6</f>
        <v>1.5387322121881606</v>
      </c>
      <c r="X6" s="287">
        <f>'Fuel info'!$D$6</f>
        <v>1.5387322121881606</v>
      </c>
      <c r="Y6" s="287">
        <f>'Fuel info'!$D$6</f>
        <v>1.5387322121881606</v>
      </c>
      <c r="Z6" s="287">
        <f>'Fuel info'!$D$6</f>
        <v>1.5387322121881606</v>
      </c>
      <c r="AA6" s="287">
        <f>'Fuel info'!$D$6</f>
        <v>1.5387322121881606</v>
      </c>
      <c r="AB6" s="287">
        <f>'Fuel info'!$D$6</f>
        <v>1.5387322121881606</v>
      </c>
      <c r="AC6" s="287">
        <f>'Fuel info'!$D$6</f>
        <v>1.5387322121881606</v>
      </c>
      <c r="AD6" s="287">
        <f>'Fuel info'!$D$6</f>
        <v>1.5387322121881606</v>
      </c>
      <c r="AE6" s="287">
        <f>'Fuel info'!$D$6</f>
        <v>1.5387322121881606</v>
      </c>
      <c r="AF6" s="287">
        <f>'Fuel info'!$D$6</f>
        <v>1.5387322121881606</v>
      </c>
      <c r="AG6" s="287">
        <f>'Fuel info'!$D$6</f>
        <v>1.5387322121881606</v>
      </c>
      <c r="AH6" s="287">
        <f>'Fuel info'!$D$6</f>
        <v>1.5387322121881606</v>
      </c>
      <c r="AI6" s="287">
        <f>'Fuel info'!$D$6</f>
        <v>1.5387322121881606</v>
      </c>
      <c r="AJ6" s="287">
        <f>'Fuel info'!$D$6</f>
        <v>1.5387322121881606</v>
      </c>
      <c r="AK6" s="287">
        <f>'Fuel info'!$D$6</f>
        <v>1.5387322121881606</v>
      </c>
      <c r="AL6" s="287">
        <f>'Fuel info'!$D$6</f>
        <v>1.5387322121881606</v>
      </c>
      <c r="AM6" s="287">
        <f>'Fuel info'!$D$6</f>
        <v>1.5387322121881606</v>
      </c>
      <c r="AN6" s="287">
        <f>'Fuel info'!$D$6</f>
        <v>1.5387322121881606</v>
      </c>
      <c r="AO6" s="287">
        <f>'Fuel info'!$D$6</f>
        <v>1.5387322121881606</v>
      </c>
      <c r="AP6" s="287">
        <f>'Fuel info'!$D$6</f>
        <v>1.5387322121881606</v>
      </c>
      <c r="AQ6" s="288">
        <f>'Fuel info'!$D$6</f>
        <v>1.5387322121881606</v>
      </c>
      <c r="AR6" s="293"/>
      <c r="AS6" s="286">
        <f>'Fuel info'!$D$6</f>
        <v>1.5387322121881606</v>
      </c>
      <c r="AT6" s="287">
        <f>'Fuel info'!$D$6</f>
        <v>1.5387322121881606</v>
      </c>
      <c r="AU6" s="287">
        <f>'Fuel info'!$D$6</f>
        <v>1.5387322121881606</v>
      </c>
      <c r="AV6" s="287">
        <f>'Fuel info'!$D$6</f>
        <v>1.5387322121881606</v>
      </c>
      <c r="AW6" s="287">
        <f>'Fuel info'!$D$6</f>
        <v>1.5387322121881606</v>
      </c>
      <c r="AX6" s="287">
        <f>'Fuel info'!$E$6</f>
        <v>1.4750667506980006</v>
      </c>
      <c r="AY6" s="287">
        <f>'Fuel info'!$E$6</f>
        <v>1.4750667506980006</v>
      </c>
      <c r="AZ6" s="287">
        <f>'Fuel info'!$E$6</f>
        <v>1.4750667506980006</v>
      </c>
      <c r="BA6" s="287">
        <f>'Fuel info'!$E$6</f>
        <v>1.4750667506980006</v>
      </c>
      <c r="BB6" s="287">
        <f>'Fuel info'!$E$6</f>
        <v>1.4750667506980006</v>
      </c>
      <c r="BC6" s="287">
        <f>'Fuel info'!$F$6</f>
        <v>1.3809044506356003</v>
      </c>
      <c r="BD6" s="287">
        <f>'Fuel info'!$F$6</f>
        <v>1.3809044506356003</v>
      </c>
      <c r="BE6" s="287">
        <f>'Fuel info'!$F$6</f>
        <v>1.3809044506356003</v>
      </c>
      <c r="BF6" s="287">
        <f>'Fuel info'!$F$6</f>
        <v>1.3809044506356003</v>
      </c>
      <c r="BG6" s="287">
        <f>'Fuel info'!$G$6</f>
        <v>1.3711999257132006</v>
      </c>
      <c r="BH6" s="287">
        <f>'Fuel info'!$G$6</f>
        <v>1.3711999257132006</v>
      </c>
      <c r="BI6" s="287">
        <f>'Fuel info'!$G$6</f>
        <v>1.3711999257132006</v>
      </c>
      <c r="BJ6" s="287">
        <f>'Fuel info'!$G$6</f>
        <v>1.3711999257132006</v>
      </c>
      <c r="BK6" s="287">
        <f>'Fuel info'!$G$6</f>
        <v>1.3711999257132006</v>
      </c>
      <c r="BL6" s="287">
        <f>'Fuel info'!$G$6</f>
        <v>1.3711999257132006</v>
      </c>
      <c r="BM6" s="287">
        <f>'Fuel info'!$G$6</f>
        <v>1.3711999257132006</v>
      </c>
      <c r="BN6" s="287">
        <f>'Fuel info'!$G$6</f>
        <v>1.3711999257132006</v>
      </c>
      <c r="BO6" s="287">
        <f>'Fuel info'!$G$6</f>
        <v>1.3711999257132006</v>
      </c>
      <c r="BP6" s="287">
        <f>'Fuel info'!$G$6</f>
        <v>1.3711999257132006</v>
      </c>
      <c r="BQ6" s="287">
        <f>'Fuel info'!$G$6</f>
        <v>1.3711999257132006</v>
      </c>
      <c r="BR6" s="287">
        <f>'Fuel info'!$G$6</f>
        <v>1.3711999257132006</v>
      </c>
      <c r="BS6" s="287">
        <f>'Fuel info'!$G$6</f>
        <v>1.3711999257132006</v>
      </c>
      <c r="BT6" s="287">
        <f>'Fuel info'!$G$6</f>
        <v>1.3711999257132006</v>
      </c>
      <c r="BU6" s="287">
        <f>'Fuel info'!$G$6</f>
        <v>1.3711999257132006</v>
      </c>
      <c r="BV6" s="287">
        <f>'Fuel info'!$G$6</f>
        <v>1.3711999257132006</v>
      </c>
      <c r="BW6" s="287">
        <f>'Fuel info'!$G$6</f>
        <v>1.3711999257132006</v>
      </c>
      <c r="BX6" s="287">
        <f>'Fuel info'!$G$6</f>
        <v>1.3711999257132006</v>
      </c>
      <c r="BY6" s="287">
        <f>'Fuel info'!$G$6</f>
        <v>1.3711999257132006</v>
      </c>
      <c r="BZ6" s="287">
        <f>'Fuel info'!$G$6</f>
        <v>1.3711999257132006</v>
      </c>
      <c r="CA6" s="287">
        <f>'Fuel info'!$G$6</f>
        <v>1.3711999257132006</v>
      </c>
      <c r="CB6" s="288">
        <f>'Fuel info'!$G$6</f>
        <v>1.3711999257132006</v>
      </c>
      <c r="CD6" s="289">
        <v>1</v>
      </c>
      <c r="CE6" s="290">
        <f t="shared" si="3"/>
        <v>1</v>
      </c>
      <c r="CF6" s="290">
        <f t="shared" si="3"/>
        <v>1</v>
      </c>
      <c r="CG6" s="290">
        <f t="shared" si="3"/>
        <v>1</v>
      </c>
      <c r="CH6" s="290">
        <f t="shared" si="3"/>
        <v>1</v>
      </c>
      <c r="CI6" s="290">
        <f t="shared" si="3"/>
        <v>0.9586247295105207</v>
      </c>
      <c r="CJ6" s="290">
        <f t="shared" si="3"/>
        <v>0.9586247295105207</v>
      </c>
      <c r="CK6" s="290">
        <f t="shared" si="3"/>
        <v>0.9586247295105207</v>
      </c>
      <c r="CL6" s="290">
        <f t="shared" si="3"/>
        <v>0.9586247295105207</v>
      </c>
      <c r="CM6" s="290">
        <f t="shared" si="3"/>
        <v>0.9586247295105207</v>
      </c>
      <c r="CN6" s="290">
        <f t="shared" si="3"/>
        <v>0.8974300009433606</v>
      </c>
      <c r="CO6" s="290">
        <f t="shared" si="4"/>
        <v>0.8974300009433606</v>
      </c>
      <c r="CP6" s="290">
        <f t="shared" si="4"/>
        <v>0.8974300009433606</v>
      </c>
      <c r="CQ6" s="290">
        <f t="shared" si="4"/>
        <v>0.8974300009433606</v>
      </c>
      <c r="CR6" s="290">
        <f t="shared" si="4"/>
        <v>0.8911231693546469</v>
      </c>
      <c r="CS6" s="290">
        <f t="shared" si="4"/>
        <v>0.8911231693546469</v>
      </c>
      <c r="CT6" s="290">
        <f t="shared" si="4"/>
        <v>0.8911231693546469</v>
      </c>
      <c r="CU6" s="290">
        <f t="shared" si="4"/>
        <v>0.8911231693546469</v>
      </c>
      <c r="CV6" s="290">
        <f t="shared" si="4"/>
        <v>0.8911231693546469</v>
      </c>
      <c r="CW6" s="290">
        <f t="shared" si="4"/>
        <v>0.8911231693546469</v>
      </c>
      <c r="CX6" s="290">
        <f t="shared" si="4"/>
        <v>0.8911231693546469</v>
      </c>
      <c r="CY6" s="290">
        <f t="shared" si="5"/>
        <v>0.8911231693546469</v>
      </c>
      <c r="CZ6" s="290">
        <f t="shared" si="5"/>
        <v>0.8911231693546469</v>
      </c>
      <c r="DA6" s="290">
        <f t="shared" si="5"/>
        <v>0.8911231693546469</v>
      </c>
      <c r="DB6" s="290">
        <f t="shared" si="5"/>
        <v>0.8911231693546469</v>
      </c>
      <c r="DC6" s="290">
        <f t="shared" si="5"/>
        <v>0.8911231693546469</v>
      </c>
      <c r="DD6" s="290">
        <f t="shared" si="5"/>
        <v>0.8911231693546469</v>
      </c>
      <c r="DE6" s="290">
        <f t="shared" si="5"/>
        <v>0.8911231693546469</v>
      </c>
      <c r="DF6" s="290">
        <f t="shared" si="5"/>
        <v>0.8911231693546469</v>
      </c>
      <c r="DG6" s="290">
        <f t="shared" si="5"/>
        <v>0.8911231693546469</v>
      </c>
      <c r="DH6" s="290">
        <f t="shared" si="5"/>
        <v>0.8911231693546469</v>
      </c>
      <c r="DI6" s="290">
        <f t="shared" si="6"/>
        <v>0.8911231693546469</v>
      </c>
      <c r="DJ6" s="290">
        <f t="shared" si="6"/>
        <v>0.8911231693546469</v>
      </c>
      <c r="DK6" s="290">
        <f t="shared" si="6"/>
        <v>0.8911231693546469</v>
      </c>
      <c r="DL6" s="290">
        <f t="shared" si="6"/>
        <v>0.8911231693546469</v>
      </c>
      <c r="DM6" s="291">
        <f t="shared" si="6"/>
        <v>0.8911231693546469</v>
      </c>
    </row>
    <row r="7" spans="1:117" ht="21" customHeight="1">
      <c r="A7" s="1"/>
      <c r="B7" s="582"/>
      <c r="C7" s="570"/>
      <c r="D7" s="570"/>
      <c r="E7" s="283" t="s">
        <v>12</v>
      </c>
      <c r="F7" s="284">
        <v>36892</v>
      </c>
      <c r="G7" s="294">
        <v>2000</v>
      </c>
      <c r="H7" s="286">
        <f>'Fuel info'!$E$6</f>
        <v>1.4750667506980006</v>
      </c>
      <c r="I7" s="287">
        <f>'Fuel info'!$E$6</f>
        <v>1.4750667506980006</v>
      </c>
      <c r="J7" s="287">
        <f>'Fuel info'!$E$6</f>
        <v>1.4750667506980006</v>
      </c>
      <c r="K7" s="287">
        <f>'Fuel info'!$E$6</f>
        <v>1.4750667506980006</v>
      </c>
      <c r="L7" s="287">
        <f>'Fuel info'!$E$6</f>
        <v>1.4750667506980006</v>
      </c>
      <c r="M7" s="287">
        <f>'Fuel info'!$E$6</f>
        <v>1.4750667506980006</v>
      </c>
      <c r="N7" s="287">
        <f>'Fuel info'!$E$6</f>
        <v>1.4750667506980006</v>
      </c>
      <c r="O7" s="287">
        <f>'Fuel info'!$E$6</f>
        <v>1.4750667506980006</v>
      </c>
      <c r="P7" s="287">
        <f>'Fuel info'!$E$6</f>
        <v>1.4750667506980006</v>
      </c>
      <c r="Q7" s="287">
        <f>'Fuel info'!$E$6</f>
        <v>1.4750667506980006</v>
      </c>
      <c r="R7" s="287">
        <f>'Fuel info'!$E$6</f>
        <v>1.4750667506980006</v>
      </c>
      <c r="S7" s="287">
        <f>'Fuel info'!$E$6</f>
        <v>1.4750667506980006</v>
      </c>
      <c r="T7" s="287">
        <f>'Fuel info'!$E$6</f>
        <v>1.4750667506980006</v>
      </c>
      <c r="U7" s="287">
        <f>'Fuel info'!$E$6</f>
        <v>1.4750667506980006</v>
      </c>
      <c r="V7" s="287">
        <f>'Fuel info'!$E$6</f>
        <v>1.4750667506980006</v>
      </c>
      <c r="W7" s="287">
        <f>'Fuel info'!$E$6</f>
        <v>1.4750667506980006</v>
      </c>
      <c r="X7" s="287">
        <f>'Fuel info'!$E$6</f>
        <v>1.4750667506980006</v>
      </c>
      <c r="Y7" s="287">
        <f>'Fuel info'!$E$6</f>
        <v>1.4750667506980006</v>
      </c>
      <c r="Z7" s="287">
        <f>'Fuel info'!$E$6</f>
        <v>1.4750667506980006</v>
      </c>
      <c r="AA7" s="287">
        <f>'Fuel info'!$E$6</f>
        <v>1.4750667506980006</v>
      </c>
      <c r="AB7" s="287">
        <f>'Fuel info'!$E$6</f>
        <v>1.4750667506980006</v>
      </c>
      <c r="AC7" s="287">
        <f>'Fuel info'!$E$6</f>
        <v>1.4750667506980006</v>
      </c>
      <c r="AD7" s="287">
        <f>'Fuel info'!$E$6</f>
        <v>1.4750667506980006</v>
      </c>
      <c r="AE7" s="287">
        <f>'Fuel info'!$E$6</f>
        <v>1.4750667506980006</v>
      </c>
      <c r="AF7" s="287">
        <f>'Fuel info'!$E$6</f>
        <v>1.4750667506980006</v>
      </c>
      <c r="AG7" s="287">
        <f>'Fuel info'!$E$6</f>
        <v>1.4750667506980006</v>
      </c>
      <c r="AH7" s="287">
        <f>'Fuel info'!$E$6</f>
        <v>1.4750667506980006</v>
      </c>
      <c r="AI7" s="287">
        <f>'Fuel info'!$E$6</f>
        <v>1.4750667506980006</v>
      </c>
      <c r="AJ7" s="287">
        <f>'Fuel info'!$E$6</f>
        <v>1.4750667506980006</v>
      </c>
      <c r="AK7" s="287">
        <f>'Fuel info'!$E$6</f>
        <v>1.4750667506980006</v>
      </c>
      <c r="AL7" s="287">
        <f>'Fuel info'!$E$6</f>
        <v>1.4750667506980006</v>
      </c>
      <c r="AM7" s="287">
        <f>'Fuel info'!$E$6</f>
        <v>1.4750667506980006</v>
      </c>
      <c r="AN7" s="287">
        <f>'Fuel info'!$E$6</f>
        <v>1.4750667506980006</v>
      </c>
      <c r="AO7" s="287">
        <f>'Fuel info'!$E$6</f>
        <v>1.4750667506980006</v>
      </c>
      <c r="AP7" s="287">
        <f>'Fuel info'!$E$6</f>
        <v>1.4750667506980006</v>
      </c>
      <c r="AQ7" s="288">
        <f>'Fuel info'!$E$6</f>
        <v>1.4750667506980006</v>
      </c>
      <c r="AR7" s="293"/>
      <c r="AS7" s="286">
        <f>'Fuel info'!$D$6</f>
        <v>1.5387322121881606</v>
      </c>
      <c r="AT7" s="287">
        <f>'Fuel info'!$D$6</f>
        <v>1.5387322121881606</v>
      </c>
      <c r="AU7" s="287">
        <f>'Fuel info'!$D$6</f>
        <v>1.5387322121881606</v>
      </c>
      <c r="AV7" s="287">
        <f>'Fuel info'!$D$6</f>
        <v>1.5387322121881606</v>
      </c>
      <c r="AW7" s="287">
        <f>'Fuel info'!$D$6</f>
        <v>1.5387322121881606</v>
      </c>
      <c r="AX7" s="287">
        <f>'Fuel info'!$E$6</f>
        <v>1.4750667506980006</v>
      </c>
      <c r="AY7" s="287">
        <f>'Fuel info'!$E$6</f>
        <v>1.4750667506980006</v>
      </c>
      <c r="AZ7" s="287">
        <f>'Fuel info'!$E$6</f>
        <v>1.4750667506980006</v>
      </c>
      <c r="BA7" s="287">
        <f>'Fuel info'!$E$6</f>
        <v>1.4750667506980006</v>
      </c>
      <c r="BB7" s="287">
        <f>'Fuel info'!$E$6</f>
        <v>1.4750667506980006</v>
      </c>
      <c r="BC7" s="287">
        <f>'Fuel info'!$F$6</f>
        <v>1.3809044506356003</v>
      </c>
      <c r="BD7" s="287">
        <f>'Fuel info'!$F$6</f>
        <v>1.3809044506356003</v>
      </c>
      <c r="BE7" s="287">
        <f>'Fuel info'!$F$6</f>
        <v>1.3809044506356003</v>
      </c>
      <c r="BF7" s="287">
        <f>'Fuel info'!$F$6</f>
        <v>1.3809044506356003</v>
      </c>
      <c r="BG7" s="287">
        <f>'Fuel info'!$G$6</f>
        <v>1.3711999257132006</v>
      </c>
      <c r="BH7" s="287">
        <f>'Fuel info'!$G$6</f>
        <v>1.3711999257132006</v>
      </c>
      <c r="BI7" s="287">
        <f>'Fuel info'!$G$6</f>
        <v>1.3711999257132006</v>
      </c>
      <c r="BJ7" s="287">
        <f>'Fuel info'!$G$6</f>
        <v>1.3711999257132006</v>
      </c>
      <c r="BK7" s="287">
        <f>'Fuel info'!$G$6</f>
        <v>1.3711999257132006</v>
      </c>
      <c r="BL7" s="287">
        <f>'Fuel info'!$G$6</f>
        <v>1.3711999257132006</v>
      </c>
      <c r="BM7" s="287">
        <f>'Fuel info'!$G$6</f>
        <v>1.3711999257132006</v>
      </c>
      <c r="BN7" s="287">
        <f>'Fuel info'!$G$6</f>
        <v>1.3711999257132006</v>
      </c>
      <c r="BO7" s="287">
        <f>'Fuel info'!$G$6</f>
        <v>1.3711999257132006</v>
      </c>
      <c r="BP7" s="287">
        <f>'Fuel info'!$G$6</f>
        <v>1.3711999257132006</v>
      </c>
      <c r="BQ7" s="287">
        <f>'Fuel info'!$G$6</f>
        <v>1.3711999257132006</v>
      </c>
      <c r="BR7" s="287">
        <f>'Fuel info'!$G$6</f>
        <v>1.3711999257132006</v>
      </c>
      <c r="BS7" s="287">
        <f>'Fuel info'!$G$6</f>
        <v>1.3711999257132006</v>
      </c>
      <c r="BT7" s="287">
        <f>'Fuel info'!$G$6</f>
        <v>1.3711999257132006</v>
      </c>
      <c r="BU7" s="287">
        <f>'Fuel info'!$G$6</f>
        <v>1.3711999257132006</v>
      </c>
      <c r="BV7" s="287">
        <f>'Fuel info'!$G$6</f>
        <v>1.3711999257132006</v>
      </c>
      <c r="BW7" s="287">
        <f>'Fuel info'!$G$6</f>
        <v>1.3711999257132006</v>
      </c>
      <c r="BX7" s="287">
        <f>'Fuel info'!$G$6</f>
        <v>1.3711999257132006</v>
      </c>
      <c r="BY7" s="287">
        <f>'Fuel info'!$G$6</f>
        <v>1.3711999257132006</v>
      </c>
      <c r="BZ7" s="287">
        <f>'Fuel info'!$G$6</f>
        <v>1.3711999257132006</v>
      </c>
      <c r="CA7" s="287">
        <f>'Fuel info'!$G$6</f>
        <v>1.3711999257132006</v>
      </c>
      <c r="CB7" s="288">
        <f>'Fuel info'!$G$6</f>
        <v>1.3711999257132006</v>
      </c>
      <c r="CD7" s="289">
        <v>1</v>
      </c>
      <c r="CE7" s="247">
        <v>1</v>
      </c>
      <c r="CF7" s="247">
        <v>1</v>
      </c>
      <c r="CG7" s="247">
        <v>1</v>
      </c>
      <c r="CH7" s="247">
        <v>1</v>
      </c>
      <c r="CI7" s="290">
        <f aca="true" t="shared" si="7" ref="CI7:DM7">AX7/M7</f>
        <v>1</v>
      </c>
      <c r="CJ7" s="290">
        <f t="shared" si="7"/>
        <v>1</v>
      </c>
      <c r="CK7" s="290">
        <f t="shared" si="7"/>
        <v>1</v>
      </c>
      <c r="CL7" s="290">
        <f t="shared" si="7"/>
        <v>1</v>
      </c>
      <c r="CM7" s="290">
        <f t="shared" si="7"/>
        <v>1</v>
      </c>
      <c r="CN7" s="290">
        <f t="shared" si="7"/>
        <v>0.9361640413778951</v>
      </c>
      <c r="CO7" s="290">
        <f t="shared" si="7"/>
        <v>0.9361640413778951</v>
      </c>
      <c r="CP7" s="290">
        <f t="shared" si="7"/>
        <v>0.9361640413778951</v>
      </c>
      <c r="CQ7" s="290">
        <f t="shared" si="7"/>
        <v>0.9361640413778951</v>
      </c>
      <c r="CR7" s="290">
        <f t="shared" si="7"/>
        <v>0.9295850001800594</v>
      </c>
      <c r="CS7" s="290">
        <f t="shared" si="7"/>
        <v>0.9295850001800594</v>
      </c>
      <c r="CT7" s="290">
        <f t="shared" si="7"/>
        <v>0.9295850001800594</v>
      </c>
      <c r="CU7" s="290">
        <f t="shared" si="7"/>
        <v>0.9295850001800594</v>
      </c>
      <c r="CV7" s="290">
        <f t="shared" si="7"/>
        <v>0.9295850001800594</v>
      </c>
      <c r="CW7" s="290">
        <f t="shared" si="7"/>
        <v>0.9295850001800594</v>
      </c>
      <c r="CX7" s="290">
        <f t="shared" si="7"/>
        <v>0.9295850001800594</v>
      </c>
      <c r="CY7" s="290">
        <f t="shared" si="7"/>
        <v>0.9295850001800594</v>
      </c>
      <c r="CZ7" s="290">
        <f t="shared" si="7"/>
        <v>0.9295850001800594</v>
      </c>
      <c r="DA7" s="290">
        <f t="shared" si="7"/>
        <v>0.9295850001800594</v>
      </c>
      <c r="DB7" s="290">
        <f t="shared" si="7"/>
        <v>0.9295850001800594</v>
      </c>
      <c r="DC7" s="290">
        <f t="shared" si="7"/>
        <v>0.9295850001800594</v>
      </c>
      <c r="DD7" s="290">
        <f t="shared" si="7"/>
        <v>0.9295850001800594</v>
      </c>
      <c r="DE7" s="290">
        <f t="shared" si="7"/>
        <v>0.9295850001800594</v>
      </c>
      <c r="DF7" s="290">
        <f t="shared" si="7"/>
        <v>0.9295850001800594</v>
      </c>
      <c r="DG7" s="290">
        <f t="shared" si="7"/>
        <v>0.9295850001800594</v>
      </c>
      <c r="DH7" s="290">
        <f t="shared" si="7"/>
        <v>0.9295850001800594</v>
      </c>
      <c r="DI7" s="290">
        <f t="shared" si="7"/>
        <v>0.9295850001800594</v>
      </c>
      <c r="DJ7" s="290">
        <f t="shared" si="7"/>
        <v>0.9295850001800594</v>
      </c>
      <c r="DK7" s="290">
        <f t="shared" si="7"/>
        <v>0.9295850001800594</v>
      </c>
      <c r="DL7" s="290">
        <f t="shared" si="7"/>
        <v>0.9295850001800594</v>
      </c>
      <c r="DM7" s="291">
        <f t="shared" si="7"/>
        <v>0.9295850001800594</v>
      </c>
    </row>
    <row r="8" spans="1:117" ht="21" customHeight="1">
      <c r="A8" s="1"/>
      <c r="B8" s="582"/>
      <c r="C8" s="570"/>
      <c r="D8" s="570"/>
      <c r="E8" s="283" t="s">
        <v>13</v>
      </c>
      <c r="F8" s="284">
        <v>38718</v>
      </c>
      <c r="G8" s="285">
        <v>2005</v>
      </c>
      <c r="H8" s="286">
        <f>'Fuel info'!$F$6</f>
        <v>1.3809044506356003</v>
      </c>
      <c r="I8" s="287">
        <f>'Fuel info'!$F$6</f>
        <v>1.3809044506356003</v>
      </c>
      <c r="J8" s="287">
        <f>'Fuel info'!$F$6</f>
        <v>1.3809044506356003</v>
      </c>
      <c r="K8" s="287">
        <f>'Fuel info'!$F$6</f>
        <v>1.3809044506356003</v>
      </c>
      <c r="L8" s="287">
        <f>'Fuel info'!$F$6</f>
        <v>1.3809044506356003</v>
      </c>
      <c r="M8" s="287">
        <f>'Fuel info'!$F$6</f>
        <v>1.3809044506356003</v>
      </c>
      <c r="N8" s="287">
        <f>'Fuel info'!$F$6</f>
        <v>1.3809044506356003</v>
      </c>
      <c r="O8" s="287">
        <f>'Fuel info'!$F$6</f>
        <v>1.3809044506356003</v>
      </c>
      <c r="P8" s="287">
        <f>'Fuel info'!$F$6</f>
        <v>1.3809044506356003</v>
      </c>
      <c r="Q8" s="287">
        <f>'Fuel info'!$F$6</f>
        <v>1.3809044506356003</v>
      </c>
      <c r="R8" s="287">
        <f>'Fuel info'!$F$6</f>
        <v>1.3809044506356003</v>
      </c>
      <c r="S8" s="287">
        <f>'Fuel info'!$F$6</f>
        <v>1.3809044506356003</v>
      </c>
      <c r="T8" s="287">
        <f>'Fuel info'!$F$6</f>
        <v>1.3809044506356003</v>
      </c>
      <c r="U8" s="287">
        <f>'Fuel info'!$F$6</f>
        <v>1.3809044506356003</v>
      </c>
      <c r="V8" s="287">
        <f>'Fuel info'!$F$6</f>
        <v>1.3809044506356003</v>
      </c>
      <c r="W8" s="287">
        <f>'Fuel info'!$F$6</f>
        <v>1.3809044506356003</v>
      </c>
      <c r="X8" s="287">
        <f>'Fuel info'!$F$6</f>
        <v>1.3809044506356003</v>
      </c>
      <c r="Y8" s="287">
        <f>'Fuel info'!$F$6</f>
        <v>1.3809044506356003</v>
      </c>
      <c r="Z8" s="287">
        <f>'Fuel info'!$F$6</f>
        <v>1.3809044506356003</v>
      </c>
      <c r="AA8" s="287">
        <f>'Fuel info'!$F$6</f>
        <v>1.3809044506356003</v>
      </c>
      <c r="AB8" s="287">
        <f>'Fuel info'!$F$6</f>
        <v>1.3809044506356003</v>
      </c>
      <c r="AC8" s="287">
        <f>'Fuel info'!$F$6</f>
        <v>1.3809044506356003</v>
      </c>
      <c r="AD8" s="287">
        <f>'Fuel info'!$F$6</f>
        <v>1.3809044506356003</v>
      </c>
      <c r="AE8" s="287">
        <f>'Fuel info'!$F$6</f>
        <v>1.3809044506356003</v>
      </c>
      <c r="AF8" s="287">
        <f>'Fuel info'!$F$6</f>
        <v>1.3809044506356003</v>
      </c>
      <c r="AG8" s="287">
        <f>'Fuel info'!$F$6</f>
        <v>1.3809044506356003</v>
      </c>
      <c r="AH8" s="287">
        <f>'Fuel info'!$F$6</f>
        <v>1.3809044506356003</v>
      </c>
      <c r="AI8" s="287">
        <f>'Fuel info'!$F$6</f>
        <v>1.3809044506356003</v>
      </c>
      <c r="AJ8" s="287">
        <f>'Fuel info'!$F$6</f>
        <v>1.3809044506356003</v>
      </c>
      <c r="AK8" s="287">
        <f>'Fuel info'!$F$6</f>
        <v>1.3809044506356003</v>
      </c>
      <c r="AL8" s="287">
        <f>'Fuel info'!$F$6</f>
        <v>1.3809044506356003</v>
      </c>
      <c r="AM8" s="287">
        <f>'Fuel info'!$F$6</f>
        <v>1.3809044506356003</v>
      </c>
      <c r="AN8" s="287">
        <f>'Fuel info'!$F$6</f>
        <v>1.3809044506356003</v>
      </c>
      <c r="AO8" s="287">
        <f>'Fuel info'!$F$6</f>
        <v>1.3809044506356003</v>
      </c>
      <c r="AP8" s="287">
        <f>'Fuel info'!$F$6</f>
        <v>1.3809044506356003</v>
      </c>
      <c r="AQ8" s="288">
        <f>'Fuel info'!$F$6</f>
        <v>1.3809044506356003</v>
      </c>
      <c r="AR8" s="293"/>
      <c r="AS8" s="286">
        <f>'Fuel info'!$D$6</f>
        <v>1.5387322121881606</v>
      </c>
      <c r="AT8" s="287">
        <f>'Fuel info'!$D$6</f>
        <v>1.5387322121881606</v>
      </c>
      <c r="AU8" s="287">
        <f>'Fuel info'!$D$6</f>
        <v>1.5387322121881606</v>
      </c>
      <c r="AV8" s="287">
        <f>'Fuel info'!$D$6</f>
        <v>1.5387322121881606</v>
      </c>
      <c r="AW8" s="287">
        <f>'Fuel info'!$D$6</f>
        <v>1.5387322121881606</v>
      </c>
      <c r="AX8" s="287">
        <f>'Fuel info'!$E$6</f>
        <v>1.4750667506980006</v>
      </c>
      <c r="AY8" s="287">
        <f>'Fuel info'!$E$6</f>
        <v>1.4750667506980006</v>
      </c>
      <c r="AZ8" s="287">
        <f>'Fuel info'!$E$6</f>
        <v>1.4750667506980006</v>
      </c>
      <c r="BA8" s="287">
        <f>'Fuel info'!$E$6</f>
        <v>1.4750667506980006</v>
      </c>
      <c r="BB8" s="287">
        <f>'Fuel info'!$E$6</f>
        <v>1.4750667506980006</v>
      </c>
      <c r="BC8" s="287">
        <f>'Fuel info'!$F$6</f>
        <v>1.3809044506356003</v>
      </c>
      <c r="BD8" s="287">
        <f>'Fuel info'!$F$6</f>
        <v>1.3809044506356003</v>
      </c>
      <c r="BE8" s="287">
        <f>'Fuel info'!$F$6</f>
        <v>1.3809044506356003</v>
      </c>
      <c r="BF8" s="287">
        <f>'Fuel info'!$F$6</f>
        <v>1.3809044506356003</v>
      </c>
      <c r="BG8" s="287">
        <f>'Fuel info'!$G$6</f>
        <v>1.3711999257132006</v>
      </c>
      <c r="BH8" s="287">
        <f>'Fuel info'!$G$6</f>
        <v>1.3711999257132006</v>
      </c>
      <c r="BI8" s="287">
        <f>'Fuel info'!$G$6</f>
        <v>1.3711999257132006</v>
      </c>
      <c r="BJ8" s="287">
        <f>'Fuel info'!$G$6</f>
        <v>1.3711999257132006</v>
      </c>
      <c r="BK8" s="287">
        <f>'Fuel info'!$G$6</f>
        <v>1.3711999257132006</v>
      </c>
      <c r="BL8" s="287">
        <f>'Fuel info'!$G$6</f>
        <v>1.3711999257132006</v>
      </c>
      <c r="BM8" s="287">
        <f>'Fuel info'!$G$6</f>
        <v>1.3711999257132006</v>
      </c>
      <c r="BN8" s="287">
        <f>'Fuel info'!$G$6</f>
        <v>1.3711999257132006</v>
      </c>
      <c r="BO8" s="287">
        <f>'Fuel info'!$G$6</f>
        <v>1.3711999257132006</v>
      </c>
      <c r="BP8" s="287">
        <f>'Fuel info'!$G$6</f>
        <v>1.3711999257132006</v>
      </c>
      <c r="BQ8" s="287">
        <f>'Fuel info'!$G$6</f>
        <v>1.3711999257132006</v>
      </c>
      <c r="BR8" s="287">
        <f>'Fuel info'!$G$6</f>
        <v>1.3711999257132006</v>
      </c>
      <c r="BS8" s="287">
        <f>'Fuel info'!$G$6</f>
        <v>1.3711999257132006</v>
      </c>
      <c r="BT8" s="287">
        <f>'Fuel info'!$G$6</f>
        <v>1.3711999257132006</v>
      </c>
      <c r="BU8" s="287">
        <f>'Fuel info'!$G$6</f>
        <v>1.3711999257132006</v>
      </c>
      <c r="BV8" s="287">
        <f>'Fuel info'!$G$6</f>
        <v>1.3711999257132006</v>
      </c>
      <c r="BW8" s="287">
        <f>'Fuel info'!$G$6</f>
        <v>1.3711999257132006</v>
      </c>
      <c r="BX8" s="287">
        <f>'Fuel info'!$G$6</f>
        <v>1.3711999257132006</v>
      </c>
      <c r="BY8" s="287">
        <f>'Fuel info'!$G$6</f>
        <v>1.3711999257132006</v>
      </c>
      <c r="BZ8" s="287">
        <f>'Fuel info'!$G$6</f>
        <v>1.3711999257132006</v>
      </c>
      <c r="CA8" s="287">
        <f>'Fuel info'!$G$6</f>
        <v>1.3711999257132006</v>
      </c>
      <c r="CB8" s="288">
        <f>'Fuel info'!$G$6</f>
        <v>1.3711999257132006</v>
      </c>
      <c r="CD8" s="289">
        <v>1</v>
      </c>
      <c r="CE8" s="247">
        <v>1</v>
      </c>
      <c r="CF8" s="247">
        <v>1</v>
      </c>
      <c r="CG8" s="247">
        <v>1</v>
      </c>
      <c r="CH8" s="247">
        <v>1</v>
      </c>
      <c r="CI8" s="247">
        <v>1</v>
      </c>
      <c r="CJ8" s="247">
        <v>1</v>
      </c>
      <c r="CK8" s="247">
        <v>1</v>
      </c>
      <c r="CL8" s="247">
        <v>1</v>
      </c>
      <c r="CM8" s="247">
        <v>1</v>
      </c>
      <c r="CN8" s="290">
        <f aca="true" t="shared" si="8" ref="CN8:DM8">BC8/R8</f>
        <v>1</v>
      </c>
      <c r="CO8" s="290">
        <f t="shared" si="8"/>
        <v>1</v>
      </c>
      <c r="CP8" s="290">
        <f t="shared" si="8"/>
        <v>1</v>
      </c>
      <c r="CQ8" s="290">
        <f t="shared" si="8"/>
        <v>1</v>
      </c>
      <c r="CR8" s="290">
        <f t="shared" si="8"/>
        <v>0.9929723414839217</v>
      </c>
      <c r="CS8" s="290">
        <f t="shared" si="8"/>
        <v>0.9929723414839217</v>
      </c>
      <c r="CT8" s="290">
        <f t="shared" si="8"/>
        <v>0.9929723414839217</v>
      </c>
      <c r="CU8" s="290">
        <f t="shared" si="8"/>
        <v>0.9929723414839217</v>
      </c>
      <c r="CV8" s="290">
        <f t="shared" si="8"/>
        <v>0.9929723414839217</v>
      </c>
      <c r="CW8" s="290">
        <f t="shared" si="8"/>
        <v>0.9929723414839217</v>
      </c>
      <c r="CX8" s="290">
        <f t="shared" si="8"/>
        <v>0.9929723414839217</v>
      </c>
      <c r="CY8" s="290">
        <f t="shared" si="8"/>
        <v>0.9929723414839217</v>
      </c>
      <c r="CZ8" s="290">
        <f t="shared" si="8"/>
        <v>0.9929723414839217</v>
      </c>
      <c r="DA8" s="290">
        <f t="shared" si="8"/>
        <v>0.9929723414839217</v>
      </c>
      <c r="DB8" s="290">
        <f t="shared" si="8"/>
        <v>0.9929723414839217</v>
      </c>
      <c r="DC8" s="290">
        <f t="shared" si="8"/>
        <v>0.9929723414839217</v>
      </c>
      <c r="DD8" s="290">
        <f t="shared" si="8"/>
        <v>0.9929723414839217</v>
      </c>
      <c r="DE8" s="290">
        <f t="shared" si="8"/>
        <v>0.9929723414839217</v>
      </c>
      <c r="DF8" s="290">
        <f t="shared" si="8"/>
        <v>0.9929723414839217</v>
      </c>
      <c r="DG8" s="290">
        <f t="shared" si="8"/>
        <v>0.9929723414839217</v>
      </c>
      <c r="DH8" s="290">
        <f t="shared" si="8"/>
        <v>0.9929723414839217</v>
      </c>
      <c r="DI8" s="290">
        <f t="shared" si="8"/>
        <v>0.9929723414839217</v>
      </c>
      <c r="DJ8" s="290">
        <f t="shared" si="8"/>
        <v>0.9929723414839217</v>
      </c>
      <c r="DK8" s="290">
        <f t="shared" si="8"/>
        <v>0.9929723414839217</v>
      </c>
      <c r="DL8" s="290">
        <f t="shared" si="8"/>
        <v>0.9929723414839217</v>
      </c>
      <c r="DM8" s="291">
        <f t="shared" si="8"/>
        <v>0.9929723414839217</v>
      </c>
    </row>
    <row r="9" spans="1:117" ht="21" customHeight="1">
      <c r="A9" s="1"/>
      <c r="B9" s="582"/>
      <c r="C9" s="570"/>
      <c r="D9" s="570"/>
      <c r="E9" s="283" t="s">
        <v>14</v>
      </c>
      <c r="F9" s="284">
        <v>40544</v>
      </c>
      <c r="G9" s="285">
        <v>2009</v>
      </c>
      <c r="H9" s="286">
        <f>'Fuel info'!$G$6</f>
        <v>1.3711999257132006</v>
      </c>
      <c r="I9" s="287">
        <f>'Fuel info'!$G$6</f>
        <v>1.3711999257132006</v>
      </c>
      <c r="J9" s="287">
        <f>'Fuel info'!$G$6</f>
        <v>1.3711999257132006</v>
      </c>
      <c r="K9" s="287">
        <f>'Fuel info'!$G$6</f>
        <v>1.3711999257132006</v>
      </c>
      <c r="L9" s="287">
        <f>'Fuel info'!$G$6</f>
        <v>1.3711999257132006</v>
      </c>
      <c r="M9" s="287">
        <f>'Fuel info'!$G$6</f>
        <v>1.3711999257132006</v>
      </c>
      <c r="N9" s="287">
        <f>'Fuel info'!$G$6</f>
        <v>1.3711999257132006</v>
      </c>
      <c r="O9" s="287">
        <f>'Fuel info'!$G$6</f>
        <v>1.3711999257132006</v>
      </c>
      <c r="P9" s="287">
        <f>'Fuel info'!$G$6</f>
        <v>1.3711999257132006</v>
      </c>
      <c r="Q9" s="287">
        <f>'Fuel info'!$G$6</f>
        <v>1.3711999257132006</v>
      </c>
      <c r="R9" s="287">
        <f>'Fuel info'!$G$6</f>
        <v>1.3711999257132006</v>
      </c>
      <c r="S9" s="287">
        <f>'Fuel info'!$G$6</f>
        <v>1.3711999257132006</v>
      </c>
      <c r="T9" s="287">
        <f>'Fuel info'!$G$6</f>
        <v>1.3711999257132006</v>
      </c>
      <c r="U9" s="287">
        <f>'Fuel info'!$G$6</f>
        <v>1.3711999257132006</v>
      </c>
      <c r="V9" s="287">
        <f>'Fuel info'!$G$6</f>
        <v>1.3711999257132006</v>
      </c>
      <c r="W9" s="287">
        <f>'Fuel info'!$G$6</f>
        <v>1.3711999257132006</v>
      </c>
      <c r="X9" s="287">
        <f>'Fuel info'!$G$6</f>
        <v>1.3711999257132006</v>
      </c>
      <c r="Y9" s="287">
        <f>'Fuel info'!$G$6</f>
        <v>1.3711999257132006</v>
      </c>
      <c r="Z9" s="287">
        <f>'Fuel info'!$G$6</f>
        <v>1.3711999257132006</v>
      </c>
      <c r="AA9" s="287">
        <f>'Fuel info'!$G$6</f>
        <v>1.3711999257132006</v>
      </c>
      <c r="AB9" s="287">
        <f>'Fuel info'!$G$6</f>
        <v>1.3711999257132006</v>
      </c>
      <c r="AC9" s="287">
        <f>'Fuel info'!$G$6</f>
        <v>1.3711999257132006</v>
      </c>
      <c r="AD9" s="287">
        <f>'Fuel info'!$G$6</f>
        <v>1.3711999257132006</v>
      </c>
      <c r="AE9" s="287">
        <f>'Fuel info'!$G$6</f>
        <v>1.3711999257132006</v>
      </c>
      <c r="AF9" s="287">
        <f>'Fuel info'!$G$6</f>
        <v>1.3711999257132006</v>
      </c>
      <c r="AG9" s="287">
        <f>'Fuel info'!$G$6</f>
        <v>1.3711999257132006</v>
      </c>
      <c r="AH9" s="287">
        <f>'Fuel info'!$G$6</f>
        <v>1.3711999257132006</v>
      </c>
      <c r="AI9" s="287">
        <f>'Fuel info'!$G$6</f>
        <v>1.3711999257132006</v>
      </c>
      <c r="AJ9" s="287">
        <f>'Fuel info'!$G$6</f>
        <v>1.3711999257132006</v>
      </c>
      <c r="AK9" s="287">
        <f>'Fuel info'!$G$6</f>
        <v>1.3711999257132006</v>
      </c>
      <c r="AL9" s="287">
        <f>'Fuel info'!$G$6</f>
        <v>1.3711999257132006</v>
      </c>
      <c r="AM9" s="287">
        <f>'Fuel info'!$G$6</f>
        <v>1.3711999257132006</v>
      </c>
      <c r="AN9" s="287">
        <f>'Fuel info'!$G$6</f>
        <v>1.3711999257132006</v>
      </c>
      <c r="AO9" s="287">
        <f>'Fuel info'!$G$6</f>
        <v>1.3711999257132006</v>
      </c>
      <c r="AP9" s="287">
        <f>'Fuel info'!$G$6</f>
        <v>1.3711999257132006</v>
      </c>
      <c r="AQ9" s="288">
        <f>'Fuel info'!$G$6</f>
        <v>1.3711999257132006</v>
      </c>
      <c r="AR9" s="293"/>
      <c r="AS9" s="286">
        <f>'Fuel info'!$D$6</f>
        <v>1.5387322121881606</v>
      </c>
      <c r="AT9" s="287">
        <f>'Fuel info'!$D$6</f>
        <v>1.5387322121881606</v>
      </c>
      <c r="AU9" s="287">
        <f>'Fuel info'!$D$6</f>
        <v>1.5387322121881606</v>
      </c>
      <c r="AV9" s="287">
        <f>'Fuel info'!$D$6</f>
        <v>1.5387322121881606</v>
      </c>
      <c r="AW9" s="287">
        <f>'Fuel info'!$D$6</f>
        <v>1.5387322121881606</v>
      </c>
      <c r="AX9" s="287">
        <f>'Fuel info'!$E$6</f>
        <v>1.4750667506980006</v>
      </c>
      <c r="AY9" s="287">
        <f>'Fuel info'!$E$6</f>
        <v>1.4750667506980006</v>
      </c>
      <c r="AZ9" s="287">
        <f>'Fuel info'!$E$6</f>
        <v>1.4750667506980006</v>
      </c>
      <c r="BA9" s="287">
        <f>'Fuel info'!$E$6</f>
        <v>1.4750667506980006</v>
      </c>
      <c r="BB9" s="287">
        <f>'Fuel info'!$E$6</f>
        <v>1.4750667506980006</v>
      </c>
      <c r="BC9" s="287">
        <f>'Fuel info'!$F$6</f>
        <v>1.3809044506356003</v>
      </c>
      <c r="BD9" s="287">
        <f>'Fuel info'!$F$6</f>
        <v>1.3809044506356003</v>
      </c>
      <c r="BE9" s="287">
        <f>'Fuel info'!$F$6</f>
        <v>1.3809044506356003</v>
      </c>
      <c r="BF9" s="287">
        <f>'Fuel info'!$F$6</f>
        <v>1.3809044506356003</v>
      </c>
      <c r="BG9" s="287">
        <f>'Fuel info'!$G$6</f>
        <v>1.3711999257132006</v>
      </c>
      <c r="BH9" s="287">
        <f>'Fuel info'!$G$6</f>
        <v>1.3711999257132006</v>
      </c>
      <c r="BI9" s="287">
        <f>'Fuel info'!$G$6</f>
        <v>1.3711999257132006</v>
      </c>
      <c r="BJ9" s="287">
        <f>'Fuel info'!$G$6</f>
        <v>1.3711999257132006</v>
      </c>
      <c r="BK9" s="287">
        <f>'Fuel info'!$G$6</f>
        <v>1.3711999257132006</v>
      </c>
      <c r="BL9" s="287">
        <f>'Fuel info'!$G$6</f>
        <v>1.3711999257132006</v>
      </c>
      <c r="BM9" s="287">
        <f>'Fuel info'!$G$6</f>
        <v>1.3711999257132006</v>
      </c>
      <c r="BN9" s="287">
        <f>'Fuel info'!$G$6</f>
        <v>1.3711999257132006</v>
      </c>
      <c r="BO9" s="287">
        <f>'Fuel info'!$G$6</f>
        <v>1.3711999257132006</v>
      </c>
      <c r="BP9" s="287">
        <f>'Fuel info'!$G$6</f>
        <v>1.3711999257132006</v>
      </c>
      <c r="BQ9" s="287">
        <f>'Fuel info'!$G$6</f>
        <v>1.3711999257132006</v>
      </c>
      <c r="BR9" s="287">
        <f>'Fuel info'!$G$6</f>
        <v>1.3711999257132006</v>
      </c>
      <c r="BS9" s="287">
        <f>'Fuel info'!$G$6</f>
        <v>1.3711999257132006</v>
      </c>
      <c r="BT9" s="287">
        <f>'Fuel info'!$G$6</f>
        <v>1.3711999257132006</v>
      </c>
      <c r="BU9" s="287">
        <f>'Fuel info'!$G$6</f>
        <v>1.3711999257132006</v>
      </c>
      <c r="BV9" s="287">
        <f>'Fuel info'!$G$6</f>
        <v>1.3711999257132006</v>
      </c>
      <c r="BW9" s="287">
        <f>'Fuel info'!$G$6</f>
        <v>1.3711999257132006</v>
      </c>
      <c r="BX9" s="287">
        <f>'Fuel info'!$G$6</f>
        <v>1.3711999257132006</v>
      </c>
      <c r="BY9" s="287">
        <f>'Fuel info'!$G$6</f>
        <v>1.3711999257132006</v>
      </c>
      <c r="BZ9" s="287">
        <f>'Fuel info'!$G$6</f>
        <v>1.3711999257132006</v>
      </c>
      <c r="CA9" s="287">
        <f>'Fuel info'!$G$6</f>
        <v>1.3711999257132006</v>
      </c>
      <c r="CB9" s="288">
        <f>'Fuel info'!$G$6</f>
        <v>1.3711999257132006</v>
      </c>
      <c r="CD9" s="289">
        <v>1</v>
      </c>
      <c r="CE9" s="247">
        <v>1</v>
      </c>
      <c r="CF9" s="247">
        <v>1</v>
      </c>
      <c r="CG9" s="247">
        <v>1</v>
      </c>
      <c r="CH9" s="247">
        <v>1</v>
      </c>
      <c r="CI9" s="247">
        <v>1</v>
      </c>
      <c r="CJ9" s="247">
        <v>1</v>
      </c>
      <c r="CK9" s="247">
        <v>1</v>
      </c>
      <c r="CL9" s="247">
        <v>1</v>
      </c>
      <c r="CM9" s="247">
        <v>1</v>
      </c>
      <c r="CN9" s="247">
        <v>1</v>
      </c>
      <c r="CO9" s="247">
        <v>1</v>
      </c>
      <c r="CP9" s="247">
        <v>1</v>
      </c>
      <c r="CQ9" s="247">
        <v>1</v>
      </c>
      <c r="CR9" s="290">
        <f aca="true" t="shared" si="9" ref="CR9:CR24">BG9/V9</f>
        <v>1</v>
      </c>
      <c r="CS9" s="290">
        <f aca="true" t="shared" si="10" ref="CS9:CS24">BH9/W9</f>
        <v>1</v>
      </c>
      <c r="CT9" s="290">
        <f aca="true" t="shared" si="11" ref="CT9:CT24">BI9/X9</f>
        <v>1</v>
      </c>
      <c r="CU9" s="290">
        <f aca="true" t="shared" si="12" ref="CU9:CU24">BJ9/Y9</f>
        <v>1</v>
      </c>
      <c r="CV9" s="290">
        <f aca="true" t="shared" si="13" ref="CV9:CV24">BK9/Z9</f>
        <v>1</v>
      </c>
      <c r="CW9" s="290">
        <f aca="true" t="shared" si="14" ref="CW9:CW24">BL9/AA9</f>
        <v>1</v>
      </c>
      <c r="CX9" s="290">
        <f aca="true" t="shared" si="15" ref="CX9:CX24">BM9/AB9</f>
        <v>1</v>
      </c>
      <c r="CY9" s="290">
        <f aca="true" t="shared" si="16" ref="CY9:CY24">BN9/AC9</f>
        <v>1</v>
      </c>
      <c r="CZ9" s="290">
        <f aca="true" t="shared" si="17" ref="CZ9:CZ24">BO9/AD9</f>
        <v>1</v>
      </c>
      <c r="DA9" s="290">
        <f aca="true" t="shared" si="18" ref="DA9:DA24">BP9/AE9</f>
        <v>1</v>
      </c>
      <c r="DB9" s="290">
        <f aca="true" t="shared" si="19" ref="DB9:DB24">BQ9/AF9</f>
        <v>1</v>
      </c>
      <c r="DC9" s="290">
        <f aca="true" t="shared" si="20" ref="DC9:DC24">BR9/AG9</f>
        <v>1</v>
      </c>
      <c r="DD9" s="290">
        <f aca="true" t="shared" si="21" ref="DD9:DD24">BS9/AH9</f>
        <v>1</v>
      </c>
      <c r="DE9" s="290">
        <f aca="true" t="shared" si="22" ref="DE9:DE24">BT9/AI9</f>
        <v>1</v>
      </c>
      <c r="DF9" s="290">
        <f aca="true" t="shared" si="23" ref="DF9:DF24">BU9/AJ9</f>
        <v>1</v>
      </c>
      <c r="DG9" s="290">
        <f aca="true" t="shared" si="24" ref="DG9:DG24">BV9/AK9</f>
        <v>1</v>
      </c>
      <c r="DH9" s="290">
        <f aca="true" t="shared" si="25" ref="DH9:DH24">BW9/AL9</f>
        <v>1</v>
      </c>
      <c r="DI9" s="290">
        <f aca="true" t="shared" si="26" ref="DI9:DI24">BX9/AM9</f>
        <v>1</v>
      </c>
      <c r="DJ9" s="290">
        <f aca="true" t="shared" si="27" ref="DJ9:DJ24">BY9/AN9</f>
        <v>1</v>
      </c>
      <c r="DK9" s="290">
        <f aca="true" t="shared" si="28" ref="DK9:DK24">BZ9/AO9</f>
        <v>1</v>
      </c>
      <c r="DL9" s="290">
        <f aca="true" t="shared" si="29" ref="DL9:DL24">CA9/AP9</f>
        <v>1</v>
      </c>
      <c r="DM9" s="291">
        <f aca="true" t="shared" si="30" ref="DM9:DM24">CB9/AQ9</f>
        <v>1</v>
      </c>
    </row>
    <row r="10" spans="1:117" ht="21" customHeight="1">
      <c r="A10" s="1"/>
      <c r="B10" s="582"/>
      <c r="C10" s="571"/>
      <c r="D10" s="571"/>
      <c r="E10" s="283" t="s">
        <v>15</v>
      </c>
      <c r="F10" s="284">
        <v>42248</v>
      </c>
      <c r="G10" s="295">
        <v>2009</v>
      </c>
      <c r="H10" s="296">
        <f>'Fuel info'!$G$6</f>
        <v>1.3711999257132006</v>
      </c>
      <c r="I10" s="297">
        <f>'Fuel info'!$G$6</f>
        <v>1.3711999257132006</v>
      </c>
      <c r="J10" s="297">
        <f>'Fuel info'!$G$6</f>
        <v>1.3711999257132006</v>
      </c>
      <c r="K10" s="297">
        <f>'Fuel info'!$G$6</f>
        <v>1.3711999257132006</v>
      </c>
      <c r="L10" s="297">
        <f>'Fuel info'!$G$6</f>
        <v>1.3711999257132006</v>
      </c>
      <c r="M10" s="297">
        <f>'Fuel info'!$G$6</f>
        <v>1.3711999257132006</v>
      </c>
      <c r="N10" s="297">
        <f>'Fuel info'!$G$6</f>
        <v>1.3711999257132006</v>
      </c>
      <c r="O10" s="297">
        <f>'Fuel info'!$G$6</f>
        <v>1.3711999257132006</v>
      </c>
      <c r="P10" s="297">
        <f>'Fuel info'!$G$6</f>
        <v>1.3711999257132006</v>
      </c>
      <c r="Q10" s="297">
        <f>'Fuel info'!$G$6</f>
        <v>1.3711999257132006</v>
      </c>
      <c r="R10" s="297">
        <f>'Fuel info'!$G$6</f>
        <v>1.3711999257132006</v>
      </c>
      <c r="S10" s="297">
        <f>'Fuel info'!$G$6</f>
        <v>1.3711999257132006</v>
      </c>
      <c r="T10" s="297">
        <f>'Fuel info'!$G$6</f>
        <v>1.3711999257132006</v>
      </c>
      <c r="U10" s="297">
        <f>'Fuel info'!$G$6</f>
        <v>1.3711999257132006</v>
      </c>
      <c r="V10" s="297">
        <f>'Fuel info'!$G$6</f>
        <v>1.3711999257132006</v>
      </c>
      <c r="W10" s="297">
        <f>'Fuel info'!$G$6</f>
        <v>1.3711999257132006</v>
      </c>
      <c r="X10" s="297">
        <f>'Fuel info'!$G$6</f>
        <v>1.3711999257132006</v>
      </c>
      <c r="Y10" s="297">
        <f>'Fuel info'!$G$6</f>
        <v>1.3711999257132006</v>
      </c>
      <c r="Z10" s="297">
        <f>'Fuel info'!$G$6</f>
        <v>1.3711999257132006</v>
      </c>
      <c r="AA10" s="297">
        <f>'Fuel info'!$G$6</f>
        <v>1.3711999257132006</v>
      </c>
      <c r="AB10" s="297">
        <f>'Fuel info'!$G$6</f>
        <v>1.3711999257132006</v>
      </c>
      <c r="AC10" s="297">
        <f>'Fuel info'!$G$6</f>
        <v>1.3711999257132006</v>
      </c>
      <c r="AD10" s="297">
        <f>'Fuel info'!$G$6</f>
        <v>1.3711999257132006</v>
      </c>
      <c r="AE10" s="297">
        <f>'Fuel info'!$G$6</f>
        <v>1.3711999257132006</v>
      </c>
      <c r="AF10" s="297">
        <f>'Fuel info'!$G$6</f>
        <v>1.3711999257132006</v>
      </c>
      <c r="AG10" s="297">
        <f>'Fuel info'!$G$6</f>
        <v>1.3711999257132006</v>
      </c>
      <c r="AH10" s="297">
        <f>'Fuel info'!$G$6</f>
        <v>1.3711999257132006</v>
      </c>
      <c r="AI10" s="297">
        <f>'Fuel info'!$G$6</f>
        <v>1.3711999257132006</v>
      </c>
      <c r="AJ10" s="297">
        <f>'Fuel info'!$G$6</f>
        <v>1.3711999257132006</v>
      </c>
      <c r="AK10" s="297">
        <f>'Fuel info'!$G$6</f>
        <v>1.3711999257132006</v>
      </c>
      <c r="AL10" s="297">
        <f>'Fuel info'!$G$6</f>
        <v>1.3711999257132006</v>
      </c>
      <c r="AM10" s="297">
        <f>'Fuel info'!$G$6</f>
        <v>1.3711999257132006</v>
      </c>
      <c r="AN10" s="297">
        <f>'Fuel info'!$G$6</f>
        <v>1.3711999257132006</v>
      </c>
      <c r="AO10" s="297">
        <f>'Fuel info'!$G$6</f>
        <v>1.3711999257132006</v>
      </c>
      <c r="AP10" s="297">
        <f>'Fuel info'!$G$6</f>
        <v>1.3711999257132006</v>
      </c>
      <c r="AQ10" s="298">
        <f>'Fuel info'!$G$6</f>
        <v>1.3711999257132006</v>
      </c>
      <c r="AR10" s="299"/>
      <c r="AS10" s="286">
        <f>'Fuel info'!$D$6</f>
        <v>1.5387322121881606</v>
      </c>
      <c r="AT10" s="287">
        <f>'Fuel info'!$D$6</f>
        <v>1.5387322121881606</v>
      </c>
      <c r="AU10" s="287">
        <f>'Fuel info'!$D$6</f>
        <v>1.5387322121881606</v>
      </c>
      <c r="AV10" s="287">
        <f>'Fuel info'!$D$6</f>
        <v>1.5387322121881606</v>
      </c>
      <c r="AW10" s="287">
        <f>'Fuel info'!$D$6</f>
        <v>1.5387322121881606</v>
      </c>
      <c r="AX10" s="287">
        <f>'Fuel info'!$E$6</f>
        <v>1.4750667506980006</v>
      </c>
      <c r="AY10" s="287">
        <f>'Fuel info'!$E$6</f>
        <v>1.4750667506980006</v>
      </c>
      <c r="AZ10" s="287">
        <f>'Fuel info'!$E$6</f>
        <v>1.4750667506980006</v>
      </c>
      <c r="BA10" s="287">
        <f>'Fuel info'!$E$6</f>
        <v>1.4750667506980006</v>
      </c>
      <c r="BB10" s="287">
        <f>'Fuel info'!$E$6</f>
        <v>1.4750667506980006</v>
      </c>
      <c r="BC10" s="287">
        <f>'Fuel info'!$F$6</f>
        <v>1.3809044506356003</v>
      </c>
      <c r="BD10" s="287">
        <f>'Fuel info'!$F$6</f>
        <v>1.3809044506356003</v>
      </c>
      <c r="BE10" s="287">
        <f>'Fuel info'!$F$6</f>
        <v>1.3809044506356003</v>
      </c>
      <c r="BF10" s="287">
        <f>'Fuel info'!$F$6</f>
        <v>1.3809044506356003</v>
      </c>
      <c r="BG10" s="287">
        <f>'Fuel info'!$G$6</f>
        <v>1.3711999257132006</v>
      </c>
      <c r="BH10" s="287">
        <f>'Fuel info'!$G$6</f>
        <v>1.3711999257132006</v>
      </c>
      <c r="BI10" s="287">
        <f>'Fuel info'!$G$6</f>
        <v>1.3711999257132006</v>
      </c>
      <c r="BJ10" s="287">
        <f>'Fuel info'!$G$6</f>
        <v>1.3711999257132006</v>
      </c>
      <c r="BK10" s="287">
        <f>'Fuel info'!$G$6</f>
        <v>1.3711999257132006</v>
      </c>
      <c r="BL10" s="287">
        <f>'Fuel info'!$G$6</f>
        <v>1.3711999257132006</v>
      </c>
      <c r="BM10" s="287">
        <f>'Fuel info'!$G$6</f>
        <v>1.3711999257132006</v>
      </c>
      <c r="BN10" s="287">
        <f>'Fuel info'!$G$6</f>
        <v>1.3711999257132006</v>
      </c>
      <c r="BO10" s="287">
        <f>'Fuel info'!$G$6</f>
        <v>1.3711999257132006</v>
      </c>
      <c r="BP10" s="287">
        <f>'Fuel info'!$G$6</f>
        <v>1.3711999257132006</v>
      </c>
      <c r="BQ10" s="287">
        <f>'Fuel info'!$G$6</f>
        <v>1.3711999257132006</v>
      </c>
      <c r="BR10" s="287">
        <f>'Fuel info'!$G$6</f>
        <v>1.3711999257132006</v>
      </c>
      <c r="BS10" s="287">
        <f>'Fuel info'!$G$6</f>
        <v>1.3711999257132006</v>
      </c>
      <c r="BT10" s="287">
        <f>'Fuel info'!$G$6</f>
        <v>1.3711999257132006</v>
      </c>
      <c r="BU10" s="287">
        <f>'Fuel info'!$G$6</f>
        <v>1.3711999257132006</v>
      </c>
      <c r="BV10" s="287">
        <f>'Fuel info'!$G$6</f>
        <v>1.3711999257132006</v>
      </c>
      <c r="BW10" s="287">
        <f>'Fuel info'!$G$6</f>
        <v>1.3711999257132006</v>
      </c>
      <c r="BX10" s="287">
        <f>'Fuel info'!$G$6</f>
        <v>1.3711999257132006</v>
      </c>
      <c r="BY10" s="287">
        <f>'Fuel info'!$G$6</f>
        <v>1.3711999257132006</v>
      </c>
      <c r="BZ10" s="287">
        <f>'Fuel info'!$G$6</f>
        <v>1.3711999257132006</v>
      </c>
      <c r="CA10" s="287">
        <f>'Fuel info'!$G$6</f>
        <v>1.3711999257132006</v>
      </c>
      <c r="CB10" s="288">
        <f>'Fuel info'!$G$6</f>
        <v>1.3711999257132006</v>
      </c>
      <c r="CD10" s="300">
        <v>1</v>
      </c>
      <c r="CE10" s="246">
        <v>1</v>
      </c>
      <c r="CF10" s="246">
        <v>1</v>
      </c>
      <c r="CG10" s="246">
        <v>1</v>
      </c>
      <c r="CH10" s="246">
        <v>1</v>
      </c>
      <c r="CI10" s="246">
        <v>1</v>
      </c>
      <c r="CJ10" s="246">
        <v>1</v>
      </c>
      <c r="CK10" s="246">
        <v>1</v>
      </c>
      <c r="CL10" s="246">
        <v>1</v>
      </c>
      <c r="CM10" s="246">
        <v>1</v>
      </c>
      <c r="CN10" s="246">
        <v>1</v>
      </c>
      <c r="CO10" s="246">
        <v>1</v>
      </c>
      <c r="CP10" s="246">
        <v>1</v>
      </c>
      <c r="CQ10" s="246">
        <v>1</v>
      </c>
      <c r="CR10" s="301">
        <f t="shared" si="9"/>
        <v>1</v>
      </c>
      <c r="CS10" s="301">
        <f t="shared" si="10"/>
        <v>1</v>
      </c>
      <c r="CT10" s="301">
        <f t="shared" si="11"/>
        <v>1</v>
      </c>
      <c r="CU10" s="301">
        <f t="shared" si="12"/>
        <v>1</v>
      </c>
      <c r="CV10" s="301">
        <f t="shared" si="13"/>
        <v>1</v>
      </c>
      <c r="CW10" s="301">
        <f t="shared" si="14"/>
        <v>1</v>
      </c>
      <c r="CX10" s="301">
        <f t="shared" si="15"/>
        <v>1</v>
      </c>
      <c r="CY10" s="301">
        <f t="shared" si="16"/>
        <v>1</v>
      </c>
      <c r="CZ10" s="301">
        <f t="shared" si="17"/>
        <v>1</v>
      </c>
      <c r="DA10" s="301">
        <f t="shared" si="18"/>
        <v>1</v>
      </c>
      <c r="DB10" s="301">
        <f t="shared" si="19"/>
        <v>1</v>
      </c>
      <c r="DC10" s="301">
        <f t="shared" si="20"/>
        <v>1</v>
      </c>
      <c r="DD10" s="301">
        <f t="shared" si="21"/>
        <v>1</v>
      </c>
      <c r="DE10" s="301">
        <f t="shared" si="22"/>
        <v>1</v>
      </c>
      <c r="DF10" s="301">
        <f t="shared" si="23"/>
        <v>1</v>
      </c>
      <c r="DG10" s="301">
        <f t="shared" si="24"/>
        <v>1</v>
      </c>
      <c r="DH10" s="301">
        <f t="shared" si="25"/>
        <v>1</v>
      </c>
      <c r="DI10" s="301">
        <f t="shared" si="26"/>
        <v>1</v>
      </c>
      <c r="DJ10" s="301">
        <f t="shared" si="27"/>
        <v>1</v>
      </c>
      <c r="DK10" s="301">
        <f t="shared" si="28"/>
        <v>1</v>
      </c>
      <c r="DL10" s="301">
        <f t="shared" si="29"/>
        <v>1</v>
      </c>
      <c r="DM10" s="302">
        <f t="shared" si="30"/>
        <v>1</v>
      </c>
    </row>
    <row r="11" spans="1:117" ht="21" customHeight="1">
      <c r="A11" s="1"/>
      <c r="B11" s="582"/>
      <c r="C11" s="572" t="s">
        <v>18</v>
      </c>
      <c r="D11" s="572" t="s">
        <v>38</v>
      </c>
      <c r="E11" s="283" t="s">
        <v>9</v>
      </c>
      <c r="F11" s="303" t="s">
        <v>20</v>
      </c>
      <c r="G11" s="304">
        <v>1996</v>
      </c>
      <c r="H11" s="305">
        <f>'Fuel info'!$H$9</f>
        <v>0.40757270000000045</v>
      </c>
      <c r="I11" s="306">
        <f>'Fuel info'!$H$9</f>
        <v>0.40757270000000045</v>
      </c>
      <c r="J11" s="306">
        <f>'Fuel info'!$H$9</f>
        <v>0.40757270000000045</v>
      </c>
      <c r="K11" s="306">
        <f>'Fuel info'!$H$9</f>
        <v>0.40757270000000045</v>
      </c>
      <c r="L11" s="306">
        <f>'Fuel info'!$H$9</f>
        <v>0.40757270000000045</v>
      </c>
      <c r="M11" s="306">
        <f>'Fuel info'!$H$9</f>
        <v>0.40757270000000045</v>
      </c>
      <c r="N11" s="306">
        <f>'Fuel info'!$H$9</f>
        <v>0.40757270000000045</v>
      </c>
      <c r="O11" s="306">
        <f>'Fuel info'!$H$9</f>
        <v>0.40757270000000045</v>
      </c>
      <c r="P11" s="306">
        <f>'Fuel info'!$H$9</f>
        <v>0.40757270000000045</v>
      </c>
      <c r="Q11" s="306">
        <f>'Fuel info'!$H$9</f>
        <v>0.40757270000000045</v>
      </c>
      <c r="R11" s="306">
        <f>'Fuel info'!$H$9</f>
        <v>0.40757270000000045</v>
      </c>
      <c r="S11" s="306">
        <f>'Fuel info'!$H$9</f>
        <v>0.40757270000000045</v>
      </c>
      <c r="T11" s="306">
        <f>'Fuel info'!$H$9</f>
        <v>0.40757270000000045</v>
      </c>
      <c r="U11" s="306">
        <f>'Fuel info'!$H$9</f>
        <v>0.40757270000000045</v>
      </c>
      <c r="V11" s="306">
        <f>'Fuel info'!$H$9</f>
        <v>0.40757270000000045</v>
      </c>
      <c r="W11" s="306">
        <f>'Fuel info'!$H$9</f>
        <v>0.40757270000000045</v>
      </c>
      <c r="X11" s="306">
        <f>'Fuel info'!$H$9</f>
        <v>0.40757270000000045</v>
      </c>
      <c r="Y11" s="306">
        <f>'Fuel info'!$H$9</f>
        <v>0.40757270000000045</v>
      </c>
      <c r="Z11" s="306">
        <f>'Fuel info'!$H$9</f>
        <v>0.40757270000000045</v>
      </c>
      <c r="AA11" s="306">
        <f>'Fuel info'!$H$9</f>
        <v>0.40757270000000045</v>
      </c>
      <c r="AB11" s="306">
        <f>'Fuel info'!$H$9</f>
        <v>0.40757270000000045</v>
      </c>
      <c r="AC11" s="306">
        <f>'Fuel info'!$H$9</f>
        <v>0.40757270000000045</v>
      </c>
      <c r="AD11" s="306">
        <f>'Fuel info'!$H$9</f>
        <v>0.40757270000000045</v>
      </c>
      <c r="AE11" s="306">
        <f>'Fuel info'!$H$9</f>
        <v>0.40757270000000045</v>
      </c>
      <c r="AF11" s="306">
        <f>'Fuel info'!$H$9</f>
        <v>0.40757270000000045</v>
      </c>
      <c r="AG11" s="306">
        <f>'Fuel info'!$H$9</f>
        <v>0.40757270000000045</v>
      </c>
      <c r="AH11" s="306">
        <f>'Fuel info'!$H$9</f>
        <v>0.40757270000000045</v>
      </c>
      <c r="AI11" s="306">
        <f>'Fuel info'!$H$9</f>
        <v>0.40757270000000045</v>
      </c>
      <c r="AJ11" s="306">
        <f>'Fuel info'!$H$9</f>
        <v>0.40757270000000045</v>
      </c>
      <c r="AK11" s="306">
        <f>'Fuel info'!$H$9</f>
        <v>0.40757270000000045</v>
      </c>
      <c r="AL11" s="306">
        <f>'Fuel info'!$H$9</f>
        <v>0.40757270000000045</v>
      </c>
      <c r="AM11" s="306">
        <f>'Fuel info'!$H$9</f>
        <v>0.40757270000000045</v>
      </c>
      <c r="AN11" s="306">
        <f>'Fuel info'!$H$9</f>
        <v>0.40757270000000045</v>
      </c>
      <c r="AO11" s="306">
        <f>'Fuel info'!$H$9</f>
        <v>0.40757270000000045</v>
      </c>
      <c r="AP11" s="306">
        <f>'Fuel info'!$H$9</f>
        <v>0.40757270000000045</v>
      </c>
      <c r="AQ11" s="307">
        <f>'Fuel info'!$H$9</f>
        <v>0.40757270000000045</v>
      </c>
      <c r="AR11" s="15"/>
      <c r="AS11" s="305">
        <f>'Fuel info'!$H$9</f>
        <v>0.40757270000000045</v>
      </c>
      <c r="AT11" s="306">
        <f>'Fuel info'!$H$9</f>
        <v>0.40757270000000045</v>
      </c>
      <c r="AU11" s="306">
        <f>'Fuel info'!$H$9</f>
        <v>0.40757270000000045</v>
      </c>
      <c r="AV11" s="306">
        <f>'Fuel info'!$H$9</f>
        <v>0.40757270000000045</v>
      </c>
      <c r="AW11" s="306">
        <f>'Fuel info'!$H$9</f>
        <v>0.40757270000000045</v>
      </c>
      <c r="AX11" s="306">
        <f>'Fuel info'!$I$9</f>
        <v>0.38022930000000044</v>
      </c>
      <c r="AY11" s="306">
        <f>'Fuel info'!$I$9</f>
        <v>0.38022930000000044</v>
      </c>
      <c r="AZ11" s="306">
        <f>'Fuel info'!$I$9</f>
        <v>0.38022930000000044</v>
      </c>
      <c r="BA11" s="306">
        <f>'Fuel info'!$I$9</f>
        <v>0.38022930000000044</v>
      </c>
      <c r="BB11" s="306">
        <f>'Fuel info'!$I$9</f>
        <v>0.38022930000000044</v>
      </c>
      <c r="BC11" s="306">
        <f>'Fuel info'!$J$9</f>
        <v>0.36979290000000015</v>
      </c>
      <c r="BD11" s="306">
        <f>'Fuel info'!$J$9</f>
        <v>0.36979290000000015</v>
      </c>
      <c r="BE11" s="306">
        <f>'Fuel info'!$J$9</f>
        <v>0.36979290000000015</v>
      </c>
      <c r="BF11" s="306">
        <f>'Fuel info'!$J$9</f>
        <v>0.36979290000000015</v>
      </c>
      <c r="BG11" s="306">
        <f>'Fuel info'!$K$9</f>
        <v>0.36979290000000015</v>
      </c>
      <c r="BH11" s="306">
        <f>'Fuel info'!$K$9</f>
        <v>0.36979290000000015</v>
      </c>
      <c r="BI11" s="306">
        <f>'Fuel info'!$K$9</f>
        <v>0.36979290000000015</v>
      </c>
      <c r="BJ11" s="306">
        <f>'Fuel info'!$K$9</f>
        <v>0.36979290000000015</v>
      </c>
      <c r="BK11" s="306">
        <f>'Fuel info'!$K$9</f>
        <v>0.36979290000000015</v>
      </c>
      <c r="BL11" s="306">
        <f>'Fuel info'!$K$9</f>
        <v>0.36979290000000015</v>
      </c>
      <c r="BM11" s="306">
        <f>'Fuel info'!$K$9</f>
        <v>0.36979290000000015</v>
      </c>
      <c r="BN11" s="306">
        <f>'Fuel info'!$K$9</f>
        <v>0.36979290000000015</v>
      </c>
      <c r="BO11" s="306">
        <f>'Fuel info'!$K$9</f>
        <v>0.36979290000000015</v>
      </c>
      <c r="BP11" s="306">
        <f>'Fuel info'!$K$9</f>
        <v>0.36979290000000015</v>
      </c>
      <c r="BQ11" s="306">
        <f>'Fuel info'!$K$9</f>
        <v>0.36979290000000015</v>
      </c>
      <c r="BR11" s="306">
        <f>'Fuel info'!$K$9</f>
        <v>0.36979290000000015</v>
      </c>
      <c r="BS11" s="306">
        <f>'Fuel info'!$K$9</f>
        <v>0.36979290000000015</v>
      </c>
      <c r="BT11" s="306">
        <f>'Fuel info'!$K$9</f>
        <v>0.36979290000000015</v>
      </c>
      <c r="BU11" s="306">
        <f>'Fuel info'!$K$9</f>
        <v>0.36979290000000015</v>
      </c>
      <c r="BV11" s="306">
        <f>'Fuel info'!$K$9</f>
        <v>0.36979290000000015</v>
      </c>
      <c r="BW11" s="306">
        <f>'Fuel info'!$K$9</f>
        <v>0.36979290000000015</v>
      </c>
      <c r="BX11" s="306">
        <f>'Fuel info'!$K$9</f>
        <v>0.36979290000000015</v>
      </c>
      <c r="BY11" s="306">
        <f>'Fuel info'!$K$9</f>
        <v>0.36979290000000015</v>
      </c>
      <c r="BZ11" s="306">
        <f>'Fuel info'!$K$9</f>
        <v>0.36979290000000015</v>
      </c>
      <c r="CA11" s="306">
        <f>'Fuel info'!$K$9</f>
        <v>0.36979290000000015</v>
      </c>
      <c r="CB11" s="307">
        <f>'Fuel info'!$K$9</f>
        <v>0.36979290000000015</v>
      </c>
      <c r="CD11" s="280">
        <v>1</v>
      </c>
      <c r="CE11" s="281">
        <f aca="true" t="shared" si="31" ref="CE11:CQ13">AT11/I11</f>
        <v>1</v>
      </c>
      <c r="CF11" s="281">
        <f t="shared" si="31"/>
        <v>1</v>
      </c>
      <c r="CG11" s="281">
        <f t="shared" si="31"/>
        <v>1</v>
      </c>
      <c r="CH11" s="281">
        <f t="shared" si="31"/>
        <v>1</v>
      </c>
      <c r="CI11" s="281">
        <f t="shared" si="31"/>
        <v>0.9329116008015258</v>
      </c>
      <c r="CJ11" s="281">
        <f t="shared" si="31"/>
        <v>0.9329116008015258</v>
      </c>
      <c r="CK11" s="281">
        <f t="shared" si="31"/>
        <v>0.9329116008015258</v>
      </c>
      <c r="CL11" s="281">
        <f t="shared" si="31"/>
        <v>0.9329116008015258</v>
      </c>
      <c r="CM11" s="281">
        <f t="shared" si="31"/>
        <v>0.9329116008015258</v>
      </c>
      <c r="CN11" s="281">
        <f t="shared" si="31"/>
        <v>0.9073053715324891</v>
      </c>
      <c r="CO11" s="281">
        <f t="shared" si="31"/>
        <v>0.9073053715324891</v>
      </c>
      <c r="CP11" s="281">
        <f t="shared" si="31"/>
        <v>0.9073053715324891</v>
      </c>
      <c r="CQ11" s="281">
        <f t="shared" si="31"/>
        <v>0.9073053715324891</v>
      </c>
      <c r="CR11" s="281">
        <f t="shared" si="9"/>
        <v>0.9073053715324891</v>
      </c>
      <c r="CS11" s="281">
        <f t="shared" si="10"/>
        <v>0.9073053715324891</v>
      </c>
      <c r="CT11" s="281">
        <f t="shared" si="11"/>
        <v>0.9073053715324891</v>
      </c>
      <c r="CU11" s="281">
        <f t="shared" si="12"/>
        <v>0.9073053715324891</v>
      </c>
      <c r="CV11" s="281">
        <f t="shared" si="13"/>
        <v>0.9073053715324891</v>
      </c>
      <c r="CW11" s="281">
        <f t="shared" si="14"/>
        <v>0.9073053715324891</v>
      </c>
      <c r="CX11" s="281">
        <f t="shared" si="15"/>
        <v>0.9073053715324891</v>
      </c>
      <c r="CY11" s="281">
        <f t="shared" si="16"/>
        <v>0.9073053715324891</v>
      </c>
      <c r="CZ11" s="281">
        <f t="shared" si="17"/>
        <v>0.9073053715324891</v>
      </c>
      <c r="DA11" s="281">
        <f t="shared" si="18"/>
        <v>0.9073053715324891</v>
      </c>
      <c r="DB11" s="281">
        <f t="shared" si="19"/>
        <v>0.9073053715324891</v>
      </c>
      <c r="DC11" s="281">
        <f t="shared" si="20"/>
        <v>0.9073053715324891</v>
      </c>
      <c r="DD11" s="281">
        <f t="shared" si="21"/>
        <v>0.9073053715324891</v>
      </c>
      <c r="DE11" s="281">
        <f t="shared" si="22"/>
        <v>0.9073053715324891</v>
      </c>
      <c r="DF11" s="281">
        <f t="shared" si="23"/>
        <v>0.9073053715324891</v>
      </c>
      <c r="DG11" s="281">
        <f t="shared" si="24"/>
        <v>0.9073053715324891</v>
      </c>
      <c r="DH11" s="281">
        <f t="shared" si="25"/>
        <v>0.9073053715324891</v>
      </c>
      <c r="DI11" s="281">
        <f t="shared" si="26"/>
        <v>0.9073053715324891</v>
      </c>
      <c r="DJ11" s="281">
        <f t="shared" si="27"/>
        <v>0.9073053715324891</v>
      </c>
      <c r="DK11" s="281">
        <f t="shared" si="28"/>
        <v>0.9073053715324891</v>
      </c>
      <c r="DL11" s="281">
        <f t="shared" si="29"/>
        <v>0.9073053715324891</v>
      </c>
      <c r="DM11" s="282">
        <f t="shared" si="30"/>
        <v>0.9073053715324891</v>
      </c>
    </row>
    <row r="12" spans="1:117" ht="21" customHeight="1">
      <c r="A12" s="1"/>
      <c r="B12" s="582"/>
      <c r="C12" s="570"/>
      <c r="D12" s="570"/>
      <c r="E12" s="283" t="s">
        <v>10</v>
      </c>
      <c r="F12" s="284">
        <v>33970</v>
      </c>
      <c r="G12" s="285">
        <v>1996</v>
      </c>
      <c r="H12" s="286">
        <f>'Fuel info'!$H$9</f>
        <v>0.40757270000000045</v>
      </c>
      <c r="I12" s="287">
        <f>'Fuel info'!$H$9</f>
        <v>0.40757270000000045</v>
      </c>
      <c r="J12" s="287">
        <f>'Fuel info'!$H$9</f>
        <v>0.40757270000000045</v>
      </c>
      <c r="K12" s="287">
        <f>'Fuel info'!$H$9</f>
        <v>0.40757270000000045</v>
      </c>
      <c r="L12" s="287">
        <f>'Fuel info'!$H$9</f>
        <v>0.40757270000000045</v>
      </c>
      <c r="M12" s="287">
        <f>'Fuel info'!$H$9</f>
        <v>0.40757270000000045</v>
      </c>
      <c r="N12" s="287">
        <f>'Fuel info'!$H$9</f>
        <v>0.40757270000000045</v>
      </c>
      <c r="O12" s="287">
        <f>'Fuel info'!$H$9</f>
        <v>0.40757270000000045</v>
      </c>
      <c r="P12" s="287">
        <f>'Fuel info'!$H$9</f>
        <v>0.40757270000000045</v>
      </c>
      <c r="Q12" s="287">
        <f>'Fuel info'!$H$9</f>
        <v>0.40757270000000045</v>
      </c>
      <c r="R12" s="287">
        <f>'Fuel info'!$H$9</f>
        <v>0.40757270000000045</v>
      </c>
      <c r="S12" s="287">
        <f>'Fuel info'!$H$9</f>
        <v>0.40757270000000045</v>
      </c>
      <c r="T12" s="287">
        <f>'Fuel info'!$H$9</f>
        <v>0.40757270000000045</v>
      </c>
      <c r="U12" s="287">
        <f>'Fuel info'!$H$9</f>
        <v>0.40757270000000045</v>
      </c>
      <c r="V12" s="287">
        <f>'Fuel info'!$H$9</f>
        <v>0.40757270000000045</v>
      </c>
      <c r="W12" s="287">
        <f>'Fuel info'!$H$9</f>
        <v>0.40757270000000045</v>
      </c>
      <c r="X12" s="287">
        <f>'Fuel info'!$H$9</f>
        <v>0.40757270000000045</v>
      </c>
      <c r="Y12" s="287">
        <f>'Fuel info'!$H$9</f>
        <v>0.40757270000000045</v>
      </c>
      <c r="Z12" s="287">
        <f>'Fuel info'!$H$9</f>
        <v>0.40757270000000045</v>
      </c>
      <c r="AA12" s="287">
        <f>'Fuel info'!$H$9</f>
        <v>0.40757270000000045</v>
      </c>
      <c r="AB12" s="287">
        <f>'Fuel info'!$H$9</f>
        <v>0.40757270000000045</v>
      </c>
      <c r="AC12" s="287">
        <f>'Fuel info'!$H$9</f>
        <v>0.40757270000000045</v>
      </c>
      <c r="AD12" s="287">
        <f>'Fuel info'!$H$9</f>
        <v>0.40757270000000045</v>
      </c>
      <c r="AE12" s="287">
        <f>'Fuel info'!$H$9</f>
        <v>0.40757270000000045</v>
      </c>
      <c r="AF12" s="287">
        <f>'Fuel info'!$H$9</f>
        <v>0.40757270000000045</v>
      </c>
      <c r="AG12" s="287">
        <f>'Fuel info'!$H$9</f>
        <v>0.40757270000000045</v>
      </c>
      <c r="AH12" s="287">
        <f>'Fuel info'!$H$9</f>
        <v>0.40757270000000045</v>
      </c>
      <c r="AI12" s="287">
        <f>'Fuel info'!$H$9</f>
        <v>0.40757270000000045</v>
      </c>
      <c r="AJ12" s="287">
        <f>'Fuel info'!$H$9</f>
        <v>0.40757270000000045</v>
      </c>
      <c r="AK12" s="287">
        <f>'Fuel info'!$H$9</f>
        <v>0.40757270000000045</v>
      </c>
      <c r="AL12" s="287">
        <f>'Fuel info'!$H$9</f>
        <v>0.40757270000000045</v>
      </c>
      <c r="AM12" s="287">
        <f>'Fuel info'!$H$9</f>
        <v>0.40757270000000045</v>
      </c>
      <c r="AN12" s="287">
        <f>'Fuel info'!$H$9</f>
        <v>0.40757270000000045</v>
      </c>
      <c r="AO12" s="287">
        <f>'Fuel info'!$H$9</f>
        <v>0.40757270000000045</v>
      </c>
      <c r="AP12" s="287">
        <f>'Fuel info'!$H$9</f>
        <v>0.40757270000000045</v>
      </c>
      <c r="AQ12" s="288">
        <f>'Fuel info'!$H$9</f>
        <v>0.40757270000000045</v>
      </c>
      <c r="AR12" s="15"/>
      <c r="AS12" s="286">
        <f>'Fuel info'!$H$9</f>
        <v>0.40757270000000045</v>
      </c>
      <c r="AT12" s="287">
        <f>'Fuel info'!$H$9</f>
        <v>0.40757270000000045</v>
      </c>
      <c r="AU12" s="287">
        <f>'Fuel info'!$H$9</f>
        <v>0.40757270000000045</v>
      </c>
      <c r="AV12" s="287">
        <f>'Fuel info'!$H$9</f>
        <v>0.40757270000000045</v>
      </c>
      <c r="AW12" s="287">
        <f>'Fuel info'!$H$9</f>
        <v>0.40757270000000045</v>
      </c>
      <c r="AX12" s="287">
        <f>'Fuel info'!$I$9</f>
        <v>0.38022930000000044</v>
      </c>
      <c r="AY12" s="287">
        <f>'Fuel info'!$I$9</f>
        <v>0.38022930000000044</v>
      </c>
      <c r="AZ12" s="287">
        <f>'Fuel info'!$I$9</f>
        <v>0.38022930000000044</v>
      </c>
      <c r="BA12" s="287">
        <f>'Fuel info'!$I$9</f>
        <v>0.38022930000000044</v>
      </c>
      <c r="BB12" s="287">
        <f>'Fuel info'!$I$9</f>
        <v>0.38022930000000044</v>
      </c>
      <c r="BC12" s="287">
        <f>'Fuel info'!$J$9</f>
        <v>0.36979290000000015</v>
      </c>
      <c r="BD12" s="287">
        <f>'Fuel info'!$J$9</f>
        <v>0.36979290000000015</v>
      </c>
      <c r="BE12" s="287">
        <f>'Fuel info'!$J$9</f>
        <v>0.36979290000000015</v>
      </c>
      <c r="BF12" s="287">
        <f>'Fuel info'!$J$9</f>
        <v>0.36979290000000015</v>
      </c>
      <c r="BG12" s="287">
        <f>'Fuel info'!$K$9</f>
        <v>0.36979290000000015</v>
      </c>
      <c r="BH12" s="287">
        <f>'Fuel info'!$K$9</f>
        <v>0.36979290000000015</v>
      </c>
      <c r="BI12" s="287">
        <f>'Fuel info'!$K$9</f>
        <v>0.36979290000000015</v>
      </c>
      <c r="BJ12" s="287">
        <f>'Fuel info'!$K$9</f>
        <v>0.36979290000000015</v>
      </c>
      <c r="BK12" s="287">
        <f>'Fuel info'!$K$9</f>
        <v>0.36979290000000015</v>
      </c>
      <c r="BL12" s="287">
        <f>'Fuel info'!$K$9</f>
        <v>0.36979290000000015</v>
      </c>
      <c r="BM12" s="287">
        <f>'Fuel info'!$K$9</f>
        <v>0.36979290000000015</v>
      </c>
      <c r="BN12" s="287">
        <f>'Fuel info'!$K$9</f>
        <v>0.36979290000000015</v>
      </c>
      <c r="BO12" s="287">
        <f>'Fuel info'!$K$9</f>
        <v>0.36979290000000015</v>
      </c>
      <c r="BP12" s="287">
        <f>'Fuel info'!$K$9</f>
        <v>0.36979290000000015</v>
      </c>
      <c r="BQ12" s="287">
        <f>'Fuel info'!$K$9</f>
        <v>0.36979290000000015</v>
      </c>
      <c r="BR12" s="287">
        <f>'Fuel info'!$K$9</f>
        <v>0.36979290000000015</v>
      </c>
      <c r="BS12" s="287">
        <f>'Fuel info'!$K$9</f>
        <v>0.36979290000000015</v>
      </c>
      <c r="BT12" s="287">
        <f>'Fuel info'!$K$9</f>
        <v>0.36979290000000015</v>
      </c>
      <c r="BU12" s="287">
        <f>'Fuel info'!$K$9</f>
        <v>0.36979290000000015</v>
      </c>
      <c r="BV12" s="287">
        <f>'Fuel info'!$K$9</f>
        <v>0.36979290000000015</v>
      </c>
      <c r="BW12" s="287">
        <f>'Fuel info'!$K$9</f>
        <v>0.36979290000000015</v>
      </c>
      <c r="BX12" s="287">
        <f>'Fuel info'!$K$9</f>
        <v>0.36979290000000015</v>
      </c>
      <c r="BY12" s="287">
        <f>'Fuel info'!$K$9</f>
        <v>0.36979290000000015</v>
      </c>
      <c r="BZ12" s="287">
        <f>'Fuel info'!$K$9</f>
        <v>0.36979290000000015</v>
      </c>
      <c r="CA12" s="287">
        <f>'Fuel info'!$K$9</f>
        <v>0.36979290000000015</v>
      </c>
      <c r="CB12" s="288">
        <f>'Fuel info'!$K$9</f>
        <v>0.36979290000000015</v>
      </c>
      <c r="CD12" s="289">
        <v>1</v>
      </c>
      <c r="CE12" s="290">
        <f t="shared" si="31"/>
        <v>1</v>
      </c>
      <c r="CF12" s="290">
        <f t="shared" si="31"/>
        <v>1</v>
      </c>
      <c r="CG12" s="290">
        <f t="shared" si="31"/>
        <v>1</v>
      </c>
      <c r="CH12" s="290">
        <f t="shared" si="31"/>
        <v>1</v>
      </c>
      <c r="CI12" s="290">
        <f t="shared" si="31"/>
        <v>0.9329116008015258</v>
      </c>
      <c r="CJ12" s="290">
        <f t="shared" si="31"/>
        <v>0.9329116008015258</v>
      </c>
      <c r="CK12" s="290">
        <f t="shared" si="31"/>
        <v>0.9329116008015258</v>
      </c>
      <c r="CL12" s="290">
        <f t="shared" si="31"/>
        <v>0.9329116008015258</v>
      </c>
      <c r="CM12" s="290">
        <f t="shared" si="31"/>
        <v>0.9329116008015258</v>
      </c>
      <c r="CN12" s="290">
        <f t="shared" si="31"/>
        <v>0.9073053715324891</v>
      </c>
      <c r="CO12" s="290">
        <f t="shared" si="31"/>
        <v>0.9073053715324891</v>
      </c>
      <c r="CP12" s="290">
        <f t="shared" si="31"/>
        <v>0.9073053715324891</v>
      </c>
      <c r="CQ12" s="290">
        <f t="shared" si="31"/>
        <v>0.9073053715324891</v>
      </c>
      <c r="CR12" s="290">
        <f t="shared" si="9"/>
        <v>0.9073053715324891</v>
      </c>
      <c r="CS12" s="290">
        <f t="shared" si="10"/>
        <v>0.9073053715324891</v>
      </c>
      <c r="CT12" s="290">
        <f t="shared" si="11"/>
        <v>0.9073053715324891</v>
      </c>
      <c r="CU12" s="290">
        <f t="shared" si="12"/>
        <v>0.9073053715324891</v>
      </c>
      <c r="CV12" s="290">
        <f t="shared" si="13"/>
        <v>0.9073053715324891</v>
      </c>
      <c r="CW12" s="290">
        <f t="shared" si="14"/>
        <v>0.9073053715324891</v>
      </c>
      <c r="CX12" s="290">
        <f t="shared" si="15"/>
        <v>0.9073053715324891</v>
      </c>
      <c r="CY12" s="290">
        <f t="shared" si="16"/>
        <v>0.9073053715324891</v>
      </c>
      <c r="CZ12" s="290">
        <f t="shared" si="17"/>
        <v>0.9073053715324891</v>
      </c>
      <c r="DA12" s="290">
        <f t="shared" si="18"/>
        <v>0.9073053715324891</v>
      </c>
      <c r="DB12" s="290">
        <f t="shared" si="19"/>
        <v>0.9073053715324891</v>
      </c>
      <c r="DC12" s="290">
        <f t="shared" si="20"/>
        <v>0.9073053715324891</v>
      </c>
      <c r="DD12" s="290">
        <f t="shared" si="21"/>
        <v>0.9073053715324891</v>
      </c>
      <c r="DE12" s="290">
        <f t="shared" si="22"/>
        <v>0.9073053715324891</v>
      </c>
      <c r="DF12" s="290">
        <f t="shared" si="23"/>
        <v>0.9073053715324891</v>
      </c>
      <c r="DG12" s="290">
        <f t="shared" si="24"/>
        <v>0.9073053715324891</v>
      </c>
      <c r="DH12" s="290">
        <f t="shared" si="25"/>
        <v>0.9073053715324891</v>
      </c>
      <c r="DI12" s="290">
        <f t="shared" si="26"/>
        <v>0.9073053715324891</v>
      </c>
      <c r="DJ12" s="290">
        <f t="shared" si="27"/>
        <v>0.9073053715324891</v>
      </c>
      <c r="DK12" s="290">
        <f t="shared" si="28"/>
        <v>0.9073053715324891</v>
      </c>
      <c r="DL12" s="290">
        <f t="shared" si="29"/>
        <v>0.9073053715324891</v>
      </c>
      <c r="DM12" s="291">
        <f t="shared" si="30"/>
        <v>0.9073053715324891</v>
      </c>
    </row>
    <row r="13" spans="1:117" ht="21" customHeight="1">
      <c r="A13" s="1"/>
      <c r="B13" s="582"/>
      <c r="C13" s="570"/>
      <c r="D13" s="570"/>
      <c r="E13" s="283" t="s">
        <v>11</v>
      </c>
      <c r="F13" s="284">
        <v>35431</v>
      </c>
      <c r="G13" s="292">
        <v>1996</v>
      </c>
      <c r="H13" s="286">
        <f>'Fuel info'!$H$9</f>
        <v>0.40757270000000045</v>
      </c>
      <c r="I13" s="287">
        <f>'Fuel info'!$H$9</f>
        <v>0.40757270000000045</v>
      </c>
      <c r="J13" s="287">
        <f>'Fuel info'!$H$9</f>
        <v>0.40757270000000045</v>
      </c>
      <c r="K13" s="287">
        <f>'Fuel info'!$H$9</f>
        <v>0.40757270000000045</v>
      </c>
      <c r="L13" s="287">
        <f>'Fuel info'!$H$9</f>
        <v>0.40757270000000045</v>
      </c>
      <c r="M13" s="287">
        <f>'Fuel info'!$H$9</f>
        <v>0.40757270000000045</v>
      </c>
      <c r="N13" s="287">
        <f>'Fuel info'!$H$9</f>
        <v>0.40757270000000045</v>
      </c>
      <c r="O13" s="287">
        <f>'Fuel info'!$H$9</f>
        <v>0.40757270000000045</v>
      </c>
      <c r="P13" s="287">
        <f>'Fuel info'!$H$9</f>
        <v>0.40757270000000045</v>
      </c>
      <c r="Q13" s="287">
        <f>'Fuel info'!$H$9</f>
        <v>0.40757270000000045</v>
      </c>
      <c r="R13" s="287">
        <f>'Fuel info'!$H$9</f>
        <v>0.40757270000000045</v>
      </c>
      <c r="S13" s="287">
        <f>'Fuel info'!$H$9</f>
        <v>0.40757270000000045</v>
      </c>
      <c r="T13" s="287">
        <f>'Fuel info'!$H$9</f>
        <v>0.40757270000000045</v>
      </c>
      <c r="U13" s="287">
        <f>'Fuel info'!$H$9</f>
        <v>0.40757270000000045</v>
      </c>
      <c r="V13" s="287">
        <f>'Fuel info'!$H$9</f>
        <v>0.40757270000000045</v>
      </c>
      <c r="W13" s="287">
        <f>'Fuel info'!$H$9</f>
        <v>0.40757270000000045</v>
      </c>
      <c r="X13" s="287">
        <f>'Fuel info'!$H$9</f>
        <v>0.40757270000000045</v>
      </c>
      <c r="Y13" s="287">
        <f>'Fuel info'!$H$9</f>
        <v>0.40757270000000045</v>
      </c>
      <c r="Z13" s="287">
        <f>'Fuel info'!$H$9</f>
        <v>0.40757270000000045</v>
      </c>
      <c r="AA13" s="287">
        <f>'Fuel info'!$H$9</f>
        <v>0.40757270000000045</v>
      </c>
      <c r="AB13" s="287">
        <f>'Fuel info'!$H$9</f>
        <v>0.40757270000000045</v>
      </c>
      <c r="AC13" s="287">
        <f>'Fuel info'!$H$9</f>
        <v>0.40757270000000045</v>
      </c>
      <c r="AD13" s="287">
        <f>'Fuel info'!$H$9</f>
        <v>0.40757270000000045</v>
      </c>
      <c r="AE13" s="287">
        <f>'Fuel info'!$H$9</f>
        <v>0.40757270000000045</v>
      </c>
      <c r="AF13" s="287">
        <f>'Fuel info'!$H$9</f>
        <v>0.40757270000000045</v>
      </c>
      <c r="AG13" s="287">
        <f>'Fuel info'!$H$9</f>
        <v>0.40757270000000045</v>
      </c>
      <c r="AH13" s="287">
        <f>'Fuel info'!$H$9</f>
        <v>0.40757270000000045</v>
      </c>
      <c r="AI13" s="287">
        <f>'Fuel info'!$H$9</f>
        <v>0.40757270000000045</v>
      </c>
      <c r="AJ13" s="287">
        <f>'Fuel info'!$H$9</f>
        <v>0.40757270000000045</v>
      </c>
      <c r="AK13" s="287">
        <f>'Fuel info'!$H$9</f>
        <v>0.40757270000000045</v>
      </c>
      <c r="AL13" s="287">
        <f>'Fuel info'!$H$9</f>
        <v>0.40757270000000045</v>
      </c>
      <c r="AM13" s="287">
        <f>'Fuel info'!$H$9</f>
        <v>0.40757270000000045</v>
      </c>
      <c r="AN13" s="287">
        <f>'Fuel info'!$H$9</f>
        <v>0.40757270000000045</v>
      </c>
      <c r="AO13" s="287">
        <f>'Fuel info'!$H$9</f>
        <v>0.40757270000000045</v>
      </c>
      <c r="AP13" s="287">
        <f>'Fuel info'!$H$9</f>
        <v>0.40757270000000045</v>
      </c>
      <c r="AQ13" s="288">
        <f>'Fuel info'!$H$9</f>
        <v>0.40757270000000045</v>
      </c>
      <c r="AR13" s="15"/>
      <c r="AS13" s="286">
        <f>'Fuel info'!$H$9</f>
        <v>0.40757270000000045</v>
      </c>
      <c r="AT13" s="287">
        <f>'Fuel info'!$H$9</f>
        <v>0.40757270000000045</v>
      </c>
      <c r="AU13" s="287">
        <f>'Fuel info'!$H$9</f>
        <v>0.40757270000000045</v>
      </c>
      <c r="AV13" s="287">
        <f>'Fuel info'!$H$9</f>
        <v>0.40757270000000045</v>
      </c>
      <c r="AW13" s="287">
        <f>'Fuel info'!$H$9</f>
        <v>0.40757270000000045</v>
      </c>
      <c r="AX13" s="287">
        <f>'Fuel info'!$I$9</f>
        <v>0.38022930000000044</v>
      </c>
      <c r="AY13" s="287">
        <f>'Fuel info'!$I$9</f>
        <v>0.38022930000000044</v>
      </c>
      <c r="AZ13" s="287">
        <f>'Fuel info'!$I$9</f>
        <v>0.38022930000000044</v>
      </c>
      <c r="BA13" s="287">
        <f>'Fuel info'!$I$9</f>
        <v>0.38022930000000044</v>
      </c>
      <c r="BB13" s="287">
        <f>'Fuel info'!$I$9</f>
        <v>0.38022930000000044</v>
      </c>
      <c r="BC13" s="287">
        <f>'Fuel info'!$J$9</f>
        <v>0.36979290000000015</v>
      </c>
      <c r="BD13" s="287">
        <f>'Fuel info'!$J$9</f>
        <v>0.36979290000000015</v>
      </c>
      <c r="BE13" s="287">
        <f>'Fuel info'!$J$9</f>
        <v>0.36979290000000015</v>
      </c>
      <c r="BF13" s="287">
        <f>'Fuel info'!$J$9</f>
        <v>0.36979290000000015</v>
      </c>
      <c r="BG13" s="287">
        <f>'Fuel info'!$K$9</f>
        <v>0.36979290000000015</v>
      </c>
      <c r="BH13" s="287">
        <f>'Fuel info'!$K$9</f>
        <v>0.36979290000000015</v>
      </c>
      <c r="BI13" s="287">
        <f>'Fuel info'!$K$9</f>
        <v>0.36979290000000015</v>
      </c>
      <c r="BJ13" s="287">
        <f>'Fuel info'!$K$9</f>
        <v>0.36979290000000015</v>
      </c>
      <c r="BK13" s="287">
        <f>'Fuel info'!$K$9</f>
        <v>0.36979290000000015</v>
      </c>
      <c r="BL13" s="287">
        <f>'Fuel info'!$K$9</f>
        <v>0.36979290000000015</v>
      </c>
      <c r="BM13" s="287">
        <f>'Fuel info'!$K$9</f>
        <v>0.36979290000000015</v>
      </c>
      <c r="BN13" s="287">
        <f>'Fuel info'!$K$9</f>
        <v>0.36979290000000015</v>
      </c>
      <c r="BO13" s="287">
        <f>'Fuel info'!$K$9</f>
        <v>0.36979290000000015</v>
      </c>
      <c r="BP13" s="287">
        <f>'Fuel info'!$K$9</f>
        <v>0.36979290000000015</v>
      </c>
      <c r="BQ13" s="287">
        <f>'Fuel info'!$K$9</f>
        <v>0.36979290000000015</v>
      </c>
      <c r="BR13" s="287">
        <f>'Fuel info'!$K$9</f>
        <v>0.36979290000000015</v>
      </c>
      <c r="BS13" s="287">
        <f>'Fuel info'!$K$9</f>
        <v>0.36979290000000015</v>
      </c>
      <c r="BT13" s="287">
        <f>'Fuel info'!$K$9</f>
        <v>0.36979290000000015</v>
      </c>
      <c r="BU13" s="287">
        <f>'Fuel info'!$K$9</f>
        <v>0.36979290000000015</v>
      </c>
      <c r="BV13" s="287">
        <f>'Fuel info'!$K$9</f>
        <v>0.36979290000000015</v>
      </c>
      <c r="BW13" s="287">
        <f>'Fuel info'!$K$9</f>
        <v>0.36979290000000015</v>
      </c>
      <c r="BX13" s="287">
        <f>'Fuel info'!$K$9</f>
        <v>0.36979290000000015</v>
      </c>
      <c r="BY13" s="287">
        <f>'Fuel info'!$K$9</f>
        <v>0.36979290000000015</v>
      </c>
      <c r="BZ13" s="287">
        <f>'Fuel info'!$K$9</f>
        <v>0.36979290000000015</v>
      </c>
      <c r="CA13" s="287">
        <f>'Fuel info'!$K$9</f>
        <v>0.36979290000000015</v>
      </c>
      <c r="CB13" s="288">
        <f>'Fuel info'!$K$9</f>
        <v>0.36979290000000015</v>
      </c>
      <c r="CD13" s="289">
        <v>1</v>
      </c>
      <c r="CE13" s="290">
        <f t="shared" si="31"/>
        <v>1</v>
      </c>
      <c r="CF13" s="290">
        <f t="shared" si="31"/>
        <v>1</v>
      </c>
      <c r="CG13" s="290">
        <f t="shared" si="31"/>
        <v>1</v>
      </c>
      <c r="CH13" s="290">
        <f t="shared" si="31"/>
        <v>1</v>
      </c>
      <c r="CI13" s="290">
        <f t="shared" si="31"/>
        <v>0.9329116008015258</v>
      </c>
      <c r="CJ13" s="290">
        <f t="shared" si="31"/>
        <v>0.9329116008015258</v>
      </c>
      <c r="CK13" s="290">
        <f t="shared" si="31"/>
        <v>0.9329116008015258</v>
      </c>
      <c r="CL13" s="290">
        <f t="shared" si="31"/>
        <v>0.9329116008015258</v>
      </c>
      <c r="CM13" s="290">
        <f t="shared" si="31"/>
        <v>0.9329116008015258</v>
      </c>
      <c r="CN13" s="290">
        <f t="shared" si="31"/>
        <v>0.9073053715324891</v>
      </c>
      <c r="CO13" s="290">
        <f t="shared" si="31"/>
        <v>0.9073053715324891</v>
      </c>
      <c r="CP13" s="290">
        <f t="shared" si="31"/>
        <v>0.9073053715324891</v>
      </c>
      <c r="CQ13" s="290">
        <f t="shared" si="31"/>
        <v>0.9073053715324891</v>
      </c>
      <c r="CR13" s="290">
        <f t="shared" si="9"/>
        <v>0.9073053715324891</v>
      </c>
      <c r="CS13" s="290">
        <f t="shared" si="10"/>
        <v>0.9073053715324891</v>
      </c>
      <c r="CT13" s="290">
        <f t="shared" si="11"/>
        <v>0.9073053715324891</v>
      </c>
      <c r="CU13" s="290">
        <f t="shared" si="12"/>
        <v>0.9073053715324891</v>
      </c>
      <c r="CV13" s="290">
        <f t="shared" si="13"/>
        <v>0.9073053715324891</v>
      </c>
      <c r="CW13" s="290">
        <f t="shared" si="14"/>
        <v>0.9073053715324891</v>
      </c>
      <c r="CX13" s="290">
        <f t="shared" si="15"/>
        <v>0.9073053715324891</v>
      </c>
      <c r="CY13" s="290">
        <f t="shared" si="16"/>
        <v>0.9073053715324891</v>
      </c>
      <c r="CZ13" s="290">
        <f t="shared" si="17"/>
        <v>0.9073053715324891</v>
      </c>
      <c r="DA13" s="290">
        <f t="shared" si="18"/>
        <v>0.9073053715324891</v>
      </c>
      <c r="DB13" s="290">
        <f t="shared" si="19"/>
        <v>0.9073053715324891</v>
      </c>
      <c r="DC13" s="290">
        <f t="shared" si="20"/>
        <v>0.9073053715324891</v>
      </c>
      <c r="DD13" s="290">
        <f t="shared" si="21"/>
        <v>0.9073053715324891</v>
      </c>
      <c r="DE13" s="290">
        <f t="shared" si="22"/>
        <v>0.9073053715324891</v>
      </c>
      <c r="DF13" s="290">
        <f t="shared" si="23"/>
        <v>0.9073053715324891</v>
      </c>
      <c r="DG13" s="290">
        <f t="shared" si="24"/>
        <v>0.9073053715324891</v>
      </c>
      <c r="DH13" s="290">
        <f t="shared" si="25"/>
        <v>0.9073053715324891</v>
      </c>
      <c r="DI13" s="290">
        <f t="shared" si="26"/>
        <v>0.9073053715324891</v>
      </c>
      <c r="DJ13" s="290">
        <f t="shared" si="27"/>
        <v>0.9073053715324891</v>
      </c>
      <c r="DK13" s="290">
        <f t="shared" si="28"/>
        <v>0.9073053715324891</v>
      </c>
      <c r="DL13" s="290">
        <f t="shared" si="29"/>
        <v>0.9073053715324891</v>
      </c>
      <c r="DM13" s="291">
        <f t="shared" si="30"/>
        <v>0.9073053715324891</v>
      </c>
    </row>
    <row r="14" spans="1:117" ht="21" customHeight="1">
      <c r="A14" s="1"/>
      <c r="B14" s="582"/>
      <c r="C14" s="570"/>
      <c r="D14" s="570"/>
      <c r="E14" s="283" t="s">
        <v>12</v>
      </c>
      <c r="F14" s="284">
        <v>36892</v>
      </c>
      <c r="G14" s="294">
        <v>2000</v>
      </c>
      <c r="H14" s="286">
        <f>'Fuel info'!$I$9</f>
        <v>0.38022930000000044</v>
      </c>
      <c r="I14" s="287">
        <f>'Fuel info'!$I$9</f>
        <v>0.38022930000000044</v>
      </c>
      <c r="J14" s="287">
        <f>'Fuel info'!$I$9</f>
        <v>0.38022930000000044</v>
      </c>
      <c r="K14" s="287">
        <f>'Fuel info'!$I$9</f>
        <v>0.38022930000000044</v>
      </c>
      <c r="L14" s="287">
        <f>'Fuel info'!$I$9</f>
        <v>0.38022930000000044</v>
      </c>
      <c r="M14" s="287">
        <f>'Fuel info'!$I$9</f>
        <v>0.38022930000000044</v>
      </c>
      <c r="N14" s="287">
        <f>'Fuel info'!$I$9</f>
        <v>0.38022930000000044</v>
      </c>
      <c r="O14" s="287">
        <f>'Fuel info'!$I$9</f>
        <v>0.38022930000000044</v>
      </c>
      <c r="P14" s="287">
        <f>'Fuel info'!$I$9</f>
        <v>0.38022930000000044</v>
      </c>
      <c r="Q14" s="287">
        <f>'Fuel info'!$I$9</f>
        <v>0.38022930000000044</v>
      </c>
      <c r="R14" s="287">
        <f>'Fuel info'!$I$9</f>
        <v>0.38022930000000044</v>
      </c>
      <c r="S14" s="287">
        <f>'Fuel info'!$I$9</f>
        <v>0.38022930000000044</v>
      </c>
      <c r="T14" s="287">
        <f>'Fuel info'!$I$9</f>
        <v>0.38022930000000044</v>
      </c>
      <c r="U14" s="287">
        <f>'Fuel info'!$I$9</f>
        <v>0.38022930000000044</v>
      </c>
      <c r="V14" s="287">
        <f>'Fuel info'!$I$9</f>
        <v>0.38022930000000044</v>
      </c>
      <c r="W14" s="287">
        <f>'Fuel info'!$I$9</f>
        <v>0.38022930000000044</v>
      </c>
      <c r="X14" s="287">
        <f>'Fuel info'!$I$9</f>
        <v>0.38022930000000044</v>
      </c>
      <c r="Y14" s="287">
        <f>'Fuel info'!$I$9</f>
        <v>0.38022930000000044</v>
      </c>
      <c r="Z14" s="287">
        <f>'Fuel info'!$I$9</f>
        <v>0.38022930000000044</v>
      </c>
      <c r="AA14" s="287">
        <f>'Fuel info'!$I$9</f>
        <v>0.38022930000000044</v>
      </c>
      <c r="AB14" s="287">
        <f>'Fuel info'!$I$9</f>
        <v>0.38022930000000044</v>
      </c>
      <c r="AC14" s="287">
        <f>'Fuel info'!$I$9</f>
        <v>0.38022930000000044</v>
      </c>
      <c r="AD14" s="287">
        <f>'Fuel info'!$I$9</f>
        <v>0.38022930000000044</v>
      </c>
      <c r="AE14" s="287">
        <f>'Fuel info'!$I$9</f>
        <v>0.38022930000000044</v>
      </c>
      <c r="AF14" s="287">
        <f>'Fuel info'!$I$9</f>
        <v>0.38022930000000044</v>
      </c>
      <c r="AG14" s="287">
        <f>'Fuel info'!$I$9</f>
        <v>0.38022930000000044</v>
      </c>
      <c r="AH14" s="287">
        <f>'Fuel info'!$I$9</f>
        <v>0.38022930000000044</v>
      </c>
      <c r="AI14" s="287">
        <f>'Fuel info'!$I$9</f>
        <v>0.38022930000000044</v>
      </c>
      <c r="AJ14" s="287">
        <f>'Fuel info'!$I$9</f>
        <v>0.38022930000000044</v>
      </c>
      <c r="AK14" s="287">
        <f>'Fuel info'!$I$9</f>
        <v>0.38022930000000044</v>
      </c>
      <c r="AL14" s="287">
        <f>'Fuel info'!$I$9</f>
        <v>0.38022930000000044</v>
      </c>
      <c r="AM14" s="287">
        <f>'Fuel info'!$I$9</f>
        <v>0.38022930000000044</v>
      </c>
      <c r="AN14" s="287">
        <f>'Fuel info'!$I$9</f>
        <v>0.38022930000000044</v>
      </c>
      <c r="AO14" s="287">
        <f>'Fuel info'!$I$9</f>
        <v>0.38022930000000044</v>
      </c>
      <c r="AP14" s="287">
        <f>'Fuel info'!$I$9</f>
        <v>0.38022930000000044</v>
      </c>
      <c r="AQ14" s="288">
        <f>'Fuel info'!$I$9</f>
        <v>0.38022930000000044</v>
      </c>
      <c r="AR14" s="15"/>
      <c r="AS14" s="286">
        <f>'Fuel info'!$H$9</f>
        <v>0.40757270000000045</v>
      </c>
      <c r="AT14" s="287">
        <f>'Fuel info'!$H$9</f>
        <v>0.40757270000000045</v>
      </c>
      <c r="AU14" s="287">
        <f>'Fuel info'!$H$9</f>
        <v>0.40757270000000045</v>
      </c>
      <c r="AV14" s="287">
        <f>'Fuel info'!$H$9</f>
        <v>0.40757270000000045</v>
      </c>
      <c r="AW14" s="287">
        <f>'Fuel info'!$H$9</f>
        <v>0.40757270000000045</v>
      </c>
      <c r="AX14" s="287">
        <f>'Fuel info'!$I$9</f>
        <v>0.38022930000000044</v>
      </c>
      <c r="AY14" s="287">
        <f>'Fuel info'!$I$9</f>
        <v>0.38022930000000044</v>
      </c>
      <c r="AZ14" s="287">
        <f>'Fuel info'!$I$9</f>
        <v>0.38022930000000044</v>
      </c>
      <c r="BA14" s="287">
        <f>'Fuel info'!$I$9</f>
        <v>0.38022930000000044</v>
      </c>
      <c r="BB14" s="287">
        <f>'Fuel info'!$I$9</f>
        <v>0.38022930000000044</v>
      </c>
      <c r="BC14" s="287">
        <f>'Fuel info'!$J$9</f>
        <v>0.36979290000000015</v>
      </c>
      <c r="BD14" s="287">
        <f>'Fuel info'!$J$9</f>
        <v>0.36979290000000015</v>
      </c>
      <c r="BE14" s="287">
        <f>'Fuel info'!$J$9</f>
        <v>0.36979290000000015</v>
      </c>
      <c r="BF14" s="287">
        <f>'Fuel info'!$J$9</f>
        <v>0.36979290000000015</v>
      </c>
      <c r="BG14" s="287">
        <f>'Fuel info'!$K$9</f>
        <v>0.36979290000000015</v>
      </c>
      <c r="BH14" s="287">
        <f>'Fuel info'!$K$9</f>
        <v>0.36979290000000015</v>
      </c>
      <c r="BI14" s="287">
        <f>'Fuel info'!$K$9</f>
        <v>0.36979290000000015</v>
      </c>
      <c r="BJ14" s="287">
        <f>'Fuel info'!$K$9</f>
        <v>0.36979290000000015</v>
      </c>
      <c r="BK14" s="287">
        <f>'Fuel info'!$K$9</f>
        <v>0.36979290000000015</v>
      </c>
      <c r="BL14" s="287">
        <f>'Fuel info'!$K$9</f>
        <v>0.36979290000000015</v>
      </c>
      <c r="BM14" s="287">
        <f>'Fuel info'!$K$9</f>
        <v>0.36979290000000015</v>
      </c>
      <c r="BN14" s="287">
        <f>'Fuel info'!$K$9</f>
        <v>0.36979290000000015</v>
      </c>
      <c r="BO14" s="287">
        <f>'Fuel info'!$K$9</f>
        <v>0.36979290000000015</v>
      </c>
      <c r="BP14" s="287">
        <f>'Fuel info'!$K$9</f>
        <v>0.36979290000000015</v>
      </c>
      <c r="BQ14" s="287">
        <f>'Fuel info'!$K$9</f>
        <v>0.36979290000000015</v>
      </c>
      <c r="BR14" s="287">
        <f>'Fuel info'!$K$9</f>
        <v>0.36979290000000015</v>
      </c>
      <c r="BS14" s="287">
        <f>'Fuel info'!$K$9</f>
        <v>0.36979290000000015</v>
      </c>
      <c r="BT14" s="287">
        <f>'Fuel info'!$K$9</f>
        <v>0.36979290000000015</v>
      </c>
      <c r="BU14" s="287">
        <f>'Fuel info'!$K$9</f>
        <v>0.36979290000000015</v>
      </c>
      <c r="BV14" s="287">
        <f>'Fuel info'!$K$9</f>
        <v>0.36979290000000015</v>
      </c>
      <c r="BW14" s="287">
        <f>'Fuel info'!$K$9</f>
        <v>0.36979290000000015</v>
      </c>
      <c r="BX14" s="287">
        <f>'Fuel info'!$K$9</f>
        <v>0.36979290000000015</v>
      </c>
      <c r="BY14" s="287">
        <f>'Fuel info'!$K$9</f>
        <v>0.36979290000000015</v>
      </c>
      <c r="BZ14" s="287">
        <f>'Fuel info'!$K$9</f>
        <v>0.36979290000000015</v>
      </c>
      <c r="CA14" s="287">
        <f>'Fuel info'!$K$9</f>
        <v>0.36979290000000015</v>
      </c>
      <c r="CB14" s="288">
        <f>'Fuel info'!$K$9</f>
        <v>0.36979290000000015</v>
      </c>
      <c r="CD14" s="289">
        <v>1</v>
      </c>
      <c r="CE14" s="247">
        <v>1</v>
      </c>
      <c r="CF14" s="247">
        <v>1</v>
      </c>
      <c r="CG14" s="247">
        <v>1</v>
      </c>
      <c r="CH14" s="247">
        <v>1</v>
      </c>
      <c r="CI14" s="290">
        <f aca="true" t="shared" si="32" ref="CI14:CQ14">AX14/M14</f>
        <v>1</v>
      </c>
      <c r="CJ14" s="290">
        <f t="shared" si="32"/>
        <v>1</v>
      </c>
      <c r="CK14" s="290">
        <f t="shared" si="32"/>
        <v>1</v>
      </c>
      <c r="CL14" s="290">
        <f t="shared" si="32"/>
        <v>1</v>
      </c>
      <c r="CM14" s="290">
        <f t="shared" si="32"/>
        <v>1</v>
      </c>
      <c r="CN14" s="290">
        <f t="shared" si="32"/>
        <v>0.9725523519623546</v>
      </c>
      <c r="CO14" s="290">
        <f t="shared" si="32"/>
        <v>0.9725523519623546</v>
      </c>
      <c r="CP14" s="290">
        <f t="shared" si="32"/>
        <v>0.9725523519623546</v>
      </c>
      <c r="CQ14" s="290">
        <f t="shared" si="32"/>
        <v>0.9725523519623546</v>
      </c>
      <c r="CR14" s="290">
        <f t="shared" si="9"/>
        <v>0.9725523519623546</v>
      </c>
      <c r="CS14" s="290">
        <f t="shared" si="10"/>
        <v>0.9725523519623546</v>
      </c>
      <c r="CT14" s="290">
        <f t="shared" si="11"/>
        <v>0.9725523519623546</v>
      </c>
      <c r="CU14" s="290">
        <f t="shared" si="12"/>
        <v>0.9725523519623546</v>
      </c>
      <c r="CV14" s="290">
        <f t="shared" si="13"/>
        <v>0.9725523519623546</v>
      </c>
      <c r="CW14" s="290">
        <f t="shared" si="14"/>
        <v>0.9725523519623546</v>
      </c>
      <c r="CX14" s="290">
        <f t="shared" si="15"/>
        <v>0.9725523519623546</v>
      </c>
      <c r="CY14" s="290">
        <f t="shared" si="16"/>
        <v>0.9725523519623546</v>
      </c>
      <c r="CZ14" s="290">
        <f t="shared" si="17"/>
        <v>0.9725523519623546</v>
      </c>
      <c r="DA14" s="290">
        <f t="shared" si="18"/>
        <v>0.9725523519623546</v>
      </c>
      <c r="DB14" s="290">
        <f t="shared" si="19"/>
        <v>0.9725523519623546</v>
      </c>
      <c r="DC14" s="290">
        <f t="shared" si="20"/>
        <v>0.9725523519623546</v>
      </c>
      <c r="DD14" s="290">
        <f t="shared" si="21"/>
        <v>0.9725523519623546</v>
      </c>
      <c r="DE14" s="290">
        <f t="shared" si="22"/>
        <v>0.9725523519623546</v>
      </c>
      <c r="DF14" s="290">
        <f t="shared" si="23"/>
        <v>0.9725523519623546</v>
      </c>
      <c r="DG14" s="290">
        <f t="shared" si="24"/>
        <v>0.9725523519623546</v>
      </c>
      <c r="DH14" s="290">
        <f t="shared" si="25"/>
        <v>0.9725523519623546</v>
      </c>
      <c r="DI14" s="290">
        <f t="shared" si="26"/>
        <v>0.9725523519623546</v>
      </c>
      <c r="DJ14" s="290">
        <f t="shared" si="27"/>
        <v>0.9725523519623546</v>
      </c>
      <c r="DK14" s="290">
        <f t="shared" si="28"/>
        <v>0.9725523519623546</v>
      </c>
      <c r="DL14" s="290">
        <f t="shared" si="29"/>
        <v>0.9725523519623546</v>
      </c>
      <c r="DM14" s="291">
        <f t="shared" si="30"/>
        <v>0.9725523519623546</v>
      </c>
    </row>
    <row r="15" spans="1:117" ht="21" customHeight="1">
      <c r="A15" s="1"/>
      <c r="B15" s="582"/>
      <c r="C15" s="570"/>
      <c r="D15" s="570"/>
      <c r="E15" s="283" t="s">
        <v>13</v>
      </c>
      <c r="F15" s="284">
        <v>38718</v>
      </c>
      <c r="G15" s="285">
        <v>2005</v>
      </c>
      <c r="H15" s="286">
        <f>'Fuel info'!$J$9</f>
        <v>0.36979290000000015</v>
      </c>
      <c r="I15" s="287">
        <f>'Fuel info'!$J$9</f>
        <v>0.36979290000000015</v>
      </c>
      <c r="J15" s="287">
        <f>'Fuel info'!$J$9</f>
        <v>0.36979290000000015</v>
      </c>
      <c r="K15" s="287">
        <f>'Fuel info'!$J$9</f>
        <v>0.36979290000000015</v>
      </c>
      <c r="L15" s="287">
        <f>'Fuel info'!$J$9</f>
        <v>0.36979290000000015</v>
      </c>
      <c r="M15" s="287">
        <f>'Fuel info'!$J$9</f>
        <v>0.36979290000000015</v>
      </c>
      <c r="N15" s="287">
        <f>'Fuel info'!$J$9</f>
        <v>0.36979290000000015</v>
      </c>
      <c r="O15" s="287">
        <f>'Fuel info'!$J$9</f>
        <v>0.36979290000000015</v>
      </c>
      <c r="P15" s="287">
        <f>'Fuel info'!$J$9</f>
        <v>0.36979290000000015</v>
      </c>
      <c r="Q15" s="287">
        <f>'Fuel info'!$J$9</f>
        <v>0.36979290000000015</v>
      </c>
      <c r="R15" s="287">
        <f>'Fuel info'!$J$9</f>
        <v>0.36979290000000015</v>
      </c>
      <c r="S15" s="287">
        <f>'Fuel info'!$J$9</f>
        <v>0.36979290000000015</v>
      </c>
      <c r="T15" s="287">
        <f>'Fuel info'!$J$9</f>
        <v>0.36979290000000015</v>
      </c>
      <c r="U15" s="287">
        <f>'Fuel info'!$J$9</f>
        <v>0.36979290000000015</v>
      </c>
      <c r="V15" s="287">
        <f>'Fuel info'!$J$9</f>
        <v>0.36979290000000015</v>
      </c>
      <c r="W15" s="287">
        <f>'Fuel info'!$J$9</f>
        <v>0.36979290000000015</v>
      </c>
      <c r="X15" s="287">
        <f>'Fuel info'!$J$9</f>
        <v>0.36979290000000015</v>
      </c>
      <c r="Y15" s="287">
        <f>'Fuel info'!$J$9</f>
        <v>0.36979290000000015</v>
      </c>
      <c r="Z15" s="287">
        <f>'Fuel info'!$J$9</f>
        <v>0.36979290000000015</v>
      </c>
      <c r="AA15" s="287">
        <f>'Fuel info'!$J$9</f>
        <v>0.36979290000000015</v>
      </c>
      <c r="AB15" s="287">
        <f>'Fuel info'!$J$9</f>
        <v>0.36979290000000015</v>
      </c>
      <c r="AC15" s="287">
        <f>'Fuel info'!$J$9</f>
        <v>0.36979290000000015</v>
      </c>
      <c r="AD15" s="287">
        <f>'Fuel info'!$J$9</f>
        <v>0.36979290000000015</v>
      </c>
      <c r="AE15" s="287">
        <f>'Fuel info'!$J$9</f>
        <v>0.36979290000000015</v>
      </c>
      <c r="AF15" s="287">
        <f>'Fuel info'!$J$9</f>
        <v>0.36979290000000015</v>
      </c>
      <c r="AG15" s="287">
        <f>'Fuel info'!$J$9</f>
        <v>0.36979290000000015</v>
      </c>
      <c r="AH15" s="287">
        <f>'Fuel info'!$J$9</f>
        <v>0.36979290000000015</v>
      </c>
      <c r="AI15" s="287">
        <f>'Fuel info'!$J$9</f>
        <v>0.36979290000000015</v>
      </c>
      <c r="AJ15" s="287">
        <f>'Fuel info'!$J$9</f>
        <v>0.36979290000000015</v>
      </c>
      <c r="AK15" s="287">
        <f>'Fuel info'!$J$9</f>
        <v>0.36979290000000015</v>
      </c>
      <c r="AL15" s="287">
        <f>'Fuel info'!$J$9</f>
        <v>0.36979290000000015</v>
      </c>
      <c r="AM15" s="287">
        <f>'Fuel info'!$J$9</f>
        <v>0.36979290000000015</v>
      </c>
      <c r="AN15" s="287">
        <f>'Fuel info'!$J$9</f>
        <v>0.36979290000000015</v>
      </c>
      <c r="AO15" s="287">
        <f>'Fuel info'!$J$9</f>
        <v>0.36979290000000015</v>
      </c>
      <c r="AP15" s="287">
        <f>'Fuel info'!$J$9</f>
        <v>0.36979290000000015</v>
      </c>
      <c r="AQ15" s="288">
        <f>'Fuel info'!$J$9</f>
        <v>0.36979290000000015</v>
      </c>
      <c r="AR15" s="15"/>
      <c r="AS15" s="286">
        <f>'Fuel info'!$H$9</f>
        <v>0.40757270000000045</v>
      </c>
      <c r="AT15" s="287">
        <f>'Fuel info'!$H$9</f>
        <v>0.40757270000000045</v>
      </c>
      <c r="AU15" s="287">
        <f>'Fuel info'!$H$9</f>
        <v>0.40757270000000045</v>
      </c>
      <c r="AV15" s="287">
        <f>'Fuel info'!$H$9</f>
        <v>0.40757270000000045</v>
      </c>
      <c r="AW15" s="287">
        <f>'Fuel info'!$H$9</f>
        <v>0.40757270000000045</v>
      </c>
      <c r="AX15" s="287">
        <f>'Fuel info'!$I$9</f>
        <v>0.38022930000000044</v>
      </c>
      <c r="AY15" s="287">
        <f>'Fuel info'!$I$9</f>
        <v>0.38022930000000044</v>
      </c>
      <c r="AZ15" s="287">
        <f>'Fuel info'!$I$9</f>
        <v>0.38022930000000044</v>
      </c>
      <c r="BA15" s="287">
        <f>'Fuel info'!$I$9</f>
        <v>0.38022930000000044</v>
      </c>
      <c r="BB15" s="287">
        <f>'Fuel info'!$I$9</f>
        <v>0.38022930000000044</v>
      </c>
      <c r="BC15" s="287">
        <f>'Fuel info'!$J$9</f>
        <v>0.36979290000000015</v>
      </c>
      <c r="BD15" s="287">
        <f>'Fuel info'!$J$9</f>
        <v>0.36979290000000015</v>
      </c>
      <c r="BE15" s="287">
        <f>'Fuel info'!$J$9</f>
        <v>0.36979290000000015</v>
      </c>
      <c r="BF15" s="287">
        <f>'Fuel info'!$J$9</f>
        <v>0.36979290000000015</v>
      </c>
      <c r="BG15" s="287">
        <f>'Fuel info'!$K$9</f>
        <v>0.36979290000000015</v>
      </c>
      <c r="BH15" s="287">
        <f>'Fuel info'!$K$9</f>
        <v>0.36979290000000015</v>
      </c>
      <c r="BI15" s="287">
        <f>'Fuel info'!$K$9</f>
        <v>0.36979290000000015</v>
      </c>
      <c r="BJ15" s="287">
        <f>'Fuel info'!$K$9</f>
        <v>0.36979290000000015</v>
      </c>
      <c r="BK15" s="287">
        <f>'Fuel info'!$K$9</f>
        <v>0.36979290000000015</v>
      </c>
      <c r="BL15" s="287">
        <f>'Fuel info'!$K$9</f>
        <v>0.36979290000000015</v>
      </c>
      <c r="BM15" s="287">
        <f>'Fuel info'!$K$9</f>
        <v>0.36979290000000015</v>
      </c>
      <c r="BN15" s="287">
        <f>'Fuel info'!$K$9</f>
        <v>0.36979290000000015</v>
      </c>
      <c r="BO15" s="287">
        <f>'Fuel info'!$K$9</f>
        <v>0.36979290000000015</v>
      </c>
      <c r="BP15" s="287">
        <f>'Fuel info'!$K$9</f>
        <v>0.36979290000000015</v>
      </c>
      <c r="BQ15" s="287">
        <f>'Fuel info'!$K$9</f>
        <v>0.36979290000000015</v>
      </c>
      <c r="BR15" s="287">
        <f>'Fuel info'!$K$9</f>
        <v>0.36979290000000015</v>
      </c>
      <c r="BS15" s="287">
        <f>'Fuel info'!$K$9</f>
        <v>0.36979290000000015</v>
      </c>
      <c r="BT15" s="287">
        <f>'Fuel info'!$K$9</f>
        <v>0.36979290000000015</v>
      </c>
      <c r="BU15" s="287">
        <f>'Fuel info'!$K$9</f>
        <v>0.36979290000000015</v>
      </c>
      <c r="BV15" s="287">
        <f>'Fuel info'!$K$9</f>
        <v>0.36979290000000015</v>
      </c>
      <c r="BW15" s="287">
        <f>'Fuel info'!$K$9</f>
        <v>0.36979290000000015</v>
      </c>
      <c r="BX15" s="287">
        <f>'Fuel info'!$K$9</f>
        <v>0.36979290000000015</v>
      </c>
      <c r="BY15" s="287">
        <f>'Fuel info'!$K$9</f>
        <v>0.36979290000000015</v>
      </c>
      <c r="BZ15" s="287">
        <f>'Fuel info'!$K$9</f>
        <v>0.36979290000000015</v>
      </c>
      <c r="CA15" s="287">
        <f>'Fuel info'!$K$9</f>
        <v>0.36979290000000015</v>
      </c>
      <c r="CB15" s="288">
        <f>'Fuel info'!$K$9</f>
        <v>0.36979290000000015</v>
      </c>
      <c r="CD15" s="289">
        <v>1</v>
      </c>
      <c r="CE15" s="247">
        <v>1</v>
      </c>
      <c r="CF15" s="247">
        <v>1</v>
      </c>
      <c r="CG15" s="247">
        <v>1</v>
      </c>
      <c r="CH15" s="247">
        <v>1</v>
      </c>
      <c r="CI15" s="247">
        <v>1</v>
      </c>
      <c r="CJ15" s="247">
        <v>1</v>
      </c>
      <c r="CK15" s="247">
        <v>1</v>
      </c>
      <c r="CL15" s="247">
        <v>1</v>
      </c>
      <c r="CM15" s="247">
        <v>1</v>
      </c>
      <c r="CN15" s="290">
        <f>BC15/R15</f>
        <v>1</v>
      </c>
      <c r="CO15" s="290">
        <f>BD15/S15</f>
        <v>1</v>
      </c>
      <c r="CP15" s="290">
        <f>BE15/T15</f>
        <v>1</v>
      </c>
      <c r="CQ15" s="290">
        <f>BF15/U15</f>
        <v>1</v>
      </c>
      <c r="CR15" s="290">
        <f t="shared" si="9"/>
        <v>1</v>
      </c>
      <c r="CS15" s="290">
        <f t="shared" si="10"/>
        <v>1</v>
      </c>
      <c r="CT15" s="290">
        <f t="shared" si="11"/>
        <v>1</v>
      </c>
      <c r="CU15" s="290">
        <f t="shared" si="12"/>
        <v>1</v>
      </c>
      <c r="CV15" s="290">
        <f t="shared" si="13"/>
        <v>1</v>
      </c>
      <c r="CW15" s="290">
        <f t="shared" si="14"/>
        <v>1</v>
      </c>
      <c r="CX15" s="290">
        <f t="shared" si="15"/>
        <v>1</v>
      </c>
      <c r="CY15" s="290">
        <f t="shared" si="16"/>
        <v>1</v>
      </c>
      <c r="CZ15" s="290">
        <f t="shared" si="17"/>
        <v>1</v>
      </c>
      <c r="DA15" s="290">
        <f t="shared" si="18"/>
        <v>1</v>
      </c>
      <c r="DB15" s="290">
        <f t="shared" si="19"/>
        <v>1</v>
      </c>
      <c r="DC15" s="290">
        <f t="shared" si="20"/>
        <v>1</v>
      </c>
      <c r="DD15" s="290">
        <f t="shared" si="21"/>
        <v>1</v>
      </c>
      <c r="DE15" s="290">
        <f t="shared" si="22"/>
        <v>1</v>
      </c>
      <c r="DF15" s="290">
        <f t="shared" si="23"/>
        <v>1</v>
      </c>
      <c r="DG15" s="290">
        <f t="shared" si="24"/>
        <v>1</v>
      </c>
      <c r="DH15" s="290">
        <f t="shared" si="25"/>
        <v>1</v>
      </c>
      <c r="DI15" s="290">
        <f t="shared" si="26"/>
        <v>1</v>
      </c>
      <c r="DJ15" s="290">
        <f t="shared" si="27"/>
        <v>1</v>
      </c>
      <c r="DK15" s="290">
        <f t="shared" si="28"/>
        <v>1</v>
      </c>
      <c r="DL15" s="290">
        <f t="shared" si="29"/>
        <v>1</v>
      </c>
      <c r="DM15" s="291">
        <f t="shared" si="30"/>
        <v>1</v>
      </c>
    </row>
    <row r="16" spans="1:117" ht="21" customHeight="1">
      <c r="A16" s="1"/>
      <c r="B16" s="582"/>
      <c r="C16" s="570"/>
      <c r="D16" s="570"/>
      <c r="E16" s="283" t="s">
        <v>14</v>
      </c>
      <c r="F16" s="284">
        <v>40544</v>
      </c>
      <c r="G16" s="285">
        <v>2009</v>
      </c>
      <c r="H16" s="286">
        <f>'Fuel info'!$K$9</f>
        <v>0.36979290000000015</v>
      </c>
      <c r="I16" s="287">
        <f>'Fuel info'!$K$9</f>
        <v>0.36979290000000015</v>
      </c>
      <c r="J16" s="287">
        <f>'Fuel info'!$K$9</f>
        <v>0.36979290000000015</v>
      </c>
      <c r="K16" s="287">
        <f>'Fuel info'!$K$9</f>
        <v>0.36979290000000015</v>
      </c>
      <c r="L16" s="287">
        <f>'Fuel info'!$K$9</f>
        <v>0.36979290000000015</v>
      </c>
      <c r="M16" s="287">
        <f>'Fuel info'!$K$9</f>
        <v>0.36979290000000015</v>
      </c>
      <c r="N16" s="287">
        <f>'Fuel info'!$K$9</f>
        <v>0.36979290000000015</v>
      </c>
      <c r="O16" s="287">
        <f>'Fuel info'!$K$9</f>
        <v>0.36979290000000015</v>
      </c>
      <c r="P16" s="287">
        <f>'Fuel info'!$K$9</f>
        <v>0.36979290000000015</v>
      </c>
      <c r="Q16" s="287">
        <f>'Fuel info'!$K$9</f>
        <v>0.36979290000000015</v>
      </c>
      <c r="R16" s="287">
        <f>'Fuel info'!$K$9</f>
        <v>0.36979290000000015</v>
      </c>
      <c r="S16" s="287">
        <f>'Fuel info'!$K$9</f>
        <v>0.36979290000000015</v>
      </c>
      <c r="T16" s="287">
        <f>'Fuel info'!$K$9</f>
        <v>0.36979290000000015</v>
      </c>
      <c r="U16" s="287">
        <f>'Fuel info'!$K$9</f>
        <v>0.36979290000000015</v>
      </c>
      <c r="V16" s="287">
        <f>'Fuel info'!$K$9</f>
        <v>0.36979290000000015</v>
      </c>
      <c r="W16" s="287">
        <f>'Fuel info'!$K$9</f>
        <v>0.36979290000000015</v>
      </c>
      <c r="X16" s="287">
        <f>'Fuel info'!$K$9</f>
        <v>0.36979290000000015</v>
      </c>
      <c r="Y16" s="287">
        <f>'Fuel info'!$K$9</f>
        <v>0.36979290000000015</v>
      </c>
      <c r="Z16" s="287">
        <f>'Fuel info'!$K$9</f>
        <v>0.36979290000000015</v>
      </c>
      <c r="AA16" s="287">
        <f>'Fuel info'!$K$9</f>
        <v>0.36979290000000015</v>
      </c>
      <c r="AB16" s="287">
        <f>'Fuel info'!$K$9</f>
        <v>0.36979290000000015</v>
      </c>
      <c r="AC16" s="287">
        <f>'Fuel info'!$K$9</f>
        <v>0.36979290000000015</v>
      </c>
      <c r="AD16" s="287">
        <f>'Fuel info'!$K$9</f>
        <v>0.36979290000000015</v>
      </c>
      <c r="AE16" s="287">
        <f>'Fuel info'!$K$9</f>
        <v>0.36979290000000015</v>
      </c>
      <c r="AF16" s="287">
        <f>'Fuel info'!$K$9</f>
        <v>0.36979290000000015</v>
      </c>
      <c r="AG16" s="287">
        <f>'Fuel info'!$K$9</f>
        <v>0.36979290000000015</v>
      </c>
      <c r="AH16" s="287">
        <f>'Fuel info'!$K$9</f>
        <v>0.36979290000000015</v>
      </c>
      <c r="AI16" s="287">
        <f>'Fuel info'!$K$9</f>
        <v>0.36979290000000015</v>
      </c>
      <c r="AJ16" s="287">
        <f>'Fuel info'!$K$9</f>
        <v>0.36979290000000015</v>
      </c>
      <c r="AK16" s="287">
        <f>'Fuel info'!$K$9</f>
        <v>0.36979290000000015</v>
      </c>
      <c r="AL16" s="287">
        <f>'Fuel info'!$K$9</f>
        <v>0.36979290000000015</v>
      </c>
      <c r="AM16" s="287">
        <f>'Fuel info'!$K$9</f>
        <v>0.36979290000000015</v>
      </c>
      <c r="AN16" s="287">
        <f>'Fuel info'!$K$9</f>
        <v>0.36979290000000015</v>
      </c>
      <c r="AO16" s="287">
        <f>'Fuel info'!$K$9</f>
        <v>0.36979290000000015</v>
      </c>
      <c r="AP16" s="287">
        <f>'Fuel info'!$K$9</f>
        <v>0.36979290000000015</v>
      </c>
      <c r="AQ16" s="288">
        <f>'Fuel info'!$K$9</f>
        <v>0.36979290000000015</v>
      </c>
      <c r="AR16" s="15"/>
      <c r="AS16" s="286">
        <f>'Fuel info'!$H$9</f>
        <v>0.40757270000000045</v>
      </c>
      <c r="AT16" s="287">
        <f>'Fuel info'!$H$9</f>
        <v>0.40757270000000045</v>
      </c>
      <c r="AU16" s="287">
        <f>'Fuel info'!$H$9</f>
        <v>0.40757270000000045</v>
      </c>
      <c r="AV16" s="287">
        <f>'Fuel info'!$H$9</f>
        <v>0.40757270000000045</v>
      </c>
      <c r="AW16" s="287">
        <f>'Fuel info'!$H$9</f>
        <v>0.40757270000000045</v>
      </c>
      <c r="AX16" s="287">
        <f>'Fuel info'!$I$9</f>
        <v>0.38022930000000044</v>
      </c>
      <c r="AY16" s="287">
        <f>'Fuel info'!$I$9</f>
        <v>0.38022930000000044</v>
      </c>
      <c r="AZ16" s="287">
        <f>'Fuel info'!$I$9</f>
        <v>0.38022930000000044</v>
      </c>
      <c r="BA16" s="287">
        <f>'Fuel info'!$I$9</f>
        <v>0.38022930000000044</v>
      </c>
      <c r="BB16" s="287">
        <f>'Fuel info'!$I$9</f>
        <v>0.38022930000000044</v>
      </c>
      <c r="BC16" s="287">
        <f>'Fuel info'!$J$9</f>
        <v>0.36979290000000015</v>
      </c>
      <c r="BD16" s="287">
        <f>'Fuel info'!$J$9</f>
        <v>0.36979290000000015</v>
      </c>
      <c r="BE16" s="287">
        <f>'Fuel info'!$J$9</f>
        <v>0.36979290000000015</v>
      </c>
      <c r="BF16" s="287">
        <f>'Fuel info'!$J$9</f>
        <v>0.36979290000000015</v>
      </c>
      <c r="BG16" s="287">
        <f>'Fuel info'!$K$9</f>
        <v>0.36979290000000015</v>
      </c>
      <c r="BH16" s="287">
        <f>'Fuel info'!$K$9</f>
        <v>0.36979290000000015</v>
      </c>
      <c r="BI16" s="287">
        <f>'Fuel info'!$K$9</f>
        <v>0.36979290000000015</v>
      </c>
      <c r="BJ16" s="287">
        <f>'Fuel info'!$K$9</f>
        <v>0.36979290000000015</v>
      </c>
      <c r="BK16" s="287">
        <f>'Fuel info'!$K$9</f>
        <v>0.36979290000000015</v>
      </c>
      <c r="BL16" s="287">
        <f>'Fuel info'!$K$9</f>
        <v>0.36979290000000015</v>
      </c>
      <c r="BM16" s="287">
        <f>'Fuel info'!$K$9</f>
        <v>0.36979290000000015</v>
      </c>
      <c r="BN16" s="287">
        <f>'Fuel info'!$K$9</f>
        <v>0.36979290000000015</v>
      </c>
      <c r="BO16" s="287">
        <f>'Fuel info'!$K$9</f>
        <v>0.36979290000000015</v>
      </c>
      <c r="BP16" s="287">
        <f>'Fuel info'!$K$9</f>
        <v>0.36979290000000015</v>
      </c>
      <c r="BQ16" s="287">
        <f>'Fuel info'!$K$9</f>
        <v>0.36979290000000015</v>
      </c>
      <c r="BR16" s="287">
        <f>'Fuel info'!$K$9</f>
        <v>0.36979290000000015</v>
      </c>
      <c r="BS16" s="287">
        <f>'Fuel info'!$K$9</f>
        <v>0.36979290000000015</v>
      </c>
      <c r="BT16" s="287">
        <f>'Fuel info'!$K$9</f>
        <v>0.36979290000000015</v>
      </c>
      <c r="BU16" s="287">
        <f>'Fuel info'!$K$9</f>
        <v>0.36979290000000015</v>
      </c>
      <c r="BV16" s="287">
        <f>'Fuel info'!$K$9</f>
        <v>0.36979290000000015</v>
      </c>
      <c r="BW16" s="287">
        <f>'Fuel info'!$K$9</f>
        <v>0.36979290000000015</v>
      </c>
      <c r="BX16" s="287">
        <f>'Fuel info'!$K$9</f>
        <v>0.36979290000000015</v>
      </c>
      <c r="BY16" s="287">
        <f>'Fuel info'!$K$9</f>
        <v>0.36979290000000015</v>
      </c>
      <c r="BZ16" s="287">
        <f>'Fuel info'!$K$9</f>
        <v>0.36979290000000015</v>
      </c>
      <c r="CA16" s="287">
        <f>'Fuel info'!$K$9</f>
        <v>0.36979290000000015</v>
      </c>
      <c r="CB16" s="288">
        <f>'Fuel info'!$K$9</f>
        <v>0.36979290000000015</v>
      </c>
      <c r="CD16" s="289">
        <v>1</v>
      </c>
      <c r="CE16" s="247">
        <v>1</v>
      </c>
      <c r="CF16" s="247">
        <v>1</v>
      </c>
      <c r="CG16" s="247">
        <v>1</v>
      </c>
      <c r="CH16" s="247">
        <v>1</v>
      </c>
      <c r="CI16" s="247">
        <v>1</v>
      </c>
      <c r="CJ16" s="247">
        <v>1</v>
      </c>
      <c r="CK16" s="247">
        <v>1</v>
      </c>
      <c r="CL16" s="247">
        <v>1</v>
      </c>
      <c r="CM16" s="247">
        <v>1</v>
      </c>
      <c r="CN16" s="247">
        <v>1</v>
      </c>
      <c r="CO16" s="247">
        <v>1</v>
      </c>
      <c r="CP16" s="247">
        <v>1</v>
      </c>
      <c r="CQ16" s="247">
        <v>1</v>
      </c>
      <c r="CR16" s="290">
        <f t="shared" si="9"/>
        <v>1</v>
      </c>
      <c r="CS16" s="290">
        <f t="shared" si="10"/>
        <v>1</v>
      </c>
      <c r="CT16" s="290">
        <f t="shared" si="11"/>
        <v>1</v>
      </c>
      <c r="CU16" s="290">
        <f t="shared" si="12"/>
        <v>1</v>
      </c>
      <c r="CV16" s="290">
        <f t="shared" si="13"/>
        <v>1</v>
      </c>
      <c r="CW16" s="290">
        <f t="shared" si="14"/>
        <v>1</v>
      </c>
      <c r="CX16" s="290">
        <f t="shared" si="15"/>
        <v>1</v>
      </c>
      <c r="CY16" s="290">
        <f t="shared" si="16"/>
        <v>1</v>
      </c>
      <c r="CZ16" s="290">
        <f t="shared" si="17"/>
        <v>1</v>
      </c>
      <c r="DA16" s="290">
        <f t="shared" si="18"/>
        <v>1</v>
      </c>
      <c r="DB16" s="290">
        <f t="shared" si="19"/>
        <v>1</v>
      </c>
      <c r="DC16" s="290">
        <f t="shared" si="20"/>
        <v>1</v>
      </c>
      <c r="DD16" s="290">
        <f t="shared" si="21"/>
        <v>1</v>
      </c>
      <c r="DE16" s="290">
        <f t="shared" si="22"/>
        <v>1</v>
      </c>
      <c r="DF16" s="290">
        <f t="shared" si="23"/>
        <v>1</v>
      </c>
      <c r="DG16" s="290">
        <f t="shared" si="24"/>
        <v>1</v>
      </c>
      <c r="DH16" s="290">
        <f t="shared" si="25"/>
        <v>1</v>
      </c>
      <c r="DI16" s="290">
        <f t="shared" si="26"/>
        <v>1</v>
      </c>
      <c r="DJ16" s="290">
        <f t="shared" si="27"/>
        <v>1</v>
      </c>
      <c r="DK16" s="290">
        <f t="shared" si="28"/>
        <v>1</v>
      </c>
      <c r="DL16" s="290">
        <f t="shared" si="29"/>
        <v>1</v>
      </c>
      <c r="DM16" s="291">
        <f t="shared" si="30"/>
        <v>1</v>
      </c>
    </row>
    <row r="17" spans="1:117" ht="21" customHeight="1">
      <c r="A17" s="1"/>
      <c r="B17" s="583"/>
      <c r="C17" s="571"/>
      <c r="D17" s="571"/>
      <c r="E17" s="283" t="s">
        <v>15</v>
      </c>
      <c r="F17" s="284">
        <v>42248</v>
      </c>
      <c r="G17" s="295">
        <v>2009</v>
      </c>
      <c r="H17" s="296">
        <f>'Fuel info'!$K$9</f>
        <v>0.36979290000000015</v>
      </c>
      <c r="I17" s="297">
        <f>'Fuel info'!$K$9</f>
        <v>0.36979290000000015</v>
      </c>
      <c r="J17" s="297">
        <f>'Fuel info'!$K$9</f>
        <v>0.36979290000000015</v>
      </c>
      <c r="K17" s="297">
        <f>'Fuel info'!$K$9</f>
        <v>0.36979290000000015</v>
      </c>
      <c r="L17" s="297">
        <f>'Fuel info'!$K$9</f>
        <v>0.36979290000000015</v>
      </c>
      <c r="M17" s="297">
        <f>'Fuel info'!$K$9</f>
        <v>0.36979290000000015</v>
      </c>
      <c r="N17" s="297">
        <f>'Fuel info'!$K$9</f>
        <v>0.36979290000000015</v>
      </c>
      <c r="O17" s="297">
        <f>'Fuel info'!$K$9</f>
        <v>0.36979290000000015</v>
      </c>
      <c r="P17" s="297">
        <f>'Fuel info'!$K$9</f>
        <v>0.36979290000000015</v>
      </c>
      <c r="Q17" s="297">
        <f>'Fuel info'!$K$9</f>
        <v>0.36979290000000015</v>
      </c>
      <c r="R17" s="297">
        <f>'Fuel info'!$K$9</f>
        <v>0.36979290000000015</v>
      </c>
      <c r="S17" s="297">
        <f>'Fuel info'!$K$9</f>
        <v>0.36979290000000015</v>
      </c>
      <c r="T17" s="297">
        <f>'Fuel info'!$K$9</f>
        <v>0.36979290000000015</v>
      </c>
      <c r="U17" s="297">
        <f>'Fuel info'!$K$9</f>
        <v>0.36979290000000015</v>
      </c>
      <c r="V17" s="297">
        <f>'Fuel info'!$K$9</f>
        <v>0.36979290000000015</v>
      </c>
      <c r="W17" s="297">
        <f>'Fuel info'!$K$9</f>
        <v>0.36979290000000015</v>
      </c>
      <c r="X17" s="297">
        <f>'Fuel info'!$K$9</f>
        <v>0.36979290000000015</v>
      </c>
      <c r="Y17" s="297">
        <f>'Fuel info'!$K$9</f>
        <v>0.36979290000000015</v>
      </c>
      <c r="Z17" s="297">
        <f>'Fuel info'!$K$9</f>
        <v>0.36979290000000015</v>
      </c>
      <c r="AA17" s="297">
        <f>'Fuel info'!$K$9</f>
        <v>0.36979290000000015</v>
      </c>
      <c r="AB17" s="297">
        <f>'Fuel info'!$K$9</f>
        <v>0.36979290000000015</v>
      </c>
      <c r="AC17" s="297">
        <f>'Fuel info'!$K$9</f>
        <v>0.36979290000000015</v>
      </c>
      <c r="AD17" s="297">
        <f>'Fuel info'!$K$9</f>
        <v>0.36979290000000015</v>
      </c>
      <c r="AE17" s="297">
        <f>'Fuel info'!$K$9</f>
        <v>0.36979290000000015</v>
      </c>
      <c r="AF17" s="297">
        <f>'Fuel info'!$K$9</f>
        <v>0.36979290000000015</v>
      </c>
      <c r="AG17" s="297">
        <f>'Fuel info'!$K$9</f>
        <v>0.36979290000000015</v>
      </c>
      <c r="AH17" s="297">
        <f>'Fuel info'!$K$9</f>
        <v>0.36979290000000015</v>
      </c>
      <c r="AI17" s="297">
        <f>'Fuel info'!$K$9</f>
        <v>0.36979290000000015</v>
      </c>
      <c r="AJ17" s="297">
        <f>'Fuel info'!$K$9</f>
        <v>0.36979290000000015</v>
      </c>
      <c r="AK17" s="297">
        <f>'Fuel info'!$K$9</f>
        <v>0.36979290000000015</v>
      </c>
      <c r="AL17" s="297">
        <f>'Fuel info'!$K$9</f>
        <v>0.36979290000000015</v>
      </c>
      <c r="AM17" s="297">
        <f>'Fuel info'!$K$9</f>
        <v>0.36979290000000015</v>
      </c>
      <c r="AN17" s="297">
        <f>'Fuel info'!$K$9</f>
        <v>0.36979290000000015</v>
      </c>
      <c r="AO17" s="297">
        <f>'Fuel info'!$K$9</f>
        <v>0.36979290000000015</v>
      </c>
      <c r="AP17" s="297">
        <f>'Fuel info'!$K$9</f>
        <v>0.36979290000000015</v>
      </c>
      <c r="AQ17" s="298">
        <f>'Fuel info'!$K$9</f>
        <v>0.36979290000000015</v>
      </c>
      <c r="AR17" s="15"/>
      <c r="AS17" s="296">
        <f>'Fuel info'!$H$9</f>
        <v>0.40757270000000045</v>
      </c>
      <c r="AT17" s="297">
        <f>'Fuel info'!$H$9</f>
        <v>0.40757270000000045</v>
      </c>
      <c r="AU17" s="297">
        <f>'Fuel info'!$H$9</f>
        <v>0.40757270000000045</v>
      </c>
      <c r="AV17" s="297">
        <f>'Fuel info'!$H$9</f>
        <v>0.40757270000000045</v>
      </c>
      <c r="AW17" s="297">
        <f>'Fuel info'!$H$9</f>
        <v>0.40757270000000045</v>
      </c>
      <c r="AX17" s="297">
        <f>'Fuel info'!$I$9</f>
        <v>0.38022930000000044</v>
      </c>
      <c r="AY17" s="297">
        <f>'Fuel info'!$I$9</f>
        <v>0.38022930000000044</v>
      </c>
      <c r="AZ17" s="297">
        <f>'Fuel info'!$I$9</f>
        <v>0.38022930000000044</v>
      </c>
      <c r="BA17" s="297">
        <f>'Fuel info'!$I$9</f>
        <v>0.38022930000000044</v>
      </c>
      <c r="BB17" s="297">
        <f>'Fuel info'!$I$9</f>
        <v>0.38022930000000044</v>
      </c>
      <c r="BC17" s="297">
        <f>'Fuel info'!$J$9</f>
        <v>0.36979290000000015</v>
      </c>
      <c r="BD17" s="297">
        <f>'Fuel info'!$J$9</f>
        <v>0.36979290000000015</v>
      </c>
      <c r="BE17" s="297">
        <f>'Fuel info'!$J$9</f>
        <v>0.36979290000000015</v>
      </c>
      <c r="BF17" s="297">
        <f>'Fuel info'!$J$9</f>
        <v>0.36979290000000015</v>
      </c>
      <c r="BG17" s="297">
        <f>'Fuel info'!$K$9</f>
        <v>0.36979290000000015</v>
      </c>
      <c r="BH17" s="297">
        <f>'Fuel info'!$K$9</f>
        <v>0.36979290000000015</v>
      </c>
      <c r="BI17" s="297">
        <f>'Fuel info'!$K$9</f>
        <v>0.36979290000000015</v>
      </c>
      <c r="BJ17" s="297">
        <f>'Fuel info'!$K$9</f>
        <v>0.36979290000000015</v>
      </c>
      <c r="BK17" s="297">
        <f>'Fuel info'!$K$9</f>
        <v>0.36979290000000015</v>
      </c>
      <c r="BL17" s="297">
        <f>'Fuel info'!$K$9</f>
        <v>0.36979290000000015</v>
      </c>
      <c r="BM17" s="297">
        <f>'Fuel info'!$K$9</f>
        <v>0.36979290000000015</v>
      </c>
      <c r="BN17" s="297">
        <f>'Fuel info'!$K$9</f>
        <v>0.36979290000000015</v>
      </c>
      <c r="BO17" s="297">
        <f>'Fuel info'!$K$9</f>
        <v>0.36979290000000015</v>
      </c>
      <c r="BP17" s="297">
        <f>'Fuel info'!$K$9</f>
        <v>0.36979290000000015</v>
      </c>
      <c r="BQ17" s="297">
        <f>'Fuel info'!$K$9</f>
        <v>0.36979290000000015</v>
      </c>
      <c r="BR17" s="297">
        <f>'Fuel info'!$K$9</f>
        <v>0.36979290000000015</v>
      </c>
      <c r="BS17" s="297">
        <f>'Fuel info'!$K$9</f>
        <v>0.36979290000000015</v>
      </c>
      <c r="BT17" s="297">
        <f>'Fuel info'!$K$9</f>
        <v>0.36979290000000015</v>
      </c>
      <c r="BU17" s="297">
        <f>'Fuel info'!$K$9</f>
        <v>0.36979290000000015</v>
      </c>
      <c r="BV17" s="297">
        <f>'Fuel info'!$K$9</f>
        <v>0.36979290000000015</v>
      </c>
      <c r="BW17" s="297">
        <f>'Fuel info'!$K$9</f>
        <v>0.36979290000000015</v>
      </c>
      <c r="BX17" s="297">
        <f>'Fuel info'!$K$9</f>
        <v>0.36979290000000015</v>
      </c>
      <c r="BY17" s="297">
        <f>'Fuel info'!$K$9</f>
        <v>0.36979290000000015</v>
      </c>
      <c r="BZ17" s="297">
        <f>'Fuel info'!$K$9</f>
        <v>0.36979290000000015</v>
      </c>
      <c r="CA17" s="297">
        <f>'Fuel info'!$K$9</f>
        <v>0.36979290000000015</v>
      </c>
      <c r="CB17" s="298">
        <f>'Fuel info'!$K$9</f>
        <v>0.36979290000000015</v>
      </c>
      <c r="CD17" s="300">
        <v>1</v>
      </c>
      <c r="CE17" s="246">
        <v>1</v>
      </c>
      <c r="CF17" s="246">
        <v>1</v>
      </c>
      <c r="CG17" s="246">
        <v>1</v>
      </c>
      <c r="CH17" s="246">
        <v>1</v>
      </c>
      <c r="CI17" s="246">
        <v>1</v>
      </c>
      <c r="CJ17" s="246">
        <v>1</v>
      </c>
      <c r="CK17" s="246">
        <v>1</v>
      </c>
      <c r="CL17" s="246">
        <v>1</v>
      </c>
      <c r="CM17" s="246">
        <v>1</v>
      </c>
      <c r="CN17" s="246">
        <v>1</v>
      </c>
      <c r="CO17" s="246">
        <v>1</v>
      </c>
      <c r="CP17" s="246">
        <v>1</v>
      </c>
      <c r="CQ17" s="246">
        <v>1</v>
      </c>
      <c r="CR17" s="301">
        <f t="shared" si="9"/>
        <v>1</v>
      </c>
      <c r="CS17" s="301">
        <f t="shared" si="10"/>
        <v>1</v>
      </c>
      <c r="CT17" s="301">
        <f t="shared" si="11"/>
        <v>1</v>
      </c>
      <c r="CU17" s="301">
        <f t="shared" si="12"/>
        <v>1</v>
      </c>
      <c r="CV17" s="301">
        <f t="shared" si="13"/>
        <v>1</v>
      </c>
      <c r="CW17" s="301">
        <f t="shared" si="14"/>
        <v>1</v>
      </c>
      <c r="CX17" s="301">
        <f t="shared" si="15"/>
        <v>1</v>
      </c>
      <c r="CY17" s="301">
        <f t="shared" si="16"/>
        <v>1</v>
      </c>
      <c r="CZ17" s="301">
        <f t="shared" si="17"/>
        <v>1</v>
      </c>
      <c r="DA17" s="301">
        <f t="shared" si="18"/>
        <v>1</v>
      </c>
      <c r="DB17" s="301">
        <f t="shared" si="19"/>
        <v>1</v>
      </c>
      <c r="DC17" s="301">
        <f t="shared" si="20"/>
        <v>1</v>
      </c>
      <c r="DD17" s="301">
        <f t="shared" si="21"/>
        <v>1</v>
      </c>
      <c r="DE17" s="301">
        <f t="shared" si="22"/>
        <v>1</v>
      </c>
      <c r="DF17" s="301">
        <f t="shared" si="23"/>
        <v>1</v>
      </c>
      <c r="DG17" s="301">
        <f t="shared" si="24"/>
        <v>1</v>
      </c>
      <c r="DH17" s="301">
        <f t="shared" si="25"/>
        <v>1</v>
      </c>
      <c r="DI17" s="301">
        <f t="shared" si="26"/>
        <v>1</v>
      </c>
      <c r="DJ17" s="301">
        <f t="shared" si="27"/>
        <v>1</v>
      </c>
      <c r="DK17" s="301">
        <f t="shared" si="28"/>
        <v>1</v>
      </c>
      <c r="DL17" s="301">
        <f t="shared" si="29"/>
        <v>1</v>
      </c>
      <c r="DM17" s="302">
        <f t="shared" si="30"/>
        <v>1</v>
      </c>
    </row>
    <row r="18" spans="1:117" ht="21" customHeight="1">
      <c r="A18" s="90"/>
      <c r="B18" s="308" t="s">
        <v>168</v>
      </c>
      <c r="C18" s="570" t="s">
        <v>18</v>
      </c>
      <c r="D18" s="578" t="s">
        <v>38</v>
      </c>
      <c r="E18" s="6" t="s">
        <v>9</v>
      </c>
      <c r="F18" s="309" t="s">
        <v>20</v>
      </c>
      <c r="G18" s="304">
        <v>1996</v>
      </c>
      <c r="H18" s="310">
        <f>'Fuel info'!$H$13</f>
        <v>0.6245199999999997</v>
      </c>
      <c r="I18" s="311">
        <f>'Fuel info'!$H$13</f>
        <v>0.6245199999999997</v>
      </c>
      <c r="J18" s="311">
        <f>'Fuel info'!$H$13</f>
        <v>0.6245199999999997</v>
      </c>
      <c r="K18" s="311">
        <f>'Fuel info'!$H$13</f>
        <v>0.6245199999999997</v>
      </c>
      <c r="L18" s="311">
        <f>'Fuel info'!$H$13</f>
        <v>0.6245199999999997</v>
      </c>
      <c r="M18" s="311">
        <f>'Fuel info'!$H$13</f>
        <v>0.6245199999999997</v>
      </c>
      <c r="N18" s="311">
        <f>'Fuel info'!$H$13</f>
        <v>0.6245199999999997</v>
      </c>
      <c r="O18" s="311">
        <f>'Fuel info'!$H$13</f>
        <v>0.6245199999999997</v>
      </c>
      <c r="P18" s="311">
        <f>'Fuel info'!$H$13</f>
        <v>0.6245199999999997</v>
      </c>
      <c r="Q18" s="311">
        <f>'Fuel info'!$H$13</f>
        <v>0.6245199999999997</v>
      </c>
      <c r="R18" s="311">
        <f>'Fuel info'!$H$13</f>
        <v>0.6245199999999997</v>
      </c>
      <c r="S18" s="311">
        <f>'Fuel info'!$H$13</f>
        <v>0.6245199999999997</v>
      </c>
      <c r="T18" s="311">
        <f>'Fuel info'!$H$13</f>
        <v>0.6245199999999997</v>
      </c>
      <c r="U18" s="311">
        <f>'Fuel info'!$H$13</f>
        <v>0.6245199999999997</v>
      </c>
      <c r="V18" s="311">
        <f>'Fuel info'!$H$13</f>
        <v>0.6245199999999997</v>
      </c>
      <c r="W18" s="311">
        <f>'Fuel info'!$H$13</f>
        <v>0.6245199999999997</v>
      </c>
      <c r="X18" s="311">
        <f>'Fuel info'!$H$13</f>
        <v>0.6245199999999997</v>
      </c>
      <c r="Y18" s="311">
        <f>'Fuel info'!$H$13</f>
        <v>0.6245199999999997</v>
      </c>
      <c r="Z18" s="311">
        <f>'Fuel info'!$H$13</f>
        <v>0.6245199999999997</v>
      </c>
      <c r="AA18" s="311">
        <f>'Fuel info'!$H$13</f>
        <v>0.6245199999999997</v>
      </c>
      <c r="AB18" s="311">
        <f>'Fuel info'!$H$13</f>
        <v>0.6245199999999997</v>
      </c>
      <c r="AC18" s="311">
        <f>'Fuel info'!$H$13</f>
        <v>0.6245199999999997</v>
      </c>
      <c r="AD18" s="311">
        <f>'Fuel info'!$H$13</f>
        <v>0.6245199999999997</v>
      </c>
      <c r="AE18" s="311">
        <f>'Fuel info'!$H$13</f>
        <v>0.6245199999999997</v>
      </c>
      <c r="AF18" s="311">
        <f>'Fuel info'!$H$13</f>
        <v>0.6245199999999997</v>
      </c>
      <c r="AG18" s="311">
        <f>'Fuel info'!$H$13</f>
        <v>0.6245199999999997</v>
      </c>
      <c r="AH18" s="311">
        <f>'Fuel info'!$H$13</f>
        <v>0.6245199999999997</v>
      </c>
      <c r="AI18" s="311">
        <f>'Fuel info'!$H$13</f>
        <v>0.6245199999999997</v>
      </c>
      <c r="AJ18" s="311">
        <f>'Fuel info'!$H$13</f>
        <v>0.6245199999999997</v>
      </c>
      <c r="AK18" s="311">
        <f>'Fuel info'!$H$13</f>
        <v>0.6245199999999997</v>
      </c>
      <c r="AL18" s="311">
        <f>'Fuel info'!$H$13</f>
        <v>0.6245199999999997</v>
      </c>
      <c r="AM18" s="311">
        <f>'Fuel info'!$H$13</f>
        <v>0.6245199999999997</v>
      </c>
      <c r="AN18" s="311">
        <f>'Fuel info'!$H$13</f>
        <v>0.6245199999999997</v>
      </c>
      <c r="AO18" s="311">
        <f>'Fuel info'!$H$13</f>
        <v>0.6245199999999997</v>
      </c>
      <c r="AP18" s="311">
        <f>'Fuel info'!$H$13</f>
        <v>0.6245199999999997</v>
      </c>
      <c r="AQ18" s="312">
        <f>'Fuel info'!$H$13</f>
        <v>0.6245199999999997</v>
      </c>
      <c r="AR18" s="15"/>
      <c r="AS18" s="305">
        <f>'Fuel info'!$H$13</f>
        <v>0.6245199999999997</v>
      </c>
      <c r="AT18" s="306">
        <f>'Fuel info'!$H$13</f>
        <v>0.6245199999999997</v>
      </c>
      <c r="AU18" s="306">
        <f>'Fuel info'!$H$13</f>
        <v>0.6245199999999997</v>
      </c>
      <c r="AV18" s="306">
        <f>'Fuel info'!$H$13</f>
        <v>0.6245199999999997</v>
      </c>
      <c r="AW18" s="306">
        <f>'Fuel info'!$H$13</f>
        <v>0.6245199999999997</v>
      </c>
      <c r="AX18" s="306">
        <f>'Fuel info'!$I$13</f>
        <v>0.6264199999999999</v>
      </c>
      <c r="AY18" s="306">
        <f>'Fuel info'!$I$13</f>
        <v>0.6264199999999999</v>
      </c>
      <c r="AZ18" s="306">
        <f>'Fuel info'!$I$13</f>
        <v>0.6264199999999999</v>
      </c>
      <c r="BA18" s="306">
        <f>'Fuel info'!$I$13</f>
        <v>0.6264199999999999</v>
      </c>
      <c r="BB18" s="306">
        <f>'Fuel info'!$I$13</f>
        <v>0.6264199999999999</v>
      </c>
      <c r="BC18" s="306">
        <f>'Fuel info'!$J$13</f>
        <v>0.6404799999999997</v>
      </c>
      <c r="BD18" s="306">
        <f>'Fuel info'!$J$13</f>
        <v>0.6404799999999997</v>
      </c>
      <c r="BE18" s="306">
        <f>'Fuel info'!$J$13</f>
        <v>0.6404799999999997</v>
      </c>
      <c r="BF18" s="306">
        <f>'Fuel info'!$J$13</f>
        <v>0.6404799999999997</v>
      </c>
      <c r="BG18" s="306">
        <f>'Fuel info'!$K$13</f>
        <v>0.6404799999999997</v>
      </c>
      <c r="BH18" s="306">
        <f>'Fuel info'!$K$13</f>
        <v>0.6404799999999997</v>
      </c>
      <c r="BI18" s="306">
        <f>'Fuel info'!$K$13</f>
        <v>0.6404799999999997</v>
      </c>
      <c r="BJ18" s="306">
        <f>'Fuel info'!$K$13</f>
        <v>0.6404799999999997</v>
      </c>
      <c r="BK18" s="306">
        <f>'Fuel info'!$K$13</f>
        <v>0.6404799999999997</v>
      </c>
      <c r="BL18" s="306">
        <f>'Fuel info'!$K$13</f>
        <v>0.6404799999999997</v>
      </c>
      <c r="BM18" s="306">
        <f>'Fuel info'!$K$13</f>
        <v>0.6404799999999997</v>
      </c>
      <c r="BN18" s="306">
        <f>'Fuel info'!$K$13</f>
        <v>0.6404799999999997</v>
      </c>
      <c r="BO18" s="306">
        <f>'Fuel info'!$K$13</f>
        <v>0.6404799999999997</v>
      </c>
      <c r="BP18" s="306">
        <f>'Fuel info'!$K$13</f>
        <v>0.6404799999999997</v>
      </c>
      <c r="BQ18" s="306">
        <f>'Fuel info'!$K$13</f>
        <v>0.6404799999999997</v>
      </c>
      <c r="BR18" s="306">
        <f>'Fuel info'!$K$13</f>
        <v>0.6404799999999997</v>
      </c>
      <c r="BS18" s="306">
        <f>'Fuel info'!$K$13</f>
        <v>0.6404799999999997</v>
      </c>
      <c r="BT18" s="306">
        <f>'Fuel info'!$K$13</f>
        <v>0.6404799999999997</v>
      </c>
      <c r="BU18" s="306">
        <f>'Fuel info'!$K$13</f>
        <v>0.6404799999999997</v>
      </c>
      <c r="BV18" s="306">
        <f>'Fuel info'!$K$13</f>
        <v>0.6404799999999997</v>
      </c>
      <c r="BW18" s="306">
        <f>'Fuel info'!$K$13</f>
        <v>0.6404799999999997</v>
      </c>
      <c r="BX18" s="306">
        <f>'Fuel info'!$K$13</f>
        <v>0.6404799999999997</v>
      </c>
      <c r="BY18" s="306">
        <f>'Fuel info'!$K$13</f>
        <v>0.6404799999999997</v>
      </c>
      <c r="BZ18" s="306">
        <f>'Fuel info'!$K$13</f>
        <v>0.6404799999999997</v>
      </c>
      <c r="CA18" s="306">
        <f>'Fuel info'!$K$13</f>
        <v>0.6404799999999997</v>
      </c>
      <c r="CB18" s="307">
        <f>'Fuel info'!$K$13</f>
        <v>0.6404799999999997</v>
      </c>
      <c r="CD18" s="280">
        <v>1</v>
      </c>
      <c r="CE18" s="281">
        <f aca="true" t="shared" si="33" ref="CE18:CQ20">AT18/I18</f>
        <v>1</v>
      </c>
      <c r="CF18" s="281">
        <f t="shared" si="33"/>
        <v>1</v>
      </c>
      <c r="CG18" s="281">
        <f t="shared" si="33"/>
        <v>1</v>
      </c>
      <c r="CH18" s="281">
        <f t="shared" si="33"/>
        <v>1</v>
      </c>
      <c r="CI18" s="281">
        <f t="shared" si="33"/>
        <v>1.0030423365144432</v>
      </c>
      <c r="CJ18" s="281">
        <f t="shared" si="33"/>
        <v>1.0030423365144432</v>
      </c>
      <c r="CK18" s="281">
        <f t="shared" si="33"/>
        <v>1.0030423365144432</v>
      </c>
      <c r="CL18" s="281">
        <f t="shared" si="33"/>
        <v>1.0030423365144432</v>
      </c>
      <c r="CM18" s="281">
        <f t="shared" si="33"/>
        <v>1.0030423365144432</v>
      </c>
      <c r="CN18" s="281">
        <f t="shared" si="33"/>
        <v>1.025555626721322</v>
      </c>
      <c r="CO18" s="281">
        <f t="shared" si="33"/>
        <v>1.025555626721322</v>
      </c>
      <c r="CP18" s="281">
        <f t="shared" si="33"/>
        <v>1.025555626721322</v>
      </c>
      <c r="CQ18" s="281">
        <f t="shared" si="33"/>
        <v>1.025555626721322</v>
      </c>
      <c r="CR18" s="281">
        <f t="shared" si="9"/>
        <v>1.025555626721322</v>
      </c>
      <c r="CS18" s="281">
        <f t="shared" si="10"/>
        <v>1.025555626721322</v>
      </c>
      <c r="CT18" s="281">
        <f t="shared" si="11"/>
        <v>1.025555626721322</v>
      </c>
      <c r="CU18" s="281">
        <f t="shared" si="12"/>
        <v>1.025555626721322</v>
      </c>
      <c r="CV18" s="281">
        <f t="shared" si="13"/>
        <v>1.025555626721322</v>
      </c>
      <c r="CW18" s="281">
        <f t="shared" si="14"/>
        <v>1.025555626721322</v>
      </c>
      <c r="CX18" s="281">
        <f t="shared" si="15"/>
        <v>1.025555626721322</v>
      </c>
      <c r="CY18" s="281">
        <f t="shared" si="16"/>
        <v>1.025555626721322</v>
      </c>
      <c r="CZ18" s="281">
        <f t="shared" si="17"/>
        <v>1.025555626721322</v>
      </c>
      <c r="DA18" s="281">
        <f t="shared" si="18"/>
        <v>1.025555626721322</v>
      </c>
      <c r="DB18" s="281">
        <f t="shared" si="19"/>
        <v>1.025555626721322</v>
      </c>
      <c r="DC18" s="281">
        <f t="shared" si="20"/>
        <v>1.025555626721322</v>
      </c>
      <c r="DD18" s="281">
        <f t="shared" si="21"/>
        <v>1.025555626721322</v>
      </c>
      <c r="DE18" s="281">
        <f t="shared" si="22"/>
        <v>1.025555626721322</v>
      </c>
      <c r="DF18" s="281">
        <f t="shared" si="23"/>
        <v>1.025555626721322</v>
      </c>
      <c r="DG18" s="281">
        <f t="shared" si="24"/>
        <v>1.025555626721322</v>
      </c>
      <c r="DH18" s="281">
        <f t="shared" si="25"/>
        <v>1.025555626721322</v>
      </c>
      <c r="DI18" s="281">
        <f t="shared" si="26"/>
        <v>1.025555626721322</v>
      </c>
      <c r="DJ18" s="281">
        <f t="shared" si="27"/>
        <v>1.025555626721322</v>
      </c>
      <c r="DK18" s="281">
        <f t="shared" si="28"/>
        <v>1.025555626721322</v>
      </c>
      <c r="DL18" s="281">
        <f t="shared" si="29"/>
        <v>1.025555626721322</v>
      </c>
      <c r="DM18" s="282">
        <f t="shared" si="30"/>
        <v>1.025555626721322</v>
      </c>
    </row>
    <row r="19" spans="1:117" ht="21" customHeight="1">
      <c r="A19" s="90"/>
      <c r="B19" s="308"/>
      <c r="C19" s="570"/>
      <c r="D19" s="579"/>
      <c r="E19" s="283" t="s">
        <v>10</v>
      </c>
      <c r="F19" s="313">
        <v>1993</v>
      </c>
      <c r="G19" s="285">
        <v>1996</v>
      </c>
      <c r="H19" s="314">
        <f>'Fuel info'!$H$13</f>
        <v>0.6245199999999997</v>
      </c>
      <c r="I19" s="315">
        <f>'Fuel info'!$H$13</f>
        <v>0.6245199999999997</v>
      </c>
      <c r="J19" s="315">
        <f>'Fuel info'!$H$13</f>
        <v>0.6245199999999997</v>
      </c>
      <c r="K19" s="315">
        <f>'Fuel info'!$H$13</f>
        <v>0.6245199999999997</v>
      </c>
      <c r="L19" s="315">
        <f>'Fuel info'!$H$13</f>
        <v>0.6245199999999997</v>
      </c>
      <c r="M19" s="315">
        <f>'Fuel info'!$H$13</f>
        <v>0.6245199999999997</v>
      </c>
      <c r="N19" s="315">
        <f>'Fuel info'!$H$13</f>
        <v>0.6245199999999997</v>
      </c>
      <c r="O19" s="315">
        <f>'Fuel info'!$H$13</f>
        <v>0.6245199999999997</v>
      </c>
      <c r="P19" s="315">
        <f>'Fuel info'!$H$13</f>
        <v>0.6245199999999997</v>
      </c>
      <c r="Q19" s="315">
        <f>'Fuel info'!$H$13</f>
        <v>0.6245199999999997</v>
      </c>
      <c r="R19" s="315">
        <f>'Fuel info'!$H$13</f>
        <v>0.6245199999999997</v>
      </c>
      <c r="S19" s="315">
        <f>'Fuel info'!$H$13</f>
        <v>0.6245199999999997</v>
      </c>
      <c r="T19" s="315">
        <f>'Fuel info'!$H$13</f>
        <v>0.6245199999999997</v>
      </c>
      <c r="U19" s="315">
        <f>'Fuel info'!$H$13</f>
        <v>0.6245199999999997</v>
      </c>
      <c r="V19" s="315">
        <f>'Fuel info'!$H$13</f>
        <v>0.6245199999999997</v>
      </c>
      <c r="W19" s="315">
        <f>'Fuel info'!$H$13</f>
        <v>0.6245199999999997</v>
      </c>
      <c r="X19" s="315">
        <f>'Fuel info'!$H$13</f>
        <v>0.6245199999999997</v>
      </c>
      <c r="Y19" s="315">
        <f>'Fuel info'!$H$13</f>
        <v>0.6245199999999997</v>
      </c>
      <c r="Z19" s="315">
        <f>'Fuel info'!$H$13</f>
        <v>0.6245199999999997</v>
      </c>
      <c r="AA19" s="315">
        <f>'Fuel info'!$H$13</f>
        <v>0.6245199999999997</v>
      </c>
      <c r="AB19" s="315">
        <f>'Fuel info'!$H$13</f>
        <v>0.6245199999999997</v>
      </c>
      <c r="AC19" s="315">
        <f>'Fuel info'!$H$13</f>
        <v>0.6245199999999997</v>
      </c>
      <c r="AD19" s="315">
        <f>'Fuel info'!$H$13</f>
        <v>0.6245199999999997</v>
      </c>
      <c r="AE19" s="315">
        <f>'Fuel info'!$H$13</f>
        <v>0.6245199999999997</v>
      </c>
      <c r="AF19" s="315">
        <f>'Fuel info'!$H$13</f>
        <v>0.6245199999999997</v>
      </c>
      <c r="AG19" s="315">
        <f>'Fuel info'!$H$13</f>
        <v>0.6245199999999997</v>
      </c>
      <c r="AH19" s="315">
        <f>'Fuel info'!$H$13</f>
        <v>0.6245199999999997</v>
      </c>
      <c r="AI19" s="315">
        <f>'Fuel info'!$H$13</f>
        <v>0.6245199999999997</v>
      </c>
      <c r="AJ19" s="315">
        <f>'Fuel info'!$H$13</f>
        <v>0.6245199999999997</v>
      </c>
      <c r="AK19" s="315">
        <f>'Fuel info'!$H$13</f>
        <v>0.6245199999999997</v>
      </c>
      <c r="AL19" s="315">
        <f>'Fuel info'!$H$13</f>
        <v>0.6245199999999997</v>
      </c>
      <c r="AM19" s="315">
        <f>'Fuel info'!$H$13</f>
        <v>0.6245199999999997</v>
      </c>
      <c r="AN19" s="315">
        <f>'Fuel info'!$H$13</f>
        <v>0.6245199999999997</v>
      </c>
      <c r="AO19" s="315">
        <f>'Fuel info'!$H$13</f>
        <v>0.6245199999999997</v>
      </c>
      <c r="AP19" s="315">
        <f>'Fuel info'!$H$13</f>
        <v>0.6245199999999997</v>
      </c>
      <c r="AQ19" s="316">
        <f>'Fuel info'!$H$13</f>
        <v>0.6245199999999997</v>
      </c>
      <c r="AR19" s="15"/>
      <c r="AS19" s="286">
        <f>'Fuel info'!$H$13</f>
        <v>0.6245199999999997</v>
      </c>
      <c r="AT19" s="287">
        <f>'Fuel info'!$H$13</f>
        <v>0.6245199999999997</v>
      </c>
      <c r="AU19" s="287">
        <f>'Fuel info'!$H$13</f>
        <v>0.6245199999999997</v>
      </c>
      <c r="AV19" s="287">
        <f>'Fuel info'!$H$13</f>
        <v>0.6245199999999997</v>
      </c>
      <c r="AW19" s="287">
        <f>'Fuel info'!$H$13</f>
        <v>0.6245199999999997</v>
      </c>
      <c r="AX19" s="287">
        <f>'Fuel info'!$I$13</f>
        <v>0.6264199999999999</v>
      </c>
      <c r="AY19" s="287">
        <f>'Fuel info'!$I$13</f>
        <v>0.6264199999999999</v>
      </c>
      <c r="AZ19" s="287">
        <f>'Fuel info'!$I$13</f>
        <v>0.6264199999999999</v>
      </c>
      <c r="BA19" s="287">
        <f>'Fuel info'!$I$13</f>
        <v>0.6264199999999999</v>
      </c>
      <c r="BB19" s="287">
        <f>'Fuel info'!$I$13</f>
        <v>0.6264199999999999</v>
      </c>
      <c r="BC19" s="287">
        <f>'Fuel info'!$J$13</f>
        <v>0.6404799999999997</v>
      </c>
      <c r="BD19" s="287">
        <f>'Fuel info'!$J$13</f>
        <v>0.6404799999999997</v>
      </c>
      <c r="BE19" s="287">
        <f>'Fuel info'!$J$13</f>
        <v>0.6404799999999997</v>
      </c>
      <c r="BF19" s="287">
        <f>'Fuel info'!$J$13</f>
        <v>0.6404799999999997</v>
      </c>
      <c r="BG19" s="287">
        <f>'Fuel info'!$K$13</f>
        <v>0.6404799999999997</v>
      </c>
      <c r="BH19" s="287">
        <f>'Fuel info'!$K$13</f>
        <v>0.6404799999999997</v>
      </c>
      <c r="BI19" s="287">
        <f>'Fuel info'!$K$13</f>
        <v>0.6404799999999997</v>
      </c>
      <c r="BJ19" s="287">
        <f>'Fuel info'!$K$13</f>
        <v>0.6404799999999997</v>
      </c>
      <c r="BK19" s="287">
        <f>'Fuel info'!$K$13</f>
        <v>0.6404799999999997</v>
      </c>
      <c r="BL19" s="287">
        <f>'Fuel info'!$K$13</f>
        <v>0.6404799999999997</v>
      </c>
      <c r="BM19" s="287">
        <f>'Fuel info'!$K$13</f>
        <v>0.6404799999999997</v>
      </c>
      <c r="BN19" s="287">
        <f>'Fuel info'!$K$13</f>
        <v>0.6404799999999997</v>
      </c>
      <c r="BO19" s="287">
        <f>'Fuel info'!$K$13</f>
        <v>0.6404799999999997</v>
      </c>
      <c r="BP19" s="287">
        <f>'Fuel info'!$K$13</f>
        <v>0.6404799999999997</v>
      </c>
      <c r="BQ19" s="287">
        <f>'Fuel info'!$K$13</f>
        <v>0.6404799999999997</v>
      </c>
      <c r="BR19" s="287">
        <f>'Fuel info'!$K$13</f>
        <v>0.6404799999999997</v>
      </c>
      <c r="BS19" s="287">
        <f>'Fuel info'!$K$13</f>
        <v>0.6404799999999997</v>
      </c>
      <c r="BT19" s="287">
        <f>'Fuel info'!$K$13</f>
        <v>0.6404799999999997</v>
      </c>
      <c r="BU19" s="287">
        <f>'Fuel info'!$K$13</f>
        <v>0.6404799999999997</v>
      </c>
      <c r="BV19" s="287">
        <f>'Fuel info'!$K$13</f>
        <v>0.6404799999999997</v>
      </c>
      <c r="BW19" s="287">
        <f>'Fuel info'!$K$13</f>
        <v>0.6404799999999997</v>
      </c>
      <c r="BX19" s="287">
        <f>'Fuel info'!$K$13</f>
        <v>0.6404799999999997</v>
      </c>
      <c r="BY19" s="287">
        <f>'Fuel info'!$K$13</f>
        <v>0.6404799999999997</v>
      </c>
      <c r="BZ19" s="287">
        <f>'Fuel info'!$K$13</f>
        <v>0.6404799999999997</v>
      </c>
      <c r="CA19" s="287">
        <f>'Fuel info'!$K$13</f>
        <v>0.6404799999999997</v>
      </c>
      <c r="CB19" s="288">
        <f>'Fuel info'!$K$13</f>
        <v>0.6404799999999997</v>
      </c>
      <c r="CD19" s="289">
        <v>1</v>
      </c>
      <c r="CE19" s="290">
        <f t="shared" si="33"/>
        <v>1</v>
      </c>
      <c r="CF19" s="290">
        <f t="shared" si="33"/>
        <v>1</v>
      </c>
      <c r="CG19" s="290">
        <f t="shared" si="33"/>
        <v>1</v>
      </c>
      <c r="CH19" s="290">
        <f t="shared" si="33"/>
        <v>1</v>
      </c>
      <c r="CI19" s="290">
        <f t="shared" si="33"/>
        <v>1.0030423365144432</v>
      </c>
      <c r="CJ19" s="290">
        <f t="shared" si="33"/>
        <v>1.0030423365144432</v>
      </c>
      <c r="CK19" s="290">
        <f t="shared" si="33"/>
        <v>1.0030423365144432</v>
      </c>
      <c r="CL19" s="290">
        <f t="shared" si="33"/>
        <v>1.0030423365144432</v>
      </c>
      <c r="CM19" s="290">
        <f t="shared" si="33"/>
        <v>1.0030423365144432</v>
      </c>
      <c r="CN19" s="290">
        <f t="shared" si="33"/>
        <v>1.025555626721322</v>
      </c>
      <c r="CO19" s="290">
        <f t="shared" si="33"/>
        <v>1.025555626721322</v>
      </c>
      <c r="CP19" s="290">
        <f t="shared" si="33"/>
        <v>1.025555626721322</v>
      </c>
      <c r="CQ19" s="290">
        <f t="shared" si="33"/>
        <v>1.025555626721322</v>
      </c>
      <c r="CR19" s="290">
        <f t="shared" si="9"/>
        <v>1.025555626721322</v>
      </c>
      <c r="CS19" s="290">
        <f t="shared" si="10"/>
        <v>1.025555626721322</v>
      </c>
      <c r="CT19" s="290">
        <f t="shared" si="11"/>
        <v>1.025555626721322</v>
      </c>
      <c r="CU19" s="290">
        <f t="shared" si="12"/>
        <v>1.025555626721322</v>
      </c>
      <c r="CV19" s="290">
        <f t="shared" si="13"/>
        <v>1.025555626721322</v>
      </c>
      <c r="CW19" s="290">
        <f t="shared" si="14"/>
        <v>1.025555626721322</v>
      </c>
      <c r="CX19" s="290">
        <f t="shared" si="15"/>
        <v>1.025555626721322</v>
      </c>
      <c r="CY19" s="290">
        <f t="shared" si="16"/>
        <v>1.025555626721322</v>
      </c>
      <c r="CZ19" s="290">
        <f t="shared" si="17"/>
        <v>1.025555626721322</v>
      </c>
      <c r="DA19" s="290">
        <f t="shared" si="18"/>
        <v>1.025555626721322</v>
      </c>
      <c r="DB19" s="290">
        <f t="shared" si="19"/>
        <v>1.025555626721322</v>
      </c>
      <c r="DC19" s="290">
        <f t="shared" si="20"/>
        <v>1.025555626721322</v>
      </c>
      <c r="DD19" s="290">
        <f t="shared" si="21"/>
        <v>1.025555626721322</v>
      </c>
      <c r="DE19" s="290">
        <f t="shared" si="22"/>
        <v>1.025555626721322</v>
      </c>
      <c r="DF19" s="290">
        <f t="shared" si="23"/>
        <v>1.025555626721322</v>
      </c>
      <c r="DG19" s="290">
        <f t="shared" si="24"/>
        <v>1.025555626721322</v>
      </c>
      <c r="DH19" s="290">
        <f t="shared" si="25"/>
        <v>1.025555626721322</v>
      </c>
      <c r="DI19" s="290">
        <f t="shared" si="26"/>
        <v>1.025555626721322</v>
      </c>
      <c r="DJ19" s="290">
        <f t="shared" si="27"/>
        <v>1.025555626721322</v>
      </c>
      <c r="DK19" s="290">
        <f t="shared" si="28"/>
        <v>1.025555626721322</v>
      </c>
      <c r="DL19" s="290">
        <f t="shared" si="29"/>
        <v>1.025555626721322</v>
      </c>
      <c r="DM19" s="291">
        <f t="shared" si="30"/>
        <v>1.025555626721322</v>
      </c>
    </row>
    <row r="20" spans="1:117" ht="21" customHeight="1">
      <c r="A20" s="90"/>
      <c r="B20" s="308"/>
      <c r="C20" s="570"/>
      <c r="D20" s="579"/>
      <c r="E20" s="283" t="s">
        <v>11</v>
      </c>
      <c r="F20" s="284">
        <v>35339</v>
      </c>
      <c r="G20" s="292">
        <v>1996</v>
      </c>
      <c r="H20" s="314">
        <f>'Fuel info'!$H$13</f>
        <v>0.6245199999999997</v>
      </c>
      <c r="I20" s="315">
        <f>'Fuel info'!$H$13</f>
        <v>0.6245199999999997</v>
      </c>
      <c r="J20" s="315">
        <f>'Fuel info'!$H$13</f>
        <v>0.6245199999999997</v>
      </c>
      <c r="K20" s="315">
        <f>'Fuel info'!$H$13</f>
        <v>0.6245199999999997</v>
      </c>
      <c r="L20" s="315">
        <f>'Fuel info'!$H$13</f>
        <v>0.6245199999999997</v>
      </c>
      <c r="M20" s="315">
        <f>'Fuel info'!$H$13</f>
        <v>0.6245199999999997</v>
      </c>
      <c r="N20" s="315">
        <f>'Fuel info'!$H$13</f>
        <v>0.6245199999999997</v>
      </c>
      <c r="O20" s="315">
        <f>'Fuel info'!$H$13</f>
        <v>0.6245199999999997</v>
      </c>
      <c r="P20" s="315">
        <f>'Fuel info'!$H$13</f>
        <v>0.6245199999999997</v>
      </c>
      <c r="Q20" s="315">
        <f>'Fuel info'!$H$13</f>
        <v>0.6245199999999997</v>
      </c>
      <c r="R20" s="315">
        <f>'Fuel info'!$H$13</f>
        <v>0.6245199999999997</v>
      </c>
      <c r="S20" s="315">
        <f>'Fuel info'!$H$13</f>
        <v>0.6245199999999997</v>
      </c>
      <c r="T20" s="315">
        <f>'Fuel info'!$H$13</f>
        <v>0.6245199999999997</v>
      </c>
      <c r="U20" s="315">
        <f>'Fuel info'!$H$13</f>
        <v>0.6245199999999997</v>
      </c>
      <c r="V20" s="315">
        <f>'Fuel info'!$H$13</f>
        <v>0.6245199999999997</v>
      </c>
      <c r="W20" s="315">
        <f>'Fuel info'!$H$13</f>
        <v>0.6245199999999997</v>
      </c>
      <c r="X20" s="315">
        <f>'Fuel info'!$H$13</f>
        <v>0.6245199999999997</v>
      </c>
      <c r="Y20" s="315">
        <f>'Fuel info'!$H$13</f>
        <v>0.6245199999999997</v>
      </c>
      <c r="Z20" s="315">
        <f>'Fuel info'!$H$13</f>
        <v>0.6245199999999997</v>
      </c>
      <c r="AA20" s="315">
        <f>'Fuel info'!$H$13</f>
        <v>0.6245199999999997</v>
      </c>
      <c r="AB20" s="315">
        <f>'Fuel info'!$H$13</f>
        <v>0.6245199999999997</v>
      </c>
      <c r="AC20" s="315">
        <f>'Fuel info'!$H$13</f>
        <v>0.6245199999999997</v>
      </c>
      <c r="AD20" s="315">
        <f>'Fuel info'!$H$13</f>
        <v>0.6245199999999997</v>
      </c>
      <c r="AE20" s="315">
        <f>'Fuel info'!$H$13</f>
        <v>0.6245199999999997</v>
      </c>
      <c r="AF20" s="315">
        <f>'Fuel info'!$H$13</f>
        <v>0.6245199999999997</v>
      </c>
      <c r="AG20" s="315">
        <f>'Fuel info'!$H$13</f>
        <v>0.6245199999999997</v>
      </c>
      <c r="AH20" s="315">
        <f>'Fuel info'!$H$13</f>
        <v>0.6245199999999997</v>
      </c>
      <c r="AI20" s="315">
        <f>'Fuel info'!$H$13</f>
        <v>0.6245199999999997</v>
      </c>
      <c r="AJ20" s="315">
        <f>'Fuel info'!$H$13</f>
        <v>0.6245199999999997</v>
      </c>
      <c r="AK20" s="315">
        <f>'Fuel info'!$H$13</f>
        <v>0.6245199999999997</v>
      </c>
      <c r="AL20" s="315">
        <f>'Fuel info'!$H$13</f>
        <v>0.6245199999999997</v>
      </c>
      <c r="AM20" s="315">
        <f>'Fuel info'!$H$13</f>
        <v>0.6245199999999997</v>
      </c>
      <c r="AN20" s="315">
        <f>'Fuel info'!$H$13</f>
        <v>0.6245199999999997</v>
      </c>
      <c r="AO20" s="315">
        <f>'Fuel info'!$H$13</f>
        <v>0.6245199999999997</v>
      </c>
      <c r="AP20" s="315">
        <f>'Fuel info'!$H$13</f>
        <v>0.6245199999999997</v>
      </c>
      <c r="AQ20" s="316">
        <f>'Fuel info'!$H$13</f>
        <v>0.6245199999999997</v>
      </c>
      <c r="AR20" s="15"/>
      <c r="AS20" s="286">
        <f>'Fuel info'!$H$13</f>
        <v>0.6245199999999997</v>
      </c>
      <c r="AT20" s="287">
        <f>'Fuel info'!$H$13</f>
        <v>0.6245199999999997</v>
      </c>
      <c r="AU20" s="287">
        <f>'Fuel info'!$H$13</f>
        <v>0.6245199999999997</v>
      </c>
      <c r="AV20" s="287">
        <f>'Fuel info'!$H$13</f>
        <v>0.6245199999999997</v>
      </c>
      <c r="AW20" s="287">
        <f>'Fuel info'!$H$13</f>
        <v>0.6245199999999997</v>
      </c>
      <c r="AX20" s="287">
        <f>'Fuel info'!$I$13</f>
        <v>0.6264199999999999</v>
      </c>
      <c r="AY20" s="287">
        <f>'Fuel info'!$I$13</f>
        <v>0.6264199999999999</v>
      </c>
      <c r="AZ20" s="287">
        <f>'Fuel info'!$I$13</f>
        <v>0.6264199999999999</v>
      </c>
      <c r="BA20" s="287">
        <f>'Fuel info'!$I$13</f>
        <v>0.6264199999999999</v>
      </c>
      <c r="BB20" s="287">
        <f>'Fuel info'!$I$13</f>
        <v>0.6264199999999999</v>
      </c>
      <c r="BC20" s="287">
        <f>'Fuel info'!$J$13</f>
        <v>0.6404799999999997</v>
      </c>
      <c r="BD20" s="287">
        <f>'Fuel info'!$J$13</f>
        <v>0.6404799999999997</v>
      </c>
      <c r="BE20" s="287">
        <f>'Fuel info'!$J$13</f>
        <v>0.6404799999999997</v>
      </c>
      <c r="BF20" s="287">
        <f>'Fuel info'!$J$13</f>
        <v>0.6404799999999997</v>
      </c>
      <c r="BG20" s="287">
        <f>'Fuel info'!$K$13</f>
        <v>0.6404799999999997</v>
      </c>
      <c r="BH20" s="287">
        <f>'Fuel info'!$K$13</f>
        <v>0.6404799999999997</v>
      </c>
      <c r="BI20" s="287">
        <f>'Fuel info'!$K$13</f>
        <v>0.6404799999999997</v>
      </c>
      <c r="BJ20" s="287">
        <f>'Fuel info'!$K$13</f>
        <v>0.6404799999999997</v>
      </c>
      <c r="BK20" s="287">
        <f>'Fuel info'!$K$13</f>
        <v>0.6404799999999997</v>
      </c>
      <c r="BL20" s="287">
        <f>'Fuel info'!$K$13</f>
        <v>0.6404799999999997</v>
      </c>
      <c r="BM20" s="287">
        <f>'Fuel info'!$K$13</f>
        <v>0.6404799999999997</v>
      </c>
      <c r="BN20" s="287">
        <f>'Fuel info'!$K$13</f>
        <v>0.6404799999999997</v>
      </c>
      <c r="BO20" s="287">
        <f>'Fuel info'!$K$13</f>
        <v>0.6404799999999997</v>
      </c>
      <c r="BP20" s="287">
        <f>'Fuel info'!$K$13</f>
        <v>0.6404799999999997</v>
      </c>
      <c r="BQ20" s="287">
        <f>'Fuel info'!$K$13</f>
        <v>0.6404799999999997</v>
      </c>
      <c r="BR20" s="287">
        <f>'Fuel info'!$K$13</f>
        <v>0.6404799999999997</v>
      </c>
      <c r="BS20" s="287">
        <f>'Fuel info'!$K$13</f>
        <v>0.6404799999999997</v>
      </c>
      <c r="BT20" s="287">
        <f>'Fuel info'!$K$13</f>
        <v>0.6404799999999997</v>
      </c>
      <c r="BU20" s="287">
        <f>'Fuel info'!$K$13</f>
        <v>0.6404799999999997</v>
      </c>
      <c r="BV20" s="287">
        <f>'Fuel info'!$K$13</f>
        <v>0.6404799999999997</v>
      </c>
      <c r="BW20" s="287">
        <f>'Fuel info'!$K$13</f>
        <v>0.6404799999999997</v>
      </c>
      <c r="BX20" s="287">
        <f>'Fuel info'!$K$13</f>
        <v>0.6404799999999997</v>
      </c>
      <c r="BY20" s="287">
        <f>'Fuel info'!$K$13</f>
        <v>0.6404799999999997</v>
      </c>
      <c r="BZ20" s="287">
        <f>'Fuel info'!$K$13</f>
        <v>0.6404799999999997</v>
      </c>
      <c r="CA20" s="287">
        <f>'Fuel info'!$K$13</f>
        <v>0.6404799999999997</v>
      </c>
      <c r="CB20" s="288">
        <f>'Fuel info'!$K$13</f>
        <v>0.6404799999999997</v>
      </c>
      <c r="CD20" s="289">
        <v>1</v>
      </c>
      <c r="CE20" s="290">
        <f t="shared" si="33"/>
        <v>1</v>
      </c>
      <c r="CF20" s="290">
        <f t="shared" si="33"/>
        <v>1</v>
      </c>
      <c r="CG20" s="290">
        <f t="shared" si="33"/>
        <v>1</v>
      </c>
      <c r="CH20" s="290">
        <f t="shared" si="33"/>
        <v>1</v>
      </c>
      <c r="CI20" s="290">
        <f t="shared" si="33"/>
        <v>1.0030423365144432</v>
      </c>
      <c r="CJ20" s="290">
        <f t="shared" si="33"/>
        <v>1.0030423365144432</v>
      </c>
      <c r="CK20" s="290">
        <f t="shared" si="33"/>
        <v>1.0030423365144432</v>
      </c>
      <c r="CL20" s="290">
        <f t="shared" si="33"/>
        <v>1.0030423365144432</v>
      </c>
      <c r="CM20" s="290">
        <f t="shared" si="33"/>
        <v>1.0030423365144432</v>
      </c>
      <c r="CN20" s="290">
        <f t="shared" si="33"/>
        <v>1.025555626721322</v>
      </c>
      <c r="CO20" s="290">
        <f t="shared" si="33"/>
        <v>1.025555626721322</v>
      </c>
      <c r="CP20" s="290">
        <f t="shared" si="33"/>
        <v>1.025555626721322</v>
      </c>
      <c r="CQ20" s="290">
        <f t="shared" si="33"/>
        <v>1.025555626721322</v>
      </c>
      <c r="CR20" s="290">
        <f t="shared" si="9"/>
        <v>1.025555626721322</v>
      </c>
      <c r="CS20" s="290">
        <f t="shared" si="10"/>
        <v>1.025555626721322</v>
      </c>
      <c r="CT20" s="290">
        <f t="shared" si="11"/>
        <v>1.025555626721322</v>
      </c>
      <c r="CU20" s="290">
        <f t="shared" si="12"/>
        <v>1.025555626721322</v>
      </c>
      <c r="CV20" s="290">
        <f t="shared" si="13"/>
        <v>1.025555626721322</v>
      </c>
      <c r="CW20" s="290">
        <f t="shared" si="14"/>
        <v>1.025555626721322</v>
      </c>
      <c r="CX20" s="290">
        <f t="shared" si="15"/>
        <v>1.025555626721322</v>
      </c>
      <c r="CY20" s="290">
        <f t="shared" si="16"/>
        <v>1.025555626721322</v>
      </c>
      <c r="CZ20" s="290">
        <f t="shared" si="17"/>
        <v>1.025555626721322</v>
      </c>
      <c r="DA20" s="290">
        <f t="shared" si="18"/>
        <v>1.025555626721322</v>
      </c>
      <c r="DB20" s="290">
        <f t="shared" si="19"/>
        <v>1.025555626721322</v>
      </c>
      <c r="DC20" s="290">
        <f t="shared" si="20"/>
        <v>1.025555626721322</v>
      </c>
      <c r="DD20" s="290">
        <f t="shared" si="21"/>
        <v>1.025555626721322</v>
      </c>
      <c r="DE20" s="290">
        <f t="shared" si="22"/>
        <v>1.025555626721322</v>
      </c>
      <c r="DF20" s="290">
        <f t="shared" si="23"/>
        <v>1.025555626721322</v>
      </c>
      <c r="DG20" s="290">
        <f t="shared" si="24"/>
        <v>1.025555626721322</v>
      </c>
      <c r="DH20" s="290">
        <f t="shared" si="25"/>
        <v>1.025555626721322</v>
      </c>
      <c r="DI20" s="290">
        <f t="shared" si="26"/>
        <v>1.025555626721322</v>
      </c>
      <c r="DJ20" s="290">
        <f t="shared" si="27"/>
        <v>1.025555626721322</v>
      </c>
      <c r="DK20" s="290">
        <f t="shared" si="28"/>
        <v>1.025555626721322</v>
      </c>
      <c r="DL20" s="290">
        <f t="shared" si="29"/>
        <v>1.025555626721322</v>
      </c>
      <c r="DM20" s="291">
        <f t="shared" si="30"/>
        <v>1.025555626721322</v>
      </c>
    </row>
    <row r="21" spans="1:117" ht="21" customHeight="1">
      <c r="A21" s="90"/>
      <c r="B21" s="308"/>
      <c r="C21" s="570"/>
      <c r="D21" s="579"/>
      <c r="E21" s="283" t="s">
        <v>12</v>
      </c>
      <c r="F21" s="284">
        <v>37165</v>
      </c>
      <c r="G21" s="294">
        <v>2000</v>
      </c>
      <c r="H21" s="314">
        <f>'Fuel info'!$I$13</f>
        <v>0.6264199999999999</v>
      </c>
      <c r="I21" s="315">
        <f>'Fuel info'!$I$13</f>
        <v>0.6264199999999999</v>
      </c>
      <c r="J21" s="315">
        <f>'Fuel info'!$I$13</f>
        <v>0.6264199999999999</v>
      </c>
      <c r="K21" s="315">
        <f>'Fuel info'!$I$13</f>
        <v>0.6264199999999999</v>
      </c>
      <c r="L21" s="315">
        <f>'Fuel info'!$I$13</f>
        <v>0.6264199999999999</v>
      </c>
      <c r="M21" s="315">
        <f>'Fuel info'!$I$13</f>
        <v>0.6264199999999999</v>
      </c>
      <c r="N21" s="315">
        <f>'Fuel info'!$I$13</f>
        <v>0.6264199999999999</v>
      </c>
      <c r="O21" s="315">
        <f>'Fuel info'!$I$13</f>
        <v>0.6264199999999999</v>
      </c>
      <c r="P21" s="315">
        <f>'Fuel info'!$I$13</f>
        <v>0.6264199999999999</v>
      </c>
      <c r="Q21" s="315">
        <f>'Fuel info'!$I$13</f>
        <v>0.6264199999999999</v>
      </c>
      <c r="R21" s="315">
        <f>'Fuel info'!$I$13</f>
        <v>0.6264199999999999</v>
      </c>
      <c r="S21" s="315">
        <f>'Fuel info'!$I$13</f>
        <v>0.6264199999999999</v>
      </c>
      <c r="T21" s="315">
        <f>'Fuel info'!$I$13</f>
        <v>0.6264199999999999</v>
      </c>
      <c r="U21" s="315">
        <f>'Fuel info'!$I$13</f>
        <v>0.6264199999999999</v>
      </c>
      <c r="V21" s="315">
        <f>'Fuel info'!$I$13</f>
        <v>0.6264199999999999</v>
      </c>
      <c r="W21" s="315">
        <f>'Fuel info'!$I$13</f>
        <v>0.6264199999999999</v>
      </c>
      <c r="X21" s="315">
        <f>'Fuel info'!$I$13</f>
        <v>0.6264199999999999</v>
      </c>
      <c r="Y21" s="315">
        <f>'Fuel info'!$I$13</f>
        <v>0.6264199999999999</v>
      </c>
      <c r="Z21" s="315">
        <f>'Fuel info'!$I$13</f>
        <v>0.6264199999999999</v>
      </c>
      <c r="AA21" s="315">
        <f>'Fuel info'!$I$13</f>
        <v>0.6264199999999999</v>
      </c>
      <c r="AB21" s="315">
        <f>'Fuel info'!$I$13</f>
        <v>0.6264199999999999</v>
      </c>
      <c r="AC21" s="315">
        <f>'Fuel info'!$I$13</f>
        <v>0.6264199999999999</v>
      </c>
      <c r="AD21" s="315">
        <f>'Fuel info'!$I$13</f>
        <v>0.6264199999999999</v>
      </c>
      <c r="AE21" s="315">
        <f>'Fuel info'!$I$13</f>
        <v>0.6264199999999999</v>
      </c>
      <c r="AF21" s="315">
        <f>'Fuel info'!$I$13</f>
        <v>0.6264199999999999</v>
      </c>
      <c r="AG21" s="315">
        <f>'Fuel info'!$I$13</f>
        <v>0.6264199999999999</v>
      </c>
      <c r="AH21" s="315">
        <f>'Fuel info'!$I$13</f>
        <v>0.6264199999999999</v>
      </c>
      <c r="AI21" s="315">
        <f>'Fuel info'!$I$13</f>
        <v>0.6264199999999999</v>
      </c>
      <c r="AJ21" s="315">
        <f>'Fuel info'!$I$13</f>
        <v>0.6264199999999999</v>
      </c>
      <c r="AK21" s="315">
        <f>'Fuel info'!$I$13</f>
        <v>0.6264199999999999</v>
      </c>
      <c r="AL21" s="315">
        <f>'Fuel info'!$I$13</f>
        <v>0.6264199999999999</v>
      </c>
      <c r="AM21" s="315">
        <f>'Fuel info'!$I$13</f>
        <v>0.6264199999999999</v>
      </c>
      <c r="AN21" s="315">
        <f>'Fuel info'!$I$13</f>
        <v>0.6264199999999999</v>
      </c>
      <c r="AO21" s="315">
        <f>'Fuel info'!$I$13</f>
        <v>0.6264199999999999</v>
      </c>
      <c r="AP21" s="315">
        <f>'Fuel info'!$I$13</f>
        <v>0.6264199999999999</v>
      </c>
      <c r="AQ21" s="316">
        <f>'Fuel info'!$I$13</f>
        <v>0.6264199999999999</v>
      </c>
      <c r="AR21" s="15"/>
      <c r="AS21" s="286">
        <f>'Fuel info'!$H$13</f>
        <v>0.6245199999999997</v>
      </c>
      <c r="AT21" s="287">
        <f>'Fuel info'!$H$13</f>
        <v>0.6245199999999997</v>
      </c>
      <c r="AU21" s="287">
        <f>'Fuel info'!$H$13</f>
        <v>0.6245199999999997</v>
      </c>
      <c r="AV21" s="287">
        <f>'Fuel info'!$H$13</f>
        <v>0.6245199999999997</v>
      </c>
      <c r="AW21" s="287">
        <f>'Fuel info'!$H$13</f>
        <v>0.6245199999999997</v>
      </c>
      <c r="AX21" s="287">
        <f>'Fuel info'!$I$13</f>
        <v>0.6264199999999999</v>
      </c>
      <c r="AY21" s="287">
        <f>'Fuel info'!$I$13</f>
        <v>0.6264199999999999</v>
      </c>
      <c r="AZ21" s="287">
        <f>'Fuel info'!$I$13</f>
        <v>0.6264199999999999</v>
      </c>
      <c r="BA21" s="287">
        <f>'Fuel info'!$I$13</f>
        <v>0.6264199999999999</v>
      </c>
      <c r="BB21" s="287">
        <f>'Fuel info'!$I$13</f>
        <v>0.6264199999999999</v>
      </c>
      <c r="BC21" s="287">
        <f>'Fuel info'!$J$13</f>
        <v>0.6404799999999997</v>
      </c>
      <c r="BD21" s="287">
        <f>'Fuel info'!$J$13</f>
        <v>0.6404799999999997</v>
      </c>
      <c r="BE21" s="287">
        <f>'Fuel info'!$J$13</f>
        <v>0.6404799999999997</v>
      </c>
      <c r="BF21" s="287">
        <f>'Fuel info'!$J$13</f>
        <v>0.6404799999999997</v>
      </c>
      <c r="BG21" s="287">
        <f>'Fuel info'!$K$13</f>
        <v>0.6404799999999997</v>
      </c>
      <c r="BH21" s="287">
        <f>'Fuel info'!$K$13</f>
        <v>0.6404799999999997</v>
      </c>
      <c r="BI21" s="287">
        <f>'Fuel info'!$K$13</f>
        <v>0.6404799999999997</v>
      </c>
      <c r="BJ21" s="287">
        <f>'Fuel info'!$K$13</f>
        <v>0.6404799999999997</v>
      </c>
      <c r="BK21" s="287">
        <f>'Fuel info'!$K$13</f>
        <v>0.6404799999999997</v>
      </c>
      <c r="BL21" s="287">
        <f>'Fuel info'!$K$13</f>
        <v>0.6404799999999997</v>
      </c>
      <c r="BM21" s="287">
        <f>'Fuel info'!$K$13</f>
        <v>0.6404799999999997</v>
      </c>
      <c r="BN21" s="287">
        <f>'Fuel info'!$K$13</f>
        <v>0.6404799999999997</v>
      </c>
      <c r="BO21" s="287">
        <f>'Fuel info'!$K$13</f>
        <v>0.6404799999999997</v>
      </c>
      <c r="BP21" s="287">
        <f>'Fuel info'!$K$13</f>
        <v>0.6404799999999997</v>
      </c>
      <c r="BQ21" s="287">
        <f>'Fuel info'!$K$13</f>
        <v>0.6404799999999997</v>
      </c>
      <c r="BR21" s="287">
        <f>'Fuel info'!$K$13</f>
        <v>0.6404799999999997</v>
      </c>
      <c r="BS21" s="287">
        <f>'Fuel info'!$K$13</f>
        <v>0.6404799999999997</v>
      </c>
      <c r="BT21" s="287">
        <f>'Fuel info'!$K$13</f>
        <v>0.6404799999999997</v>
      </c>
      <c r="BU21" s="287">
        <f>'Fuel info'!$K$13</f>
        <v>0.6404799999999997</v>
      </c>
      <c r="BV21" s="287">
        <f>'Fuel info'!$K$13</f>
        <v>0.6404799999999997</v>
      </c>
      <c r="BW21" s="287">
        <f>'Fuel info'!$K$13</f>
        <v>0.6404799999999997</v>
      </c>
      <c r="BX21" s="287">
        <f>'Fuel info'!$K$13</f>
        <v>0.6404799999999997</v>
      </c>
      <c r="BY21" s="287">
        <f>'Fuel info'!$K$13</f>
        <v>0.6404799999999997</v>
      </c>
      <c r="BZ21" s="287">
        <f>'Fuel info'!$K$13</f>
        <v>0.6404799999999997</v>
      </c>
      <c r="CA21" s="287">
        <f>'Fuel info'!$K$13</f>
        <v>0.6404799999999997</v>
      </c>
      <c r="CB21" s="288">
        <f>'Fuel info'!$K$13</f>
        <v>0.6404799999999997</v>
      </c>
      <c r="CD21" s="289">
        <v>1</v>
      </c>
      <c r="CE21" s="247">
        <v>1</v>
      </c>
      <c r="CF21" s="247">
        <v>1</v>
      </c>
      <c r="CG21" s="247">
        <v>1</v>
      </c>
      <c r="CH21" s="247">
        <v>1</v>
      </c>
      <c r="CI21" s="290">
        <f aca="true" t="shared" si="34" ref="CI21:CQ21">AX21/M21</f>
        <v>1</v>
      </c>
      <c r="CJ21" s="290">
        <f t="shared" si="34"/>
        <v>1</v>
      </c>
      <c r="CK21" s="290">
        <f t="shared" si="34"/>
        <v>1</v>
      </c>
      <c r="CL21" s="290">
        <f t="shared" si="34"/>
        <v>1</v>
      </c>
      <c r="CM21" s="290">
        <f t="shared" si="34"/>
        <v>1</v>
      </c>
      <c r="CN21" s="290">
        <f t="shared" si="34"/>
        <v>1.0224450049487561</v>
      </c>
      <c r="CO21" s="290">
        <f t="shared" si="34"/>
        <v>1.0224450049487561</v>
      </c>
      <c r="CP21" s="290">
        <f t="shared" si="34"/>
        <v>1.0224450049487561</v>
      </c>
      <c r="CQ21" s="290">
        <f t="shared" si="34"/>
        <v>1.0224450049487561</v>
      </c>
      <c r="CR21" s="290">
        <f t="shared" si="9"/>
        <v>1.0224450049487561</v>
      </c>
      <c r="CS21" s="290">
        <f t="shared" si="10"/>
        <v>1.0224450049487561</v>
      </c>
      <c r="CT21" s="290">
        <f t="shared" si="11"/>
        <v>1.0224450049487561</v>
      </c>
      <c r="CU21" s="290">
        <f t="shared" si="12"/>
        <v>1.0224450049487561</v>
      </c>
      <c r="CV21" s="290">
        <f t="shared" si="13"/>
        <v>1.0224450049487561</v>
      </c>
      <c r="CW21" s="290">
        <f t="shared" si="14"/>
        <v>1.0224450049487561</v>
      </c>
      <c r="CX21" s="290">
        <f t="shared" si="15"/>
        <v>1.0224450049487561</v>
      </c>
      <c r="CY21" s="290">
        <f t="shared" si="16"/>
        <v>1.0224450049487561</v>
      </c>
      <c r="CZ21" s="290">
        <f t="shared" si="17"/>
        <v>1.0224450049487561</v>
      </c>
      <c r="DA21" s="290">
        <f t="shared" si="18"/>
        <v>1.0224450049487561</v>
      </c>
      <c r="DB21" s="290">
        <f t="shared" si="19"/>
        <v>1.0224450049487561</v>
      </c>
      <c r="DC21" s="290">
        <f t="shared" si="20"/>
        <v>1.0224450049487561</v>
      </c>
      <c r="DD21" s="290">
        <f t="shared" si="21"/>
        <v>1.0224450049487561</v>
      </c>
      <c r="DE21" s="290">
        <f t="shared" si="22"/>
        <v>1.0224450049487561</v>
      </c>
      <c r="DF21" s="290">
        <f t="shared" si="23"/>
        <v>1.0224450049487561</v>
      </c>
      <c r="DG21" s="290">
        <f t="shared" si="24"/>
        <v>1.0224450049487561</v>
      </c>
      <c r="DH21" s="290">
        <f t="shared" si="25"/>
        <v>1.0224450049487561</v>
      </c>
      <c r="DI21" s="290">
        <f t="shared" si="26"/>
        <v>1.0224450049487561</v>
      </c>
      <c r="DJ21" s="290">
        <f t="shared" si="27"/>
        <v>1.0224450049487561</v>
      </c>
      <c r="DK21" s="290">
        <f t="shared" si="28"/>
        <v>1.0224450049487561</v>
      </c>
      <c r="DL21" s="290">
        <f t="shared" si="29"/>
        <v>1.0224450049487561</v>
      </c>
      <c r="DM21" s="291">
        <f t="shared" si="30"/>
        <v>1.0224450049487561</v>
      </c>
    </row>
    <row r="22" spans="1:117" ht="21" customHeight="1">
      <c r="A22" s="90"/>
      <c r="B22" s="308"/>
      <c r="C22" s="570"/>
      <c r="D22" s="579"/>
      <c r="E22" s="283" t="s">
        <v>13</v>
      </c>
      <c r="F22" s="284">
        <v>38991</v>
      </c>
      <c r="G22" s="285">
        <v>2005</v>
      </c>
      <c r="H22" s="314">
        <f>'Fuel info'!$J$13</f>
        <v>0.6404799999999997</v>
      </c>
      <c r="I22" s="315">
        <f>'Fuel info'!$J$13</f>
        <v>0.6404799999999997</v>
      </c>
      <c r="J22" s="315">
        <f>'Fuel info'!$J$13</f>
        <v>0.6404799999999997</v>
      </c>
      <c r="K22" s="315">
        <f>'Fuel info'!$J$13</f>
        <v>0.6404799999999997</v>
      </c>
      <c r="L22" s="315">
        <f>'Fuel info'!$J$13</f>
        <v>0.6404799999999997</v>
      </c>
      <c r="M22" s="315">
        <f>'Fuel info'!$J$13</f>
        <v>0.6404799999999997</v>
      </c>
      <c r="N22" s="315">
        <f>'Fuel info'!$J$13</f>
        <v>0.6404799999999997</v>
      </c>
      <c r="O22" s="315">
        <f>'Fuel info'!$J$13</f>
        <v>0.6404799999999997</v>
      </c>
      <c r="P22" s="315">
        <f>'Fuel info'!$J$13</f>
        <v>0.6404799999999997</v>
      </c>
      <c r="Q22" s="315">
        <f>'Fuel info'!$J$13</f>
        <v>0.6404799999999997</v>
      </c>
      <c r="R22" s="315">
        <f>'Fuel info'!$J$13</f>
        <v>0.6404799999999997</v>
      </c>
      <c r="S22" s="315">
        <f>'Fuel info'!$J$13</f>
        <v>0.6404799999999997</v>
      </c>
      <c r="T22" s="315">
        <f>'Fuel info'!$J$13</f>
        <v>0.6404799999999997</v>
      </c>
      <c r="U22" s="315">
        <f>'Fuel info'!$J$13</f>
        <v>0.6404799999999997</v>
      </c>
      <c r="V22" s="315">
        <f>'Fuel info'!$J$13</f>
        <v>0.6404799999999997</v>
      </c>
      <c r="W22" s="315">
        <f>'Fuel info'!$J$13</f>
        <v>0.6404799999999997</v>
      </c>
      <c r="X22" s="315">
        <f>'Fuel info'!$J$13</f>
        <v>0.6404799999999997</v>
      </c>
      <c r="Y22" s="315">
        <f>'Fuel info'!$J$13</f>
        <v>0.6404799999999997</v>
      </c>
      <c r="Z22" s="315">
        <f>'Fuel info'!$J$13</f>
        <v>0.6404799999999997</v>
      </c>
      <c r="AA22" s="315">
        <f>'Fuel info'!$J$13</f>
        <v>0.6404799999999997</v>
      </c>
      <c r="AB22" s="315">
        <f>'Fuel info'!$J$13</f>
        <v>0.6404799999999997</v>
      </c>
      <c r="AC22" s="315">
        <f>'Fuel info'!$J$13</f>
        <v>0.6404799999999997</v>
      </c>
      <c r="AD22" s="315">
        <f>'Fuel info'!$J$13</f>
        <v>0.6404799999999997</v>
      </c>
      <c r="AE22" s="315">
        <f>'Fuel info'!$J$13</f>
        <v>0.6404799999999997</v>
      </c>
      <c r="AF22" s="315">
        <f>'Fuel info'!$J$13</f>
        <v>0.6404799999999997</v>
      </c>
      <c r="AG22" s="315">
        <f>'Fuel info'!$J$13</f>
        <v>0.6404799999999997</v>
      </c>
      <c r="AH22" s="315">
        <f>'Fuel info'!$J$13</f>
        <v>0.6404799999999997</v>
      </c>
      <c r="AI22" s="315">
        <f>'Fuel info'!$J$13</f>
        <v>0.6404799999999997</v>
      </c>
      <c r="AJ22" s="315">
        <f>'Fuel info'!$J$13</f>
        <v>0.6404799999999997</v>
      </c>
      <c r="AK22" s="315">
        <f>'Fuel info'!$J$13</f>
        <v>0.6404799999999997</v>
      </c>
      <c r="AL22" s="315">
        <f>'Fuel info'!$J$13</f>
        <v>0.6404799999999997</v>
      </c>
      <c r="AM22" s="315">
        <f>'Fuel info'!$J$13</f>
        <v>0.6404799999999997</v>
      </c>
      <c r="AN22" s="315">
        <f>'Fuel info'!$J$13</f>
        <v>0.6404799999999997</v>
      </c>
      <c r="AO22" s="315">
        <f>'Fuel info'!$J$13</f>
        <v>0.6404799999999997</v>
      </c>
      <c r="AP22" s="315">
        <f>'Fuel info'!$J$13</f>
        <v>0.6404799999999997</v>
      </c>
      <c r="AQ22" s="316">
        <f>'Fuel info'!$J$13</f>
        <v>0.6404799999999997</v>
      </c>
      <c r="AR22" s="15"/>
      <c r="AS22" s="286">
        <f>'Fuel info'!$H$13</f>
        <v>0.6245199999999997</v>
      </c>
      <c r="AT22" s="287">
        <f>'Fuel info'!$H$13</f>
        <v>0.6245199999999997</v>
      </c>
      <c r="AU22" s="287">
        <f>'Fuel info'!$H$13</f>
        <v>0.6245199999999997</v>
      </c>
      <c r="AV22" s="287">
        <f>'Fuel info'!$H$13</f>
        <v>0.6245199999999997</v>
      </c>
      <c r="AW22" s="287">
        <f>'Fuel info'!$H$13</f>
        <v>0.6245199999999997</v>
      </c>
      <c r="AX22" s="287">
        <f>'Fuel info'!$I$13</f>
        <v>0.6264199999999999</v>
      </c>
      <c r="AY22" s="287">
        <f>'Fuel info'!$I$13</f>
        <v>0.6264199999999999</v>
      </c>
      <c r="AZ22" s="287">
        <f>'Fuel info'!$I$13</f>
        <v>0.6264199999999999</v>
      </c>
      <c r="BA22" s="287">
        <f>'Fuel info'!$I$13</f>
        <v>0.6264199999999999</v>
      </c>
      <c r="BB22" s="287">
        <f>'Fuel info'!$I$13</f>
        <v>0.6264199999999999</v>
      </c>
      <c r="BC22" s="287">
        <f>'Fuel info'!$J$13</f>
        <v>0.6404799999999997</v>
      </c>
      <c r="BD22" s="287">
        <f>'Fuel info'!$J$13</f>
        <v>0.6404799999999997</v>
      </c>
      <c r="BE22" s="287">
        <f>'Fuel info'!$J$13</f>
        <v>0.6404799999999997</v>
      </c>
      <c r="BF22" s="287">
        <f>'Fuel info'!$J$13</f>
        <v>0.6404799999999997</v>
      </c>
      <c r="BG22" s="287">
        <f>'Fuel info'!$K$13</f>
        <v>0.6404799999999997</v>
      </c>
      <c r="BH22" s="287">
        <f>'Fuel info'!$K$13</f>
        <v>0.6404799999999997</v>
      </c>
      <c r="BI22" s="287">
        <f>'Fuel info'!$K$13</f>
        <v>0.6404799999999997</v>
      </c>
      <c r="BJ22" s="287">
        <f>'Fuel info'!$K$13</f>
        <v>0.6404799999999997</v>
      </c>
      <c r="BK22" s="287">
        <f>'Fuel info'!$K$13</f>
        <v>0.6404799999999997</v>
      </c>
      <c r="BL22" s="287">
        <f>'Fuel info'!$K$13</f>
        <v>0.6404799999999997</v>
      </c>
      <c r="BM22" s="287">
        <f>'Fuel info'!$K$13</f>
        <v>0.6404799999999997</v>
      </c>
      <c r="BN22" s="287">
        <f>'Fuel info'!$K$13</f>
        <v>0.6404799999999997</v>
      </c>
      <c r="BO22" s="287">
        <f>'Fuel info'!$K$13</f>
        <v>0.6404799999999997</v>
      </c>
      <c r="BP22" s="287">
        <f>'Fuel info'!$K$13</f>
        <v>0.6404799999999997</v>
      </c>
      <c r="BQ22" s="287">
        <f>'Fuel info'!$K$13</f>
        <v>0.6404799999999997</v>
      </c>
      <c r="BR22" s="287">
        <f>'Fuel info'!$K$13</f>
        <v>0.6404799999999997</v>
      </c>
      <c r="BS22" s="287">
        <f>'Fuel info'!$K$13</f>
        <v>0.6404799999999997</v>
      </c>
      <c r="BT22" s="287">
        <f>'Fuel info'!$K$13</f>
        <v>0.6404799999999997</v>
      </c>
      <c r="BU22" s="287">
        <f>'Fuel info'!$K$13</f>
        <v>0.6404799999999997</v>
      </c>
      <c r="BV22" s="287">
        <f>'Fuel info'!$K$13</f>
        <v>0.6404799999999997</v>
      </c>
      <c r="BW22" s="287">
        <f>'Fuel info'!$K$13</f>
        <v>0.6404799999999997</v>
      </c>
      <c r="BX22" s="287">
        <f>'Fuel info'!$K$13</f>
        <v>0.6404799999999997</v>
      </c>
      <c r="BY22" s="287">
        <f>'Fuel info'!$K$13</f>
        <v>0.6404799999999997</v>
      </c>
      <c r="BZ22" s="287">
        <f>'Fuel info'!$K$13</f>
        <v>0.6404799999999997</v>
      </c>
      <c r="CA22" s="287">
        <f>'Fuel info'!$K$13</f>
        <v>0.6404799999999997</v>
      </c>
      <c r="CB22" s="288">
        <f>'Fuel info'!$K$13</f>
        <v>0.6404799999999997</v>
      </c>
      <c r="CD22" s="289">
        <v>1</v>
      </c>
      <c r="CE22" s="247">
        <v>1</v>
      </c>
      <c r="CF22" s="247">
        <v>1</v>
      </c>
      <c r="CG22" s="247">
        <v>1</v>
      </c>
      <c r="CH22" s="247">
        <v>1</v>
      </c>
      <c r="CI22" s="247">
        <v>1</v>
      </c>
      <c r="CJ22" s="247">
        <v>1</v>
      </c>
      <c r="CK22" s="247">
        <v>1</v>
      </c>
      <c r="CL22" s="247">
        <v>1</v>
      </c>
      <c r="CM22" s="247">
        <v>1</v>
      </c>
      <c r="CN22" s="290">
        <f>BC22/R22</f>
        <v>1</v>
      </c>
      <c r="CO22" s="290">
        <f>BD22/S22</f>
        <v>1</v>
      </c>
      <c r="CP22" s="290">
        <f>BE22/T22</f>
        <v>1</v>
      </c>
      <c r="CQ22" s="290">
        <f>BF22/U22</f>
        <v>1</v>
      </c>
      <c r="CR22" s="290">
        <f t="shared" si="9"/>
        <v>1</v>
      </c>
      <c r="CS22" s="290">
        <f t="shared" si="10"/>
        <v>1</v>
      </c>
      <c r="CT22" s="290">
        <f t="shared" si="11"/>
        <v>1</v>
      </c>
      <c r="CU22" s="290">
        <f t="shared" si="12"/>
        <v>1</v>
      </c>
      <c r="CV22" s="290">
        <f t="shared" si="13"/>
        <v>1</v>
      </c>
      <c r="CW22" s="290">
        <f t="shared" si="14"/>
        <v>1</v>
      </c>
      <c r="CX22" s="290">
        <f t="shared" si="15"/>
        <v>1</v>
      </c>
      <c r="CY22" s="290">
        <f t="shared" si="16"/>
        <v>1</v>
      </c>
      <c r="CZ22" s="290">
        <f t="shared" si="17"/>
        <v>1</v>
      </c>
      <c r="DA22" s="290">
        <f t="shared" si="18"/>
        <v>1</v>
      </c>
      <c r="DB22" s="290">
        <f t="shared" si="19"/>
        <v>1</v>
      </c>
      <c r="DC22" s="290">
        <f t="shared" si="20"/>
        <v>1</v>
      </c>
      <c r="DD22" s="290">
        <f t="shared" si="21"/>
        <v>1</v>
      </c>
      <c r="DE22" s="290">
        <f t="shared" si="22"/>
        <v>1</v>
      </c>
      <c r="DF22" s="290">
        <f t="shared" si="23"/>
        <v>1</v>
      </c>
      <c r="DG22" s="290">
        <f t="shared" si="24"/>
        <v>1</v>
      </c>
      <c r="DH22" s="290">
        <f t="shared" si="25"/>
        <v>1</v>
      </c>
      <c r="DI22" s="290">
        <f t="shared" si="26"/>
        <v>1</v>
      </c>
      <c r="DJ22" s="290">
        <f t="shared" si="27"/>
        <v>1</v>
      </c>
      <c r="DK22" s="290">
        <f t="shared" si="28"/>
        <v>1</v>
      </c>
      <c r="DL22" s="290">
        <f t="shared" si="29"/>
        <v>1</v>
      </c>
      <c r="DM22" s="291">
        <f t="shared" si="30"/>
        <v>1</v>
      </c>
    </row>
    <row r="23" spans="1:117" ht="21" customHeight="1">
      <c r="A23" s="90"/>
      <c r="B23" s="308"/>
      <c r="C23" s="570"/>
      <c r="D23" s="579"/>
      <c r="E23" s="317" t="s">
        <v>14</v>
      </c>
      <c r="F23" s="284">
        <v>40087</v>
      </c>
      <c r="G23" s="285">
        <v>2009</v>
      </c>
      <c r="H23" s="314">
        <f>'Fuel info'!$K$13</f>
        <v>0.6404799999999997</v>
      </c>
      <c r="I23" s="315">
        <f>'Fuel info'!$K$13</f>
        <v>0.6404799999999997</v>
      </c>
      <c r="J23" s="315">
        <f>'Fuel info'!$K$13</f>
        <v>0.6404799999999997</v>
      </c>
      <c r="K23" s="315">
        <f>'Fuel info'!$K$13</f>
        <v>0.6404799999999997</v>
      </c>
      <c r="L23" s="315">
        <f>'Fuel info'!$K$13</f>
        <v>0.6404799999999997</v>
      </c>
      <c r="M23" s="315">
        <f>'Fuel info'!$K$13</f>
        <v>0.6404799999999997</v>
      </c>
      <c r="N23" s="315">
        <f>'Fuel info'!$K$13</f>
        <v>0.6404799999999997</v>
      </c>
      <c r="O23" s="315">
        <f>'Fuel info'!$K$13</f>
        <v>0.6404799999999997</v>
      </c>
      <c r="P23" s="315">
        <f>'Fuel info'!$K$13</f>
        <v>0.6404799999999997</v>
      </c>
      <c r="Q23" s="315">
        <f>'Fuel info'!$K$13</f>
        <v>0.6404799999999997</v>
      </c>
      <c r="R23" s="315">
        <f>'Fuel info'!$K$13</f>
        <v>0.6404799999999997</v>
      </c>
      <c r="S23" s="315">
        <f>'Fuel info'!$K$13</f>
        <v>0.6404799999999997</v>
      </c>
      <c r="T23" s="315">
        <f>'Fuel info'!$K$13</f>
        <v>0.6404799999999997</v>
      </c>
      <c r="U23" s="315">
        <f>'Fuel info'!$K$13</f>
        <v>0.6404799999999997</v>
      </c>
      <c r="V23" s="315">
        <f>'Fuel info'!$K$13</f>
        <v>0.6404799999999997</v>
      </c>
      <c r="W23" s="315">
        <f>'Fuel info'!$K$13</f>
        <v>0.6404799999999997</v>
      </c>
      <c r="X23" s="315">
        <f>'Fuel info'!$K$13</f>
        <v>0.6404799999999997</v>
      </c>
      <c r="Y23" s="315">
        <f>'Fuel info'!$K$13</f>
        <v>0.6404799999999997</v>
      </c>
      <c r="Z23" s="315">
        <f>'Fuel info'!$K$13</f>
        <v>0.6404799999999997</v>
      </c>
      <c r="AA23" s="315">
        <f>'Fuel info'!$K$13</f>
        <v>0.6404799999999997</v>
      </c>
      <c r="AB23" s="315">
        <f>'Fuel info'!$K$13</f>
        <v>0.6404799999999997</v>
      </c>
      <c r="AC23" s="315">
        <f>'Fuel info'!$K$13</f>
        <v>0.6404799999999997</v>
      </c>
      <c r="AD23" s="315">
        <f>'Fuel info'!$K$13</f>
        <v>0.6404799999999997</v>
      </c>
      <c r="AE23" s="315">
        <f>'Fuel info'!$K$13</f>
        <v>0.6404799999999997</v>
      </c>
      <c r="AF23" s="315">
        <f>'Fuel info'!$K$13</f>
        <v>0.6404799999999997</v>
      </c>
      <c r="AG23" s="315">
        <f>'Fuel info'!$K$13</f>
        <v>0.6404799999999997</v>
      </c>
      <c r="AH23" s="315">
        <f>'Fuel info'!$K$13</f>
        <v>0.6404799999999997</v>
      </c>
      <c r="AI23" s="315">
        <f>'Fuel info'!$K$13</f>
        <v>0.6404799999999997</v>
      </c>
      <c r="AJ23" s="315">
        <f>'Fuel info'!$K$13</f>
        <v>0.6404799999999997</v>
      </c>
      <c r="AK23" s="315">
        <f>'Fuel info'!$K$13</f>
        <v>0.6404799999999997</v>
      </c>
      <c r="AL23" s="315">
        <f>'Fuel info'!$K$13</f>
        <v>0.6404799999999997</v>
      </c>
      <c r="AM23" s="315">
        <f>'Fuel info'!$K$13</f>
        <v>0.6404799999999997</v>
      </c>
      <c r="AN23" s="315">
        <f>'Fuel info'!$K$13</f>
        <v>0.6404799999999997</v>
      </c>
      <c r="AO23" s="315">
        <f>'Fuel info'!$K$13</f>
        <v>0.6404799999999997</v>
      </c>
      <c r="AP23" s="315">
        <f>'Fuel info'!$K$13</f>
        <v>0.6404799999999997</v>
      </c>
      <c r="AQ23" s="316">
        <f>'Fuel info'!$K$13</f>
        <v>0.6404799999999997</v>
      </c>
      <c r="AR23" s="15"/>
      <c r="AS23" s="286">
        <f>'Fuel info'!$H$13</f>
        <v>0.6245199999999997</v>
      </c>
      <c r="AT23" s="287">
        <f>'Fuel info'!$H$13</f>
        <v>0.6245199999999997</v>
      </c>
      <c r="AU23" s="287">
        <f>'Fuel info'!$H$13</f>
        <v>0.6245199999999997</v>
      </c>
      <c r="AV23" s="287">
        <f>'Fuel info'!$H$13</f>
        <v>0.6245199999999997</v>
      </c>
      <c r="AW23" s="287">
        <f>'Fuel info'!$H$13</f>
        <v>0.6245199999999997</v>
      </c>
      <c r="AX23" s="287">
        <f>'Fuel info'!$I$13</f>
        <v>0.6264199999999999</v>
      </c>
      <c r="AY23" s="287">
        <f>'Fuel info'!$I$13</f>
        <v>0.6264199999999999</v>
      </c>
      <c r="AZ23" s="287">
        <f>'Fuel info'!$I$13</f>
        <v>0.6264199999999999</v>
      </c>
      <c r="BA23" s="287">
        <f>'Fuel info'!$I$13</f>
        <v>0.6264199999999999</v>
      </c>
      <c r="BB23" s="287">
        <f>'Fuel info'!$I$13</f>
        <v>0.6264199999999999</v>
      </c>
      <c r="BC23" s="287">
        <f>'Fuel info'!$J$13</f>
        <v>0.6404799999999997</v>
      </c>
      <c r="BD23" s="287">
        <f>'Fuel info'!$J$13</f>
        <v>0.6404799999999997</v>
      </c>
      <c r="BE23" s="287">
        <f>'Fuel info'!$J$13</f>
        <v>0.6404799999999997</v>
      </c>
      <c r="BF23" s="287">
        <f>'Fuel info'!$J$13</f>
        <v>0.6404799999999997</v>
      </c>
      <c r="BG23" s="287">
        <f>'Fuel info'!$K$13</f>
        <v>0.6404799999999997</v>
      </c>
      <c r="BH23" s="287">
        <f>'Fuel info'!$K$13</f>
        <v>0.6404799999999997</v>
      </c>
      <c r="BI23" s="287">
        <f>'Fuel info'!$K$13</f>
        <v>0.6404799999999997</v>
      </c>
      <c r="BJ23" s="287">
        <f>'Fuel info'!$K$13</f>
        <v>0.6404799999999997</v>
      </c>
      <c r="BK23" s="287">
        <f>'Fuel info'!$K$13</f>
        <v>0.6404799999999997</v>
      </c>
      <c r="BL23" s="287">
        <f>'Fuel info'!$K$13</f>
        <v>0.6404799999999997</v>
      </c>
      <c r="BM23" s="287">
        <f>'Fuel info'!$K$13</f>
        <v>0.6404799999999997</v>
      </c>
      <c r="BN23" s="287">
        <f>'Fuel info'!$K$13</f>
        <v>0.6404799999999997</v>
      </c>
      <c r="BO23" s="287">
        <f>'Fuel info'!$K$13</f>
        <v>0.6404799999999997</v>
      </c>
      <c r="BP23" s="287">
        <f>'Fuel info'!$K$13</f>
        <v>0.6404799999999997</v>
      </c>
      <c r="BQ23" s="287">
        <f>'Fuel info'!$K$13</f>
        <v>0.6404799999999997</v>
      </c>
      <c r="BR23" s="287">
        <f>'Fuel info'!$K$13</f>
        <v>0.6404799999999997</v>
      </c>
      <c r="BS23" s="287">
        <f>'Fuel info'!$K$13</f>
        <v>0.6404799999999997</v>
      </c>
      <c r="BT23" s="287">
        <f>'Fuel info'!$K$13</f>
        <v>0.6404799999999997</v>
      </c>
      <c r="BU23" s="287">
        <f>'Fuel info'!$K$13</f>
        <v>0.6404799999999997</v>
      </c>
      <c r="BV23" s="287">
        <f>'Fuel info'!$K$13</f>
        <v>0.6404799999999997</v>
      </c>
      <c r="BW23" s="287">
        <f>'Fuel info'!$K$13</f>
        <v>0.6404799999999997</v>
      </c>
      <c r="BX23" s="287">
        <f>'Fuel info'!$K$13</f>
        <v>0.6404799999999997</v>
      </c>
      <c r="BY23" s="287">
        <f>'Fuel info'!$K$13</f>
        <v>0.6404799999999997</v>
      </c>
      <c r="BZ23" s="287">
        <f>'Fuel info'!$K$13</f>
        <v>0.6404799999999997</v>
      </c>
      <c r="CA23" s="287">
        <f>'Fuel info'!$K$13</f>
        <v>0.6404799999999997</v>
      </c>
      <c r="CB23" s="288">
        <f>'Fuel info'!$K$13</f>
        <v>0.6404799999999997</v>
      </c>
      <c r="CD23" s="289">
        <v>1</v>
      </c>
      <c r="CE23" s="247">
        <v>1</v>
      </c>
      <c r="CF23" s="247">
        <v>1</v>
      </c>
      <c r="CG23" s="247">
        <v>1</v>
      </c>
      <c r="CH23" s="247">
        <v>1</v>
      </c>
      <c r="CI23" s="247">
        <v>1</v>
      </c>
      <c r="CJ23" s="247">
        <v>1</v>
      </c>
      <c r="CK23" s="247">
        <v>1</v>
      </c>
      <c r="CL23" s="247">
        <v>1</v>
      </c>
      <c r="CM23" s="247">
        <v>1</v>
      </c>
      <c r="CN23" s="247">
        <v>1</v>
      </c>
      <c r="CO23" s="247">
        <v>1</v>
      </c>
      <c r="CP23" s="247">
        <v>1</v>
      </c>
      <c r="CQ23" s="247">
        <v>1</v>
      </c>
      <c r="CR23" s="290">
        <f t="shared" si="9"/>
        <v>1</v>
      </c>
      <c r="CS23" s="290">
        <f t="shared" si="10"/>
        <v>1</v>
      </c>
      <c r="CT23" s="290">
        <f t="shared" si="11"/>
        <v>1</v>
      </c>
      <c r="CU23" s="290">
        <f t="shared" si="12"/>
        <v>1</v>
      </c>
      <c r="CV23" s="290">
        <f t="shared" si="13"/>
        <v>1</v>
      </c>
      <c r="CW23" s="290">
        <f t="shared" si="14"/>
        <v>1</v>
      </c>
      <c r="CX23" s="290">
        <f t="shared" si="15"/>
        <v>1</v>
      </c>
      <c r="CY23" s="290">
        <f t="shared" si="16"/>
        <v>1</v>
      </c>
      <c r="CZ23" s="290">
        <f t="shared" si="17"/>
        <v>1</v>
      </c>
      <c r="DA23" s="290">
        <f t="shared" si="18"/>
        <v>1</v>
      </c>
      <c r="DB23" s="290">
        <f t="shared" si="19"/>
        <v>1</v>
      </c>
      <c r="DC23" s="290">
        <f t="shared" si="20"/>
        <v>1</v>
      </c>
      <c r="DD23" s="290">
        <f t="shared" si="21"/>
        <v>1</v>
      </c>
      <c r="DE23" s="290">
        <f t="shared" si="22"/>
        <v>1</v>
      </c>
      <c r="DF23" s="290">
        <f t="shared" si="23"/>
        <v>1</v>
      </c>
      <c r="DG23" s="290">
        <f t="shared" si="24"/>
        <v>1</v>
      </c>
      <c r="DH23" s="290">
        <f t="shared" si="25"/>
        <v>1</v>
      </c>
      <c r="DI23" s="290">
        <f t="shared" si="26"/>
        <v>1</v>
      </c>
      <c r="DJ23" s="290">
        <f t="shared" si="27"/>
        <v>1</v>
      </c>
      <c r="DK23" s="290">
        <f t="shared" si="28"/>
        <v>1</v>
      </c>
      <c r="DL23" s="290">
        <f t="shared" si="29"/>
        <v>1</v>
      </c>
      <c r="DM23" s="291">
        <f t="shared" si="30"/>
        <v>1</v>
      </c>
    </row>
    <row r="24" spans="1:117" ht="21" customHeight="1" thickBot="1">
      <c r="A24" s="92"/>
      <c r="B24" s="318"/>
      <c r="C24" s="584"/>
      <c r="D24" s="580"/>
      <c r="E24" s="319" t="s">
        <v>15</v>
      </c>
      <c r="F24" s="320" t="s">
        <v>169</v>
      </c>
      <c r="G24" s="321">
        <v>2009</v>
      </c>
      <c r="H24" s="322">
        <f>'Fuel info'!$K$13</f>
        <v>0.6404799999999997</v>
      </c>
      <c r="I24" s="323">
        <f>'Fuel info'!$K$13</f>
        <v>0.6404799999999997</v>
      </c>
      <c r="J24" s="323">
        <f>'Fuel info'!$K$13</f>
        <v>0.6404799999999997</v>
      </c>
      <c r="K24" s="323">
        <f>'Fuel info'!$K$13</f>
        <v>0.6404799999999997</v>
      </c>
      <c r="L24" s="323">
        <f>'Fuel info'!$K$13</f>
        <v>0.6404799999999997</v>
      </c>
      <c r="M24" s="323">
        <f>'Fuel info'!$K$13</f>
        <v>0.6404799999999997</v>
      </c>
      <c r="N24" s="323">
        <f>'Fuel info'!$K$13</f>
        <v>0.6404799999999997</v>
      </c>
      <c r="O24" s="323">
        <f>'Fuel info'!$K$13</f>
        <v>0.6404799999999997</v>
      </c>
      <c r="P24" s="323">
        <f>'Fuel info'!$K$13</f>
        <v>0.6404799999999997</v>
      </c>
      <c r="Q24" s="323">
        <f>'Fuel info'!$K$13</f>
        <v>0.6404799999999997</v>
      </c>
      <c r="R24" s="323">
        <f>'Fuel info'!$K$13</f>
        <v>0.6404799999999997</v>
      </c>
      <c r="S24" s="323">
        <f>'Fuel info'!$K$13</f>
        <v>0.6404799999999997</v>
      </c>
      <c r="T24" s="323">
        <f>'Fuel info'!$K$13</f>
        <v>0.6404799999999997</v>
      </c>
      <c r="U24" s="323">
        <f>'Fuel info'!$K$13</f>
        <v>0.6404799999999997</v>
      </c>
      <c r="V24" s="323">
        <f>'Fuel info'!$K$13</f>
        <v>0.6404799999999997</v>
      </c>
      <c r="W24" s="323">
        <f>'Fuel info'!$K$13</f>
        <v>0.6404799999999997</v>
      </c>
      <c r="X24" s="323">
        <f>'Fuel info'!$K$13</f>
        <v>0.6404799999999997</v>
      </c>
      <c r="Y24" s="323">
        <f>'Fuel info'!$K$13</f>
        <v>0.6404799999999997</v>
      </c>
      <c r="Z24" s="323">
        <f>'Fuel info'!$K$13</f>
        <v>0.6404799999999997</v>
      </c>
      <c r="AA24" s="323">
        <f>'Fuel info'!$K$13</f>
        <v>0.6404799999999997</v>
      </c>
      <c r="AB24" s="323">
        <f>'Fuel info'!$K$13</f>
        <v>0.6404799999999997</v>
      </c>
      <c r="AC24" s="323">
        <f>'Fuel info'!$K$13</f>
        <v>0.6404799999999997</v>
      </c>
      <c r="AD24" s="323">
        <f>'Fuel info'!$K$13</f>
        <v>0.6404799999999997</v>
      </c>
      <c r="AE24" s="323">
        <f>'Fuel info'!$K$13</f>
        <v>0.6404799999999997</v>
      </c>
      <c r="AF24" s="323">
        <f>'Fuel info'!$K$13</f>
        <v>0.6404799999999997</v>
      </c>
      <c r="AG24" s="323">
        <f>'Fuel info'!$K$13</f>
        <v>0.6404799999999997</v>
      </c>
      <c r="AH24" s="323">
        <f>'Fuel info'!$K$13</f>
        <v>0.6404799999999997</v>
      </c>
      <c r="AI24" s="323">
        <f>'Fuel info'!$K$13</f>
        <v>0.6404799999999997</v>
      </c>
      <c r="AJ24" s="323">
        <f>'Fuel info'!$K$13</f>
        <v>0.6404799999999997</v>
      </c>
      <c r="AK24" s="323">
        <f>'Fuel info'!$K$13</f>
        <v>0.6404799999999997</v>
      </c>
      <c r="AL24" s="323">
        <f>'Fuel info'!$K$13</f>
        <v>0.6404799999999997</v>
      </c>
      <c r="AM24" s="323">
        <f>'Fuel info'!$K$13</f>
        <v>0.6404799999999997</v>
      </c>
      <c r="AN24" s="323">
        <f>'Fuel info'!$K$13</f>
        <v>0.6404799999999997</v>
      </c>
      <c r="AO24" s="323">
        <f>'Fuel info'!$K$13</f>
        <v>0.6404799999999997</v>
      </c>
      <c r="AP24" s="323">
        <f>'Fuel info'!$K$13</f>
        <v>0.6404799999999997</v>
      </c>
      <c r="AQ24" s="324">
        <f>'Fuel info'!$K$13</f>
        <v>0.6404799999999997</v>
      </c>
      <c r="AR24" s="15"/>
      <c r="AS24" s="325">
        <f>'Fuel info'!$H$13</f>
        <v>0.6245199999999997</v>
      </c>
      <c r="AT24" s="326">
        <f>'Fuel info'!$H$13</f>
        <v>0.6245199999999997</v>
      </c>
      <c r="AU24" s="326">
        <f>'Fuel info'!$H$13</f>
        <v>0.6245199999999997</v>
      </c>
      <c r="AV24" s="326">
        <f>'Fuel info'!$H$13</f>
        <v>0.6245199999999997</v>
      </c>
      <c r="AW24" s="326">
        <f>'Fuel info'!$H$13</f>
        <v>0.6245199999999997</v>
      </c>
      <c r="AX24" s="326">
        <f>'Fuel info'!$I$13</f>
        <v>0.6264199999999999</v>
      </c>
      <c r="AY24" s="326">
        <f>'Fuel info'!$I$13</f>
        <v>0.6264199999999999</v>
      </c>
      <c r="AZ24" s="326">
        <f>'Fuel info'!$I$13</f>
        <v>0.6264199999999999</v>
      </c>
      <c r="BA24" s="326">
        <f>'Fuel info'!$I$13</f>
        <v>0.6264199999999999</v>
      </c>
      <c r="BB24" s="326">
        <f>'Fuel info'!$I$13</f>
        <v>0.6264199999999999</v>
      </c>
      <c r="BC24" s="326">
        <f>'Fuel info'!$J$13</f>
        <v>0.6404799999999997</v>
      </c>
      <c r="BD24" s="326">
        <f>'Fuel info'!$J$13</f>
        <v>0.6404799999999997</v>
      </c>
      <c r="BE24" s="326">
        <f>'Fuel info'!$J$13</f>
        <v>0.6404799999999997</v>
      </c>
      <c r="BF24" s="326">
        <f>'Fuel info'!$J$13</f>
        <v>0.6404799999999997</v>
      </c>
      <c r="BG24" s="326">
        <f>'Fuel info'!$K$13</f>
        <v>0.6404799999999997</v>
      </c>
      <c r="BH24" s="326">
        <f>'Fuel info'!$K$13</f>
        <v>0.6404799999999997</v>
      </c>
      <c r="BI24" s="326">
        <f>'Fuel info'!$K$13</f>
        <v>0.6404799999999997</v>
      </c>
      <c r="BJ24" s="326">
        <f>'Fuel info'!$K$13</f>
        <v>0.6404799999999997</v>
      </c>
      <c r="BK24" s="326">
        <f>'Fuel info'!$K$13</f>
        <v>0.6404799999999997</v>
      </c>
      <c r="BL24" s="326">
        <f>'Fuel info'!$K$13</f>
        <v>0.6404799999999997</v>
      </c>
      <c r="BM24" s="326">
        <f>'Fuel info'!$K$13</f>
        <v>0.6404799999999997</v>
      </c>
      <c r="BN24" s="326">
        <f>'Fuel info'!$K$13</f>
        <v>0.6404799999999997</v>
      </c>
      <c r="BO24" s="326">
        <f>'Fuel info'!$K$13</f>
        <v>0.6404799999999997</v>
      </c>
      <c r="BP24" s="326">
        <f>'Fuel info'!$K$13</f>
        <v>0.6404799999999997</v>
      </c>
      <c r="BQ24" s="326">
        <f>'Fuel info'!$K$13</f>
        <v>0.6404799999999997</v>
      </c>
      <c r="BR24" s="326">
        <f>'Fuel info'!$K$13</f>
        <v>0.6404799999999997</v>
      </c>
      <c r="BS24" s="326">
        <f>'Fuel info'!$K$13</f>
        <v>0.6404799999999997</v>
      </c>
      <c r="BT24" s="326">
        <f>'Fuel info'!$K$13</f>
        <v>0.6404799999999997</v>
      </c>
      <c r="BU24" s="326">
        <f>'Fuel info'!$K$13</f>
        <v>0.6404799999999997</v>
      </c>
      <c r="BV24" s="326">
        <f>'Fuel info'!$K$13</f>
        <v>0.6404799999999997</v>
      </c>
      <c r="BW24" s="326">
        <f>'Fuel info'!$K$13</f>
        <v>0.6404799999999997</v>
      </c>
      <c r="BX24" s="326">
        <f>'Fuel info'!$K$13</f>
        <v>0.6404799999999997</v>
      </c>
      <c r="BY24" s="326">
        <f>'Fuel info'!$K$13</f>
        <v>0.6404799999999997</v>
      </c>
      <c r="BZ24" s="326">
        <f>'Fuel info'!$K$13</f>
        <v>0.6404799999999997</v>
      </c>
      <c r="CA24" s="326">
        <f>'Fuel info'!$K$13</f>
        <v>0.6404799999999997</v>
      </c>
      <c r="CB24" s="327">
        <f>'Fuel info'!$K$13</f>
        <v>0.6404799999999997</v>
      </c>
      <c r="CD24" s="300">
        <v>1</v>
      </c>
      <c r="CE24" s="246">
        <v>1</v>
      </c>
      <c r="CF24" s="246">
        <v>1</v>
      </c>
      <c r="CG24" s="246">
        <v>1</v>
      </c>
      <c r="CH24" s="246">
        <v>1</v>
      </c>
      <c r="CI24" s="246">
        <v>1</v>
      </c>
      <c r="CJ24" s="246">
        <v>1</v>
      </c>
      <c r="CK24" s="246">
        <v>1</v>
      </c>
      <c r="CL24" s="246">
        <v>1</v>
      </c>
      <c r="CM24" s="246">
        <v>1</v>
      </c>
      <c r="CN24" s="246">
        <v>1</v>
      </c>
      <c r="CO24" s="246">
        <v>1</v>
      </c>
      <c r="CP24" s="246">
        <v>1</v>
      </c>
      <c r="CQ24" s="246">
        <v>1</v>
      </c>
      <c r="CR24" s="301">
        <f t="shared" si="9"/>
        <v>1</v>
      </c>
      <c r="CS24" s="301">
        <f t="shared" si="10"/>
        <v>1</v>
      </c>
      <c r="CT24" s="301">
        <f t="shared" si="11"/>
        <v>1</v>
      </c>
      <c r="CU24" s="301">
        <f t="shared" si="12"/>
        <v>1</v>
      </c>
      <c r="CV24" s="301">
        <f t="shared" si="13"/>
        <v>1</v>
      </c>
      <c r="CW24" s="301">
        <f t="shared" si="14"/>
        <v>1</v>
      </c>
      <c r="CX24" s="301">
        <f t="shared" si="15"/>
        <v>1</v>
      </c>
      <c r="CY24" s="301">
        <f t="shared" si="16"/>
        <v>1</v>
      </c>
      <c r="CZ24" s="301">
        <f t="shared" si="17"/>
        <v>1</v>
      </c>
      <c r="DA24" s="301">
        <f t="shared" si="18"/>
        <v>1</v>
      </c>
      <c r="DB24" s="301">
        <f t="shared" si="19"/>
        <v>1</v>
      </c>
      <c r="DC24" s="301">
        <f t="shared" si="20"/>
        <v>1</v>
      </c>
      <c r="DD24" s="301">
        <f t="shared" si="21"/>
        <v>1</v>
      </c>
      <c r="DE24" s="301">
        <f t="shared" si="22"/>
        <v>1</v>
      </c>
      <c r="DF24" s="301">
        <f t="shared" si="23"/>
        <v>1</v>
      </c>
      <c r="DG24" s="301">
        <f t="shared" si="24"/>
        <v>1</v>
      </c>
      <c r="DH24" s="301">
        <f t="shared" si="25"/>
        <v>1</v>
      </c>
      <c r="DI24" s="301">
        <f t="shared" si="26"/>
        <v>1</v>
      </c>
      <c r="DJ24" s="301">
        <f t="shared" si="27"/>
        <v>1</v>
      </c>
      <c r="DK24" s="301">
        <f t="shared" si="28"/>
        <v>1</v>
      </c>
      <c r="DL24" s="301">
        <f t="shared" si="29"/>
        <v>1</v>
      </c>
      <c r="DM24" s="302">
        <f t="shared" si="30"/>
        <v>1</v>
      </c>
    </row>
    <row r="25" spans="1:44" ht="12">
      <c r="A25" s="32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3"/>
    </row>
    <row r="26" spans="1:44" ht="12.75" thickBot="1">
      <c r="A26" s="32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3"/>
    </row>
    <row r="27" spans="1:117" ht="19.5" thickBot="1">
      <c r="A27" s="573" t="s">
        <v>0</v>
      </c>
      <c r="B27" s="574"/>
      <c r="C27" s="574"/>
      <c r="D27" s="574"/>
      <c r="E27" s="574"/>
      <c r="F27" s="575"/>
      <c r="G27" s="272"/>
      <c r="H27" s="565" t="s">
        <v>161</v>
      </c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1"/>
      <c r="AD27" s="541"/>
      <c r="AE27" s="541"/>
      <c r="AF27" s="541"/>
      <c r="AG27" s="541"/>
      <c r="AH27" s="541"/>
      <c r="AI27" s="541"/>
      <c r="AJ27" s="541"/>
      <c r="AK27" s="541"/>
      <c r="AL27" s="541"/>
      <c r="AM27" s="541"/>
      <c r="AN27" s="541"/>
      <c r="AO27" s="541"/>
      <c r="AP27" s="541"/>
      <c r="AQ27" s="542"/>
      <c r="AS27" s="565" t="s">
        <v>162</v>
      </c>
      <c r="AT27" s="541"/>
      <c r="AU27" s="541"/>
      <c r="AV27" s="541"/>
      <c r="AW27" s="541"/>
      <c r="AX27" s="541"/>
      <c r="AY27" s="541"/>
      <c r="AZ27" s="541"/>
      <c r="BA27" s="541"/>
      <c r="BB27" s="541"/>
      <c r="BC27" s="541"/>
      <c r="BD27" s="541"/>
      <c r="BE27" s="541"/>
      <c r="BF27" s="541"/>
      <c r="BG27" s="541"/>
      <c r="BH27" s="541"/>
      <c r="BI27" s="541"/>
      <c r="BJ27" s="541"/>
      <c r="BK27" s="541"/>
      <c r="BL27" s="541"/>
      <c r="BM27" s="541"/>
      <c r="BN27" s="541"/>
      <c r="BO27" s="541"/>
      <c r="BP27" s="541"/>
      <c r="BQ27" s="541"/>
      <c r="BR27" s="541"/>
      <c r="BS27" s="541"/>
      <c r="BT27" s="541"/>
      <c r="BU27" s="541"/>
      <c r="BV27" s="541"/>
      <c r="BW27" s="541"/>
      <c r="BX27" s="541"/>
      <c r="BY27" s="541"/>
      <c r="BZ27" s="541"/>
      <c r="CA27" s="541"/>
      <c r="CB27" s="542"/>
      <c r="CD27" s="540" t="s">
        <v>163</v>
      </c>
      <c r="CE27" s="541"/>
      <c r="CF27" s="541"/>
      <c r="CG27" s="541"/>
      <c r="CH27" s="541"/>
      <c r="CI27" s="541"/>
      <c r="CJ27" s="541"/>
      <c r="CK27" s="541"/>
      <c r="CL27" s="541"/>
      <c r="CM27" s="541"/>
      <c r="CN27" s="541"/>
      <c r="CO27" s="541"/>
      <c r="CP27" s="541"/>
      <c r="CQ27" s="541"/>
      <c r="CR27" s="541"/>
      <c r="CS27" s="541"/>
      <c r="CT27" s="541"/>
      <c r="CU27" s="541"/>
      <c r="CV27" s="541"/>
      <c r="CW27" s="541"/>
      <c r="CX27" s="541"/>
      <c r="CY27" s="541"/>
      <c r="CZ27" s="541"/>
      <c r="DA27" s="541"/>
      <c r="DB27" s="541"/>
      <c r="DC27" s="541"/>
      <c r="DD27" s="541"/>
      <c r="DE27" s="541"/>
      <c r="DF27" s="541"/>
      <c r="DG27" s="541"/>
      <c r="DH27" s="541"/>
      <c r="DI27" s="541"/>
      <c r="DJ27" s="541"/>
      <c r="DK27" s="541"/>
      <c r="DL27" s="541"/>
      <c r="DM27" s="542"/>
    </row>
    <row r="28" spans="1:117" ht="24.75" customHeight="1" thickBot="1">
      <c r="A28" s="543" t="s">
        <v>1</v>
      </c>
      <c r="B28" s="545" t="s">
        <v>2</v>
      </c>
      <c r="C28" s="545" t="s">
        <v>3</v>
      </c>
      <c r="D28" s="545" t="s">
        <v>4</v>
      </c>
      <c r="E28" s="547" t="s">
        <v>5</v>
      </c>
      <c r="F28" s="549" t="s">
        <v>19</v>
      </c>
      <c r="G28" s="576" t="s">
        <v>24</v>
      </c>
      <c r="H28" s="566" t="s">
        <v>36</v>
      </c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8"/>
      <c r="AS28" s="566" t="s">
        <v>36</v>
      </c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7"/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67"/>
      <c r="BV28" s="567"/>
      <c r="BW28" s="567"/>
      <c r="BX28" s="567"/>
      <c r="BY28" s="567"/>
      <c r="BZ28" s="567"/>
      <c r="CA28" s="567"/>
      <c r="CB28" s="568"/>
      <c r="CD28" s="566" t="s">
        <v>36</v>
      </c>
      <c r="CE28" s="567"/>
      <c r="CF28" s="567"/>
      <c r="CG28" s="567"/>
      <c r="CH28" s="567"/>
      <c r="CI28" s="567"/>
      <c r="CJ28" s="567"/>
      <c r="CK28" s="567"/>
      <c r="CL28" s="567"/>
      <c r="CM28" s="567"/>
      <c r="CN28" s="567"/>
      <c r="CO28" s="567"/>
      <c r="CP28" s="567"/>
      <c r="CQ28" s="567"/>
      <c r="CR28" s="567"/>
      <c r="CS28" s="567"/>
      <c r="CT28" s="567"/>
      <c r="CU28" s="567"/>
      <c r="CV28" s="567"/>
      <c r="CW28" s="567"/>
      <c r="CX28" s="567"/>
      <c r="CY28" s="567"/>
      <c r="CZ28" s="567"/>
      <c r="DA28" s="567"/>
      <c r="DB28" s="567"/>
      <c r="DC28" s="567"/>
      <c r="DD28" s="567"/>
      <c r="DE28" s="567"/>
      <c r="DF28" s="567"/>
      <c r="DG28" s="567"/>
      <c r="DH28" s="567"/>
      <c r="DI28" s="567"/>
      <c r="DJ28" s="567"/>
      <c r="DK28" s="567"/>
      <c r="DL28" s="567"/>
      <c r="DM28" s="568"/>
    </row>
    <row r="29" spans="1:117" ht="35.25" customHeight="1" thickBot="1">
      <c r="A29" s="561"/>
      <c r="B29" s="562"/>
      <c r="C29" s="562"/>
      <c r="D29" s="562"/>
      <c r="E29" s="563"/>
      <c r="F29" s="564"/>
      <c r="G29" s="577"/>
      <c r="H29" s="16">
        <v>1995</v>
      </c>
      <c r="I29" s="17">
        <v>1996</v>
      </c>
      <c r="J29" s="17">
        <v>1997</v>
      </c>
      <c r="K29" s="17">
        <v>1998</v>
      </c>
      <c r="L29" s="17">
        <v>1999</v>
      </c>
      <c r="M29" s="17">
        <f aca="true" t="shared" si="35" ref="M29:AQ29">L29+1</f>
        <v>2000</v>
      </c>
      <c r="N29" s="17">
        <f t="shared" si="35"/>
        <v>2001</v>
      </c>
      <c r="O29" s="17">
        <f t="shared" si="35"/>
        <v>2002</v>
      </c>
      <c r="P29" s="17">
        <f t="shared" si="35"/>
        <v>2003</v>
      </c>
      <c r="Q29" s="17">
        <f t="shared" si="35"/>
        <v>2004</v>
      </c>
      <c r="R29" s="17">
        <f t="shared" si="35"/>
        <v>2005</v>
      </c>
      <c r="S29" s="17">
        <f t="shared" si="35"/>
        <v>2006</v>
      </c>
      <c r="T29" s="17">
        <f t="shared" si="35"/>
        <v>2007</v>
      </c>
      <c r="U29" s="17">
        <f t="shared" si="35"/>
        <v>2008</v>
      </c>
      <c r="V29" s="17">
        <f t="shared" si="35"/>
        <v>2009</v>
      </c>
      <c r="W29" s="17">
        <f t="shared" si="35"/>
        <v>2010</v>
      </c>
      <c r="X29" s="17">
        <f t="shared" si="35"/>
        <v>2011</v>
      </c>
      <c r="Y29" s="17">
        <f t="shared" si="35"/>
        <v>2012</v>
      </c>
      <c r="Z29" s="17">
        <f t="shared" si="35"/>
        <v>2013</v>
      </c>
      <c r="AA29" s="17">
        <f t="shared" si="35"/>
        <v>2014</v>
      </c>
      <c r="AB29" s="17">
        <f t="shared" si="35"/>
        <v>2015</v>
      </c>
      <c r="AC29" s="17">
        <f t="shared" si="35"/>
        <v>2016</v>
      </c>
      <c r="AD29" s="17">
        <f t="shared" si="35"/>
        <v>2017</v>
      </c>
      <c r="AE29" s="17">
        <f t="shared" si="35"/>
        <v>2018</v>
      </c>
      <c r="AF29" s="17">
        <f t="shared" si="35"/>
        <v>2019</v>
      </c>
      <c r="AG29" s="17">
        <f t="shared" si="35"/>
        <v>2020</v>
      </c>
      <c r="AH29" s="17">
        <f t="shared" si="35"/>
        <v>2021</v>
      </c>
      <c r="AI29" s="17">
        <f t="shared" si="35"/>
        <v>2022</v>
      </c>
      <c r="AJ29" s="17">
        <f t="shared" si="35"/>
        <v>2023</v>
      </c>
      <c r="AK29" s="17">
        <f t="shared" si="35"/>
        <v>2024</v>
      </c>
      <c r="AL29" s="17">
        <f t="shared" si="35"/>
        <v>2025</v>
      </c>
      <c r="AM29" s="17">
        <f t="shared" si="35"/>
        <v>2026</v>
      </c>
      <c r="AN29" s="17">
        <f t="shared" si="35"/>
        <v>2027</v>
      </c>
      <c r="AO29" s="17">
        <f t="shared" si="35"/>
        <v>2028</v>
      </c>
      <c r="AP29" s="17">
        <f t="shared" si="35"/>
        <v>2029</v>
      </c>
      <c r="AQ29" s="21">
        <f t="shared" si="35"/>
        <v>2030</v>
      </c>
      <c r="AS29" s="16">
        <v>1995</v>
      </c>
      <c r="AT29" s="17">
        <v>1996</v>
      </c>
      <c r="AU29" s="17">
        <v>1997</v>
      </c>
      <c r="AV29" s="17">
        <v>1998</v>
      </c>
      <c r="AW29" s="17">
        <v>1999</v>
      </c>
      <c r="AX29" s="17">
        <f aca="true" t="shared" si="36" ref="AX29:CB29">AW29+1</f>
        <v>2000</v>
      </c>
      <c r="AY29" s="17">
        <f t="shared" si="36"/>
        <v>2001</v>
      </c>
      <c r="AZ29" s="17">
        <f t="shared" si="36"/>
        <v>2002</v>
      </c>
      <c r="BA29" s="17">
        <f t="shared" si="36"/>
        <v>2003</v>
      </c>
      <c r="BB29" s="17">
        <f t="shared" si="36"/>
        <v>2004</v>
      </c>
      <c r="BC29" s="17">
        <f t="shared" si="36"/>
        <v>2005</v>
      </c>
      <c r="BD29" s="17">
        <f t="shared" si="36"/>
        <v>2006</v>
      </c>
      <c r="BE29" s="17">
        <f t="shared" si="36"/>
        <v>2007</v>
      </c>
      <c r="BF29" s="17">
        <f t="shared" si="36"/>
        <v>2008</v>
      </c>
      <c r="BG29" s="17">
        <f t="shared" si="36"/>
        <v>2009</v>
      </c>
      <c r="BH29" s="17">
        <f t="shared" si="36"/>
        <v>2010</v>
      </c>
      <c r="BI29" s="17">
        <f t="shared" si="36"/>
        <v>2011</v>
      </c>
      <c r="BJ29" s="17">
        <f t="shared" si="36"/>
        <v>2012</v>
      </c>
      <c r="BK29" s="17">
        <f t="shared" si="36"/>
        <v>2013</v>
      </c>
      <c r="BL29" s="17">
        <f t="shared" si="36"/>
        <v>2014</v>
      </c>
      <c r="BM29" s="17">
        <f t="shared" si="36"/>
        <v>2015</v>
      </c>
      <c r="BN29" s="17">
        <f t="shared" si="36"/>
        <v>2016</v>
      </c>
      <c r="BO29" s="17">
        <f t="shared" si="36"/>
        <v>2017</v>
      </c>
      <c r="BP29" s="17">
        <f t="shared" si="36"/>
        <v>2018</v>
      </c>
      <c r="BQ29" s="17">
        <f t="shared" si="36"/>
        <v>2019</v>
      </c>
      <c r="BR29" s="17">
        <f t="shared" si="36"/>
        <v>2020</v>
      </c>
      <c r="BS29" s="17">
        <f t="shared" si="36"/>
        <v>2021</v>
      </c>
      <c r="BT29" s="17">
        <f t="shared" si="36"/>
        <v>2022</v>
      </c>
      <c r="BU29" s="17">
        <f t="shared" si="36"/>
        <v>2023</v>
      </c>
      <c r="BV29" s="17">
        <f t="shared" si="36"/>
        <v>2024</v>
      </c>
      <c r="BW29" s="17">
        <f t="shared" si="36"/>
        <v>2025</v>
      </c>
      <c r="BX29" s="17">
        <f t="shared" si="36"/>
        <v>2026</v>
      </c>
      <c r="BY29" s="17">
        <f t="shared" si="36"/>
        <v>2027</v>
      </c>
      <c r="BZ29" s="17">
        <f t="shared" si="36"/>
        <v>2028</v>
      </c>
      <c r="CA29" s="17">
        <f t="shared" si="36"/>
        <v>2029</v>
      </c>
      <c r="CB29" s="21">
        <f t="shared" si="36"/>
        <v>2030</v>
      </c>
      <c r="CD29" s="16">
        <v>1995</v>
      </c>
      <c r="CE29" s="17">
        <v>1996</v>
      </c>
      <c r="CF29" s="17">
        <v>1997</v>
      </c>
      <c r="CG29" s="17">
        <v>1998</v>
      </c>
      <c r="CH29" s="17">
        <v>1999</v>
      </c>
      <c r="CI29" s="17">
        <f aca="true" t="shared" si="37" ref="CI29:DM29">CH29+1</f>
        <v>2000</v>
      </c>
      <c r="CJ29" s="17">
        <f t="shared" si="37"/>
        <v>2001</v>
      </c>
      <c r="CK29" s="17">
        <f t="shared" si="37"/>
        <v>2002</v>
      </c>
      <c r="CL29" s="17">
        <f t="shared" si="37"/>
        <v>2003</v>
      </c>
      <c r="CM29" s="17">
        <f t="shared" si="37"/>
        <v>2004</v>
      </c>
      <c r="CN29" s="17">
        <f t="shared" si="37"/>
        <v>2005</v>
      </c>
      <c r="CO29" s="17">
        <f t="shared" si="37"/>
        <v>2006</v>
      </c>
      <c r="CP29" s="17">
        <f t="shared" si="37"/>
        <v>2007</v>
      </c>
      <c r="CQ29" s="17">
        <f t="shared" si="37"/>
        <v>2008</v>
      </c>
      <c r="CR29" s="17">
        <f t="shared" si="37"/>
        <v>2009</v>
      </c>
      <c r="CS29" s="17">
        <f t="shared" si="37"/>
        <v>2010</v>
      </c>
      <c r="CT29" s="17">
        <f t="shared" si="37"/>
        <v>2011</v>
      </c>
      <c r="CU29" s="17">
        <f t="shared" si="37"/>
        <v>2012</v>
      </c>
      <c r="CV29" s="17">
        <f t="shared" si="37"/>
        <v>2013</v>
      </c>
      <c r="CW29" s="17">
        <f t="shared" si="37"/>
        <v>2014</v>
      </c>
      <c r="CX29" s="17">
        <f t="shared" si="37"/>
        <v>2015</v>
      </c>
      <c r="CY29" s="17">
        <f t="shared" si="37"/>
        <v>2016</v>
      </c>
      <c r="CZ29" s="17">
        <f t="shared" si="37"/>
        <v>2017</v>
      </c>
      <c r="DA29" s="17">
        <f t="shared" si="37"/>
        <v>2018</v>
      </c>
      <c r="DB29" s="17">
        <f t="shared" si="37"/>
        <v>2019</v>
      </c>
      <c r="DC29" s="17">
        <f t="shared" si="37"/>
        <v>2020</v>
      </c>
      <c r="DD29" s="17">
        <f t="shared" si="37"/>
        <v>2021</v>
      </c>
      <c r="DE29" s="17">
        <f t="shared" si="37"/>
        <v>2022</v>
      </c>
      <c r="DF29" s="17">
        <f t="shared" si="37"/>
        <v>2023</v>
      </c>
      <c r="DG29" s="17">
        <f t="shared" si="37"/>
        <v>2024</v>
      </c>
      <c r="DH29" s="17">
        <f t="shared" si="37"/>
        <v>2025</v>
      </c>
      <c r="DI29" s="17">
        <f t="shared" si="37"/>
        <v>2026</v>
      </c>
      <c r="DJ29" s="17">
        <f t="shared" si="37"/>
        <v>2027</v>
      </c>
      <c r="DK29" s="17">
        <f t="shared" si="37"/>
        <v>2028</v>
      </c>
      <c r="DL29" s="17">
        <f t="shared" si="37"/>
        <v>2029</v>
      </c>
      <c r="DM29" s="21">
        <f t="shared" si="37"/>
        <v>2030</v>
      </c>
    </row>
    <row r="30" spans="1:117" ht="21" customHeight="1">
      <c r="A30" s="102"/>
      <c r="B30" s="581" t="s">
        <v>165</v>
      </c>
      <c r="C30" s="569" t="s">
        <v>7</v>
      </c>
      <c r="D30" s="569" t="s">
        <v>38</v>
      </c>
      <c r="E30" s="273" t="s">
        <v>9</v>
      </c>
      <c r="F30" s="274" t="s">
        <v>20</v>
      </c>
      <c r="G30" s="275">
        <v>1996</v>
      </c>
      <c r="H30" s="277">
        <f>'Fuel info'!$D$7</f>
        <v>0.16816555764196975</v>
      </c>
      <c r="I30" s="277">
        <f>'Fuel info'!$D$7</f>
        <v>0.16816555764196975</v>
      </c>
      <c r="J30" s="277">
        <f>'Fuel info'!$D$7</f>
        <v>0.16816555764196975</v>
      </c>
      <c r="K30" s="277">
        <f>'Fuel info'!$D$7</f>
        <v>0.16816555764196975</v>
      </c>
      <c r="L30" s="277">
        <f>'Fuel info'!$D$7</f>
        <v>0.16816555764196975</v>
      </c>
      <c r="M30" s="277">
        <f>'Fuel info'!$D$7</f>
        <v>0.16816555764196975</v>
      </c>
      <c r="N30" s="277">
        <f>'Fuel info'!$D$7</f>
        <v>0.16816555764196975</v>
      </c>
      <c r="O30" s="277">
        <f>'Fuel info'!$D$7</f>
        <v>0.16816555764196975</v>
      </c>
      <c r="P30" s="277">
        <f>'Fuel info'!$D$7</f>
        <v>0.16816555764196975</v>
      </c>
      <c r="Q30" s="277">
        <f>'Fuel info'!$D$7</f>
        <v>0.16816555764196975</v>
      </c>
      <c r="R30" s="277">
        <f>'Fuel info'!$D$7</f>
        <v>0.16816555764196975</v>
      </c>
      <c r="S30" s="277">
        <f>'Fuel info'!$D$7</f>
        <v>0.16816555764196975</v>
      </c>
      <c r="T30" s="277">
        <f>'Fuel info'!$D$7</f>
        <v>0.16816555764196975</v>
      </c>
      <c r="U30" s="277">
        <f>'Fuel info'!$D$7</f>
        <v>0.16816555764196975</v>
      </c>
      <c r="V30" s="277">
        <f>'Fuel info'!$D$7</f>
        <v>0.16816555764196975</v>
      </c>
      <c r="W30" s="277">
        <f>'Fuel info'!$D$7</f>
        <v>0.16816555764196975</v>
      </c>
      <c r="X30" s="277">
        <f>'Fuel info'!$D$7</f>
        <v>0.16816555764196975</v>
      </c>
      <c r="Y30" s="277">
        <f>'Fuel info'!$D$7</f>
        <v>0.16816555764196975</v>
      </c>
      <c r="Z30" s="277">
        <f>'Fuel info'!$D$7</f>
        <v>0.16816555764196975</v>
      </c>
      <c r="AA30" s="277">
        <f>'Fuel info'!$D$7</f>
        <v>0.16816555764196975</v>
      </c>
      <c r="AB30" s="277">
        <f>'Fuel info'!$D$7</f>
        <v>0.16816555764196975</v>
      </c>
      <c r="AC30" s="277">
        <f>'Fuel info'!$D$7</f>
        <v>0.16816555764196975</v>
      </c>
      <c r="AD30" s="277">
        <f>'Fuel info'!$D$7</f>
        <v>0.16816555764196975</v>
      </c>
      <c r="AE30" s="277">
        <f>'Fuel info'!$D$7</f>
        <v>0.16816555764196975</v>
      </c>
      <c r="AF30" s="277">
        <f>'Fuel info'!$D$7</f>
        <v>0.16816555764196975</v>
      </c>
      <c r="AG30" s="277">
        <f>'Fuel info'!$D$7</f>
        <v>0.16816555764196975</v>
      </c>
      <c r="AH30" s="277">
        <f>'Fuel info'!$D$7</f>
        <v>0.16816555764196975</v>
      </c>
      <c r="AI30" s="277">
        <f>'Fuel info'!$D$7</f>
        <v>0.16816555764196975</v>
      </c>
      <c r="AJ30" s="277">
        <f>'Fuel info'!$D$7</f>
        <v>0.16816555764196975</v>
      </c>
      <c r="AK30" s="277">
        <f>'Fuel info'!$D$7</f>
        <v>0.16816555764196975</v>
      </c>
      <c r="AL30" s="277">
        <f>'Fuel info'!$D$7</f>
        <v>0.16816555764196975</v>
      </c>
      <c r="AM30" s="277">
        <f>'Fuel info'!$D$7</f>
        <v>0.16816555764196975</v>
      </c>
      <c r="AN30" s="277">
        <f>'Fuel info'!$D$7</f>
        <v>0.16816555764196975</v>
      </c>
      <c r="AO30" s="277">
        <f>'Fuel info'!$D$7</f>
        <v>0.16816555764196975</v>
      </c>
      <c r="AP30" s="277">
        <f>'Fuel info'!$D$7</f>
        <v>0.16816555764196975</v>
      </c>
      <c r="AQ30" s="278">
        <f>'Fuel info'!$D$7</f>
        <v>0.16816555764196975</v>
      </c>
      <c r="AR30" s="279"/>
      <c r="AS30" s="276">
        <f>'Fuel info'!$D$7</f>
        <v>0.16816555764196975</v>
      </c>
      <c r="AT30" s="277">
        <f>'Fuel info'!$D$7</f>
        <v>0.16816555764196975</v>
      </c>
      <c r="AU30" s="277">
        <f>'Fuel info'!$D$7</f>
        <v>0.16816555764196975</v>
      </c>
      <c r="AV30" s="277">
        <f>'Fuel info'!$D$7</f>
        <v>0.16816555764196975</v>
      </c>
      <c r="AW30" s="277">
        <f>'Fuel info'!$D$7</f>
        <v>0.16816555764196975</v>
      </c>
      <c r="AX30" s="277">
        <f>'Fuel info'!$E$7</f>
        <v>0.16333795753552052</v>
      </c>
      <c r="AY30" s="277">
        <f>'Fuel info'!$E$7</f>
        <v>0.16333795753552052</v>
      </c>
      <c r="AZ30" s="277">
        <f>'Fuel info'!$E$7</f>
        <v>0.16333795753552052</v>
      </c>
      <c r="BA30" s="277">
        <f>'Fuel info'!$E$7</f>
        <v>0.16333795753552052</v>
      </c>
      <c r="BB30" s="277">
        <f>'Fuel info'!$E$7</f>
        <v>0.16333795753552052</v>
      </c>
      <c r="BC30" s="277">
        <f>'Fuel info'!$F$7</f>
        <v>0.1554509090644169</v>
      </c>
      <c r="BD30" s="277">
        <f>'Fuel info'!$F$7</f>
        <v>0.1554509090644169</v>
      </c>
      <c r="BE30" s="277">
        <f>'Fuel info'!$F$7</f>
        <v>0.1554509090644169</v>
      </c>
      <c r="BF30" s="277">
        <f>'Fuel info'!$F$7</f>
        <v>0.1554509090644169</v>
      </c>
      <c r="BG30" s="277">
        <f>'Fuel info'!$G$7</f>
        <v>0.1542004485699398</v>
      </c>
      <c r="BH30" s="277">
        <f>'Fuel info'!$G$7</f>
        <v>0.1542004485699398</v>
      </c>
      <c r="BI30" s="277">
        <f>'Fuel info'!$G$7</f>
        <v>0.1542004485699398</v>
      </c>
      <c r="BJ30" s="277">
        <f>'Fuel info'!$G$7</f>
        <v>0.1542004485699398</v>
      </c>
      <c r="BK30" s="277">
        <f>'Fuel info'!$G$7</f>
        <v>0.1542004485699398</v>
      </c>
      <c r="BL30" s="277">
        <f>'Fuel info'!$G$7</f>
        <v>0.1542004485699398</v>
      </c>
      <c r="BM30" s="277">
        <f>'Fuel info'!$G$7</f>
        <v>0.1542004485699398</v>
      </c>
      <c r="BN30" s="277">
        <f>'Fuel info'!$G$7</f>
        <v>0.1542004485699398</v>
      </c>
      <c r="BO30" s="277">
        <f>'Fuel info'!$G$7</f>
        <v>0.1542004485699398</v>
      </c>
      <c r="BP30" s="277">
        <f>'Fuel info'!$G$7</f>
        <v>0.1542004485699398</v>
      </c>
      <c r="BQ30" s="277">
        <f>'Fuel info'!$G$7</f>
        <v>0.1542004485699398</v>
      </c>
      <c r="BR30" s="277">
        <f>'Fuel info'!$G$7</f>
        <v>0.1542004485699398</v>
      </c>
      <c r="BS30" s="277">
        <f>'Fuel info'!$G$7</f>
        <v>0.1542004485699398</v>
      </c>
      <c r="BT30" s="277">
        <f>'Fuel info'!$G$7</f>
        <v>0.1542004485699398</v>
      </c>
      <c r="BU30" s="277">
        <f>'Fuel info'!$G$7</f>
        <v>0.1542004485699398</v>
      </c>
      <c r="BV30" s="277">
        <f>'Fuel info'!$G$7</f>
        <v>0.1542004485699398</v>
      </c>
      <c r="BW30" s="277">
        <f>'Fuel info'!$G$7</f>
        <v>0.1542004485699398</v>
      </c>
      <c r="BX30" s="277">
        <f>'Fuel info'!$G$7</f>
        <v>0.1542004485699398</v>
      </c>
      <c r="BY30" s="277">
        <f>'Fuel info'!$G$7</f>
        <v>0.1542004485699398</v>
      </c>
      <c r="BZ30" s="277">
        <f>'Fuel info'!$G$7</f>
        <v>0.1542004485699398</v>
      </c>
      <c r="CA30" s="277">
        <f>'Fuel info'!$G$7</f>
        <v>0.1542004485699398</v>
      </c>
      <c r="CB30" s="278">
        <f>'Fuel info'!$G$7</f>
        <v>0.1542004485699398</v>
      </c>
      <c r="CD30" s="280">
        <v>1</v>
      </c>
      <c r="CE30" s="281">
        <f aca="true" t="shared" si="38" ref="CE30:CN32">AT30/I30</f>
        <v>1</v>
      </c>
      <c r="CF30" s="281">
        <f t="shared" si="38"/>
        <v>1</v>
      </c>
      <c r="CG30" s="281">
        <f t="shared" si="38"/>
        <v>1</v>
      </c>
      <c r="CH30" s="281">
        <f t="shared" si="38"/>
        <v>1</v>
      </c>
      <c r="CI30" s="281">
        <f t="shared" si="38"/>
        <v>0.9712925751613933</v>
      </c>
      <c r="CJ30" s="281">
        <f t="shared" si="38"/>
        <v>0.9712925751613933</v>
      </c>
      <c r="CK30" s="281">
        <f t="shared" si="38"/>
        <v>0.9712925751613933</v>
      </c>
      <c r="CL30" s="281">
        <f t="shared" si="38"/>
        <v>0.9712925751613933</v>
      </c>
      <c r="CM30" s="281">
        <f t="shared" si="38"/>
        <v>0.9712925751613933</v>
      </c>
      <c r="CN30" s="281">
        <f t="shared" si="38"/>
        <v>0.9243920767377183</v>
      </c>
      <c r="CO30" s="281">
        <f aca="true" t="shared" si="39" ref="CO30:CX32">BD30/S30</f>
        <v>0.9243920767377183</v>
      </c>
      <c r="CP30" s="281">
        <f t="shared" si="39"/>
        <v>0.9243920767377183</v>
      </c>
      <c r="CQ30" s="281">
        <f t="shared" si="39"/>
        <v>0.9243920767377183</v>
      </c>
      <c r="CR30" s="281">
        <f t="shared" si="39"/>
        <v>0.9169561872963182</v>
      </c>
      <c r="CS30" s="281">
        <f t="shared" si="39"/>
        <v>0.9169561872963182</v>
      </c>
      <c r="CT30" s="281">
        <f t="shared" si="39"/>
        <v>0.9169561872963182</v>
      </c>
      <c r="CU30" s="281">
        <f t="shared" si="39"/>
        <v>0.9169561872963182</v>
      </c>
      <c r="CV30" s="281">
        <f t="shared" si="39"/>
        <v>0.9169561872963182</v>
      </c>
      <c r="CW30" s="281">
        <f t="shared" si="39"/>
        <v>0.9169561872963182</v>
      </c>
      <c r="CX30" s="281">
        <f t="shared" si="39"/>
        <v>0.9169561872963182</v>
      </c>
      <c r="CY30" s="281">
        <f aca="true" t="shared" si="40" ref="CY30:DH32">BN30/AC30</f>
        <v>0.9169561872963182</v>
      </c>
      <c r="CZ30" s="281">
        <f t="shared" si="40"/>
        <v>0.9169561872963182</v>
      </c>
      <c r="DA30" s="281">
        <f t="shared" si="40"/>
        <v>0.9169561872963182</v>
      </c>
      <c r="DB30" s="281">
        <f t="shared" si="40"/>
        <v>0.9169561872963182</v>
      </c>
      <c r="DC30" s="281">
        <f t="shared" si="40"/>
        <v>0.9169561872963182</v>
      </c>
      <c r="DD30" s="281">
        <f t="shared" si="40"/>
        <v>0.9169561872963182</v>
      </c>
      <c r="DE30" s="281">
        <f t="shared" si="40"/>
        <v>0.9169561872963182</v>
      </c>
      <c r="DF30" s="281">
        <f t="shared" si="40"/>
        <v>0.9169561872963182</v>
      </c>
      <c r="DG30" s="281">
        <f t="shared" si="40"/>
        <v>0.9169561872963182</v>
      </c>
      <c r="DH30" s="281">
        <f t="shared" si="40"/>
        <v>0.9169561872963182</v>
      </c>
      <c r="DI30" s="281">
        <f aca="true" t="shared" si="41" ref="DI30:DM32">BX30/AM30</f>
        <v>0.9169561872963182</v>
      </c>
      <c r="DJ30" s="281">
        <f t="shared" si="41"/>
        <v>0.9169561872963182</v>
      </c>
      <c r="DK30" s="281">
        <f t="shared" si="41"/>
        <v>0.9169561872963182</v>
      </c>
      <c r="DL30" s="281">
        <f t="shared" si="41"/>
        <v>0.9169561872963182</v>
      </c>
      <c r="DM30" s="282">
        <f t="shared" si="41"/>
        <v>0.9169561872963182</v>
      </c>
    </row>
    <row r="31" spans="1:117" ht="21" customHeight="1">
      <c r="A31" s="1"/>
      <c r="B31" s="582"/>
      <c r="C31" s="570"/>
      <c r="D31" s="570"/>
      <c r="E31" s="283" t="s">
        <v>10</v>
      </c>
      <c r="F31" s="284">
        <v>33970</v>
      </c>
      <c r="G31" s="285">
        <v>1996</v>
      </c>
      <c r="H31" s="287">
        <f>'Fuel info'!$D$7</f>
        <v>0.16816555764196975</v>
      </c>
      <c r="I31" s="287">
        <f>'Fuel info'!$D$7</f>
        <v>0.16816555764196975</v>
      </c>
      <c r="J31" s="287">
        <f>'Fuel info'!$D$7</f>
        <v>0.16816555764196975</v>
      </c>
      <c r="K31" s="287">
        <f>'Fuel info'!$D$7</f>
        <v>0.16816555764196975</v>
      </c>
      <c r="L31" s="287">
        <f>'Fuel info'!$D$7</f>
        <v>0.16816555764196975</v>
      </c>
      <c r="M31" s="287">
        <f>'Fuel info'!$D$7</f>
        <v>0.16816555764196975</v>
      </c>
      <c r="N31" s="287">
        <f>'Fuel info'!$D$7</f>
        <v>0.16816555764196975</v>
      </c>
      <c r="O31" s="287">
        <f>'Fuel info'!$D$7</f>
        <v>0.16816555764196975</v>
      </c>
      <c r="P31" s="287">
        <f>'Fuel info'!$D$7</f>
        <v>0.16816555764196975</v>
      </c>
      <c r="Q31" s="287">
        <f>'Fuel info'!$D$7</f>
        <v>0.16816555764196975</v>
      </c>
      <c r="R31" s="287">
        <f>'Fuel info'!$D$7</f>
        <v>0.16816555764196975</v>
      </c>
      <c r="S31" s="287">
        <f>'Fuel info'!$D$7</f>
        <v>0.16816555764196975</v>
      </c>
      <c r="T31" s="287">
        <f>'Fuel info'!$D$7</f>
        <v>0.16816555764196975</v>
      </c>
      <c r="U31" s="287">
        <f>'Fuel info'!$D$7</f>
        <v>0.16816555764196975</v>
      </c>
      <c r="V31" s="287">
        <f>'Fuel info'!$D$7</f>
        <v>0.16816555764196975</v>
      </c>
      <c r="W31" s="287">
        <f>'Fuel info'!$D$7</f>
        <v>0.16816555764196975</v>
      </c>
      <c r="X31" s="287">
        <f>'Fuel info'!$D$7</f>
        <v>0.16816555764196975</v>
      </c>
      <c r="Y31" s="287">
        <f>'Fuel info'!$D$7</f>
        <v>0.16816555764196975</v>
      </c>
      <c r="Z31" s="287">
        <f>'Fuel info'!$D$7</f>
        <v>0.16816555764196975</v>
      </c>
      <c r="AA31" s="287">
        <f>'Fuel info'!$D$7</f>
        <v>0.16816555764196975</v>
      </c>
      <c r="AB31" s="287">
        <f>'Fuel info'!$D$7</f>
        <v>0.16816555764196975</v>
      </c>
      <c r="AC31" s="287">
        <f>'Fuel info'!$D$7</f>
        <v>0.16816555764196975</v>
      </c>
      <c r="AD31" s="287">
        <f>'Fuel info'!$D$7</f>
        <v>0.16816555764196975</v>
      </c>
      <c r="AE31" s="287">
        <f>'Fuel info'!$D$7</f>
        <v>0.16816555764196975</v>
      </c>
      <c r="AF31" s="287">
        <f>'Fuel info'!$D$7</f>
        <v>0.16816555764196975</v>
      </c>
      <c r="AG31" s="287">
        <f>'Fuel info'!$D$7</f>
        <v>0.16816555764196975</v>
      </c>
      <c r="AH31" s="287">
        <f>'Fuel info'!$D$7</f>
        <v>0.16816555764196975</v>
      </c>
      <c r="AI31" s="287">
        <f>'Fuel info'!$D$7</f>
        <v>0.16816555764196975</v>
      </c>
      <c r="AJ31" s="287">
        <f>'Fuel info'!$D$7</f>
        <v>0.16816555764196975</v>
      </c>
      <c r="AK31" s="287">
        <f>'Fuel info'!$D$7</f>
        <v>0.16816555764196975</v>
      </c>
      <c r="AL31" s="287">
        <f>'Fuel info'!$D$7</f>
        <v>0.16816555764196975</v>
      </c>
      <c r="AM31" s="287">
        <f>'Fuel info'!$D$7</f>
        <v>0.16816555764196975</v>
      </c>
      <c r="AN31" s="287">
        <f>'Fuel info'!$D$7</f>
        <v>0.16816555764196975</v>
      </c>
      <c r="AO31" s="287">
        <f>'Fuel info'!$D$7</f>
        <v>0.16816555764196975</v>
      </c>
      <c r="AP31" s="287">
        <f>'Fuel info'!$D$7</f>
        <v>0.16816555764196975</v>
      </c>
      <c r="AQ31" s="288">
        <f>'Fuel info'!$D$7</f>
        <v>0.16816555764196975</v>
      </c>
      <c r="AR31" s="279"/>
      <c r="AS31" s="286">
        <f>'Fuel info'!$D$7</f>
        <v>0.16816555764196975</v>
      </c>
      <c r="AT31" s="287">
        <f>'Fuel info'!$D$7</f>
        <v>0.16816555764196975</v>
      </c>
      <c r="AU31" s="287">
        <f>'Fuel info'!$D$7</f>
        <v>0.16816555764196975</v>
      </c>
      <c r="AV31" s="287">
        <f>'Fuel info'!$D$7</f>
        <v>0.16816555764196975</v>
      </c>
      <c r="AW31" s="287">
        <f>'Fuel info'!$D$7</f>
        <v>0.16816555764196975</v>
      </c>
      <c r="AX31" s="287">
        <f>'Fuel info'!$E$7</f>
        <v>0.16333795753552052</v>
      </c>
      <c r="AY31" s="287">
        <f>'Fuel info'!$E$7</f>
        <v>0.16333795753552052</v>
      </c>
      <c r="AZ31" s="287">
        <f>'Fuel info'!$E$7</f>
        <v>0.16333795753552052</v>
      </c>
      <c r="BA31" s="287">
        <f>'Fuel info'!$E$7</f>
        <v>0.16333795753552052</v>
      </c>
      <c r="BB31" s="287">
        <f>'Fuel info'!$E$7</f>
        <v>0.16333795753552052</v>
      </c>
      <c r="BC31" s="287">
        <f>'Fuel info'!$F$7</f>
        <v>0.1554509090644169</v>
      </c>
      <c r="BD31" s="287">
        <f>'Fuel info'!$F$7</f>
        <v>0.1554509090644169</v>
      </c>
      <c r="BE31" s="287">
        <f>'Fuel info'!$F$7</f>
        <v>0.1554509090644169</v>
      </c>
      <c r="BF31" s="287">
        <f>'Fuel info'!$F$7</f>
        <v>0.1554509090644169</v>
      </c>
      <c r="BG31" s="287">
        <f>'Fuel info'!$G$7</f>
        <v>0.1542004485699398</v>
      </c>
      <c r="BH31" s="287">
        <f>'Fuel info'!$G$7</f>
        <v>0.1542004485699398</v>
      </c>
      <c r="BI31" s="287">
        <f>'Fuel info'!$G$7</f>
        <v>0.1542004485699398</v>
      </c>
      <c r="BJ31" s="287">
        <f>'Fuel info'!$G$7</f>
        <v>0.1542004485699398</v>
      </c>
      <c r="BK31" s="287">
        <f>'Fuel info'!$G$7</f>
        <v>0.1542004485699398</v>
      </c>
      <c r="BL31" s="287">
        <f>'Fuel info'!$G$7</f>
        <v>0.1542004485699398</v>
      </c>
      <c r="BM31" s="287">
        <f>'Fuel info'!$G$7</f>
        <v>0.1542004485699398</v>
      </c>
      <c r="BN31" s="287">
        <f>'Fuel info'!$G$7</f>
        <v>0.1542004485699398</v>
      </c>
      <c r="BO31" s="287">
        <f>'Fuel info'!$G$7</f>
        <v>0.1542004485699398</v>
      </c>
      <c r="BP31" s="287">
        <f>'Fuel info'!$G$7</f>
        <v>0.1542004485699398</v>
      </c>
      <c r="BQ31" s="287">
        <f>'Fuel info'!$G$7</f>
        <v>0.1542004485699398</v>
      </c>
      <c r="BR31" s="287">
        <f>'Fuel info'!$G$7</f>
        <v>0.1542004485699398</v>
      </c>
      <c r="BS31" s="287">
        <f>'Fuel info'!$G$7</f>
        <v>0.1542004485699398</v>
      </c>
      <c r="BT31" s="287">
        <f>'Fuel info'!$G$7</f>
        <v>0.1542004485699398</v>
      </c>
      <c r="BU31" s="287">
        <f>'Fuel info'!$G$7</f>
        <v>0.1542004485699398</v>
      </c>
      <c r="BV31" s="287">
        <f>'Fuel info'!$G$7</f>
        <v>0.1542004485699398</v>
      </c>
      <c r="BW31" s="287">
        <f>'Fuel info'!$G$7</f>
        <v>0.1542004485699398</v>
      </c>
      <c r="BX31" s="287">
        <f>'Fuel info'!$G$7</f>
        <v>0.1542004485699398</v>
      </c>
      <c r="BY31" s="287">
        <f>'Fuel info'!$G$7</f>
        <v>0.1542004485699398</v>
      </c>
      <c r="BZ31" s="287">
        <f>'Fuel info'!$G$7</f>
        <v>0.1542004485699398</v>
      </c>
      <c r="CA31" s="287">
        <f>'Fuel info'!$G$7</f>
        <v>0.1542004485699398</v>
      </c>
      <c r="CB31" s="288">
        <f>'Fuel info'!$G$7</f>
        <v>0.1542004485699398</v>
      </c>
      <c r="CD31" s="289">
        <v>1</v>
      </c>
      <c r="CE31" s="290">
        <f t="shared" si="38"/>
        <v>1</v>
      </c>
      <c r="CF31" s="290">
        <f t="shared" si="38"/>
        <v>1</v>
      </c>
      <c r="CG31" s="290">
        <f t="shared" si="38"/>
        <v>1</v>
      </c>
      <c r="CH31" s="290">
        <f t="shared" si="38"/>
        <v>1</v>
      </c>
      <c r="CI31" s="290">
        <f t="shared" si="38"/>
        <v>0.9712925751613933</v>
      </c>
      <c r="CJ31" s="290">
        <f t="shared" si="38"/>
        <v>0.9712925751613933</v>
      </c>
      <c r="CK31" s="290">
        <f t="shared" si="38"/>
        <v>0.9712925751613933</v>
      </c>
      <c r="CL31" s="290">
        <f t="shared" si="38"/>
        <v>0.9712925751613933</v>
      </c>
      <c r="CM31" s="290">
        <f t="shared" si="38"/>
        <v>0.9712925751613933</v>
      </c>
      <c r="CN31" s="290">
        <f t="shared" si="38"/>
        <v>0.9243920767377183</v>
      </c>
      <c r="CO31" s="290">
        <f t="shared" si="39"/>
        <v>0.9243920767377183</v>
      </c>
      <c r="CP31" s="290">
        <f t="shared" si="39"/>
        <v>0.9243920767377183</v>
      </c>
      <c r="CQ31" s="290">
        <f t="shared" si="39"/>
        <v>0.9243920767377183</v>
      </c>
      <c r="CR31" s="290">
        <f t="shared" si="39"/>
        <v>0.9169561872963182</v>
      </c>
      <c r="CS31" s="290">
        <f t="shared" si="39"/>
        <v>0.9169561872963182</v>
      </c>
      <c r="CT31" s="290">
        <f t="shared" si="39"/>
        <v>0.9169561872963182</v>
      </c>
      <c r="CU31" s="290">
        <f t="shared" si="39"/>
        <v>0.9169561872963182</v>
      </c>
      <c r="CV31" s="290">
        <f t="shared" si="39"/>
        <v>0.9169561872963182</v>
      </c>
      <c r="CW31" s="290">
        <f t="shared" si="39"/>
        <v>0.9169561872963182</v>
      </c>
      <c r="CX31" s="290">
        <f t="shared" si="39"/>
        <v>0.9169561872963182</v>
      </c>
      <c r="CY31" s="290">
        <f t="shared" si="40"/>
        <v>0.9169561872963182</v>
      </c>
      <c r="CZ31" s="290">
        <f t="shared" si="40"/>
        <v>0.9169561872963182</v>
      </c>
      <c r="DA31" s="290">
        <f t="shared" si="40"/>
        <v>0.9169561872963182</v>
      </c>
      <c r="DB31" s="290">
        <f t="shared" si="40"/>
        <v>0.9169561872963182</v>
      </c>
      <c r="DC31" s="290">
        <f t="shared" si="40"/>
        <v>0.9169561872963182</v>
      </c>
      <c r="DD31" s="290">
        <f t="shared" si="40"/>
        <v>0.9169561872963182</v>
      </c>
      <c r="DE31" s="290">
        <f t="shared" si="40"/>
        <v>0.9169561872963182</v>
      </c>
      <c r="DF31" s="290">
        <f t="shared" si="40"/>
        <v>0.9169561872963182</v>
      </c>
      <c r="DG31" s="290">
        <f t="shared" si="40"/>
        <v>0.9169561872963182</v>
      </c>
      <c r="DH31" s="290">
        <f t="shared" si="40"/>
        <v>0.9169561872963182</v>
      </c>
      <c r="DI31" s="290">
        <f t="shared" si="41"/>
        <v>0.9169561872963182</v>
      </c>
      <c r="DJ31" s="290">
        <f t="shared" si="41"/>
        <v>0.9169561872963182</v>
      </c>
      <c r="DK31" s="290">
        <f t="shared" si="41"/>
        <v>0.9169561872963182</v>
      </c>
      <c r="DL31" s="290">
        <f t="shared" si="41"/>
        <v>0.9169561872963182</v>
      </c>
      <c r="DM31" s="291">
        <f t="shared" si="41"/>
        <v>0.9169561872963182</v>
      </c>
    </row>
    <row r="32" spans="1:117" ht="21" customHeight="1">
      <c r="A32" s="1"/>
      <c r="B32" s="582"/>
      <c r="C32" s="570"/>
      <c r="D32" s="570"/>
      <c r="E32" s="283" t="s">
        <v>11</v>
      </c>
      <c r="F32" s="284">
        <v>35431</v>
      </c>
      <c r="G32" s="292">
        <v>1996</v>
      </c>
      <c r="H32" s="287">
        <f>'Fuel info'!$D$7</f>
        <v>0.16816555764196975</v>
      </c>
      <c r="I32" s="287">
        <f>'Fuel info'!$D$7</f>
        <v>0.16816555764196975</v>
      </c>
      <c r="J32" s="287">
        <f>'Fuel info'!$D$7</f>
        <v>0.16816555764196975</v>
      </c>
      <c r="K32" s="287">
        <f>'Fuel info'!$D$7</f>
        <v>0.16816555764196975</v>
      </c>
      <c r="L32" s="287">
        <f>'Fuel info'!$D$7</f>
        <v>0.16816555764196975</v>
      </c>
      <c r="M32" s="287">
        <f>'Fuel info'!$D$7</f>
        <v>0.16816555764196975</v>
      </c>
      <c r="N32" s="287">
        <f>'Fuel info'!$D$7</f>
        <v>0.16816555764196975</v>
      </c>
      <c r="O32" s="287">
        <f>'Fuel info'!$D$7</f>
        <v>0.16816555764196975</v>
      </c>
      <c r="P32" s="287">
        <f>'Fuel info'!$D$7</f>
        <v>0.16816555764196975</v>
      </c>
      <c r="Q32" s="287">
        <f>'Fuel info'!$D$7</f>
        <v>0.16816555764196975</v>
      </c>
      <c r="R32" s="287">
        <f>'Fuel info'!$D$7</f>
        <v>0.16816555764196975</v>
      </c>
      <c r="S32" s="287">
        <f>'Fuel info'!$D$7</f>
        <v>0.16816555764196975</v>
      </c>
      <c r="T32" s="287">
        <f>'Fuel info'!$D$7</f>
        <v>0.16816555764196975</v>
      </c>
      <c r="U32" s="287">
        <f>'Fuel info'!$D$7</f>
        <v>0.16816555764196975</v>
      </c>
      <c r="V32" s="287">
        <f>'Fuel info'!$D$7</f>
        <v>0.16816555764196975</v>
      </c>
      <c r="W32" s="287">
        <f>'Fuel info'!$D$7</f>
        <v>0.16816555764196975</v>
      </c>
      <c r="X32" s="287">
        <f>'Fuel info'!$D$7</f>
        <v>0.16816555764196975</v>
      </c>
      <c r="Y32" s="287">
        <f>'Fuel info'!$D$7</f>
        <v>0.16816555764196975</v>
      </c>
      <c r="Z32" s="287">
        <f>'Fuel info'!$D$7</f>
        <v>0.16816555764196975</v>
      </c>
      <c r="AA32" s="287">
        <f>'Fuel info'!$D$7</f>
        <v>0.16816555764196975</v>
      </c>
      <c r="AB32" s="287">
        <f>'Fuel info'!$D$7</f>
        <v>0.16816555764196975</v>
      </c>
      <c r="AC32" s="287">
        <f>'Fuel info'!$D$7</f>
        <v>0.16816555764196975</v>
      </c>
      <c r="AD32" s="287">
        <f>'Fuel info'!$D$7</f>
        <v>0.16816555764196975</v>
      </c>
      <c r="AE32" s="287">
        <f>'Fuel info'!$D$7</f>
        <v>0.16816555764196975</v>
      </c>
      <c r="AF32" s="287">
        <f>'Fuel info'!$D$7</f>
        <v>0.16816555764196975</v>
      </c>
      <c r="AG32" s="287">
        <f>'Fuel info'!$D$7</f>
        <v>0.16816555764196975</v>
      </c>
      <c r="AH32" s="287">
        <f>'Fuel info'!$D$7</f>
        <v>0.16816555764196975</v>
      </c>
      <c r="AI32" s="287">
        <f>'Fuel info'!$D$7</f>
        <v>0.16816555764196975</v>
      </c>
      <c r="AJ32" s="287">
        <f>'Fuel info'!$D$7</f>
        <v>0.16816555764196975</v>
      </c>
      <c r="AK32" s="287">
        <f>'Fuel info'!$D$7</f>
        <v>0.16816555764196975</v>
      </c>
      <c r="AL32" s="287">
        <f>'Fuel info'!$D$7</f>
        <v>0.16816555764196975</v>
      </c>
      <c r="AM32" s="287">
        <f>'Fuel info'!$D$7</f>
        <v>0.16816555764196975</v>
      </c>
      <c r="AN32" s="287">
        <f>'Fuel info'!$D$7</f>
        <v>0.16816555764196975</v>
      </c>
      <c r="AO32" s="287">
        <f>'Fuel info'!$D$7</f>
        <v>0.16816555764196975</v>
      </c>
      <c r="AP32" s="287">
        <f>'Fuel info'!$D$7</f>
        <v>0.16816555764196975</v>
      </c>
      <c r="AQ32" s="288">
        <f>'Fuel info'!$D$7</f>
        <v>0.16816555764196975</v>
      </c>
      <c r="AR32" s="293"/>
      <c r="AS32" s="286">
        <f>'Fuel info'!$D$7</f>
        <v>0.16816555764196975</v>
      </c>
      <c r="AT32" s="287">
        <f>'Fuel info'!$D$7</f>
        <v>0.16816555764196975</v>
      </c>
      <c r="AU32" s="287">
        <f>'Fuel info'!$D$7</f>
        <v>0.16816555764196975</v>
      </c>
      <c r="AV32" s="287">
        <f>'Fuel info'!$D$7</f>
        <v>0.16816555764196975</v>
      </c>
      <c r="AW32" s="287">
        <f>'Fuel info'!$D$7</f>
        <v>0.16816555764196975</v>
      </c>
      <c r="AX32" s="287">
        <f>'Fuel info'!$E$7</f>
        <v>0.16333795753552052</v>
      </c>
      <c r="AY32" s="287">
        <f>'Fuel info'!$E$7</f>
        <v>0.16333795753552052</v>
      </c>
      <c r="AZ32" s="287">
        <f>'Fuel info'!$E$7</f>
        <v>0.16333795753552052</v>
      </c>
      <c r="BA32" s="287">
        <f>'Fuel info'!$E$7</f>
        <v>0.16333795753552052</v>
      </c>
      <c r="BB32" s="287">
        <f>'Fuel info'!$E$7</f>
        <v>0.16333795753552052</v>
      </c>
      <c r="BC32" s="287">
        <f>'Fuel info'!$F$7</f>
        <v>0.1554509090644169</v>
      </c>
      <c r="BD32" s="287">
        <f>'Fuel info'!$F$7</f>
        <v>0.1554509090644169</v>
      </c>
      <c r="BE32" s="287">
        <f>'Fuel info'!$F$7</f>
        <v>0.1554509090644169</v>
      </c>
      <c r="BF32" s="287">
        <f>'Fuel info'!$F$7</f>
        <v>0.1554509090644169</v>
      </c>
      <c r="BG32" s="287">
        <f>'Fuel info'!$G$7</f>
        <v>0.1542004485699398</v>
      </c>
      <c r="BH32" s="287">
        <f>'Fuel info'!$G$7</f>
        <v>0.1542004485699398</v>
      </c>
      <c r="BI32" s="287">
        <f>'Fuel info'!$G$7</f>
        <v>0.1542004485699398</v>
      </c>
      <c r="BJ32" s="287">
        <f>'Fuel info'!$G$7</f>
        <v>0.1542004485699398</v>
      </c>
      <c r="BK32" s="287">
        <f>'Fuel info'!$G$7</f>
        <v>0.1542004485699398</v>
      </c>
      <c r="BL32" s="287">
        <f>'Fuel info'!$G$7</f>
        <v>0.1542004485699398</v>
      </c>
      <c r="BM32" s="287">
        <f>'Fuel info'!$G$7</f>
        <v>0.1542004485699398</v>
      </c>
      <c r="BN32" s="287">
        <f>'Fuel info'!$G$7</f>
        <v>0.1542004485699398</v>
      </c>
      <c r="BO32" s="287">
        <f>'Fuel info'!$G$7</f>
        <v>0.1542004485699398</v>
      </c>
      <c r="BP32" s="287">
        <f>'Fuel info'!$G$7</f>
        <v>0.1542004485699398</v>
      </c>
      <c r="BQ32" s="287">
        <f>'Fuel info'!$G$7</f>
        <v>0.1542004485699398</v>
      </c>
      <c r="BR32" s="287">
        <f>'Fuel info'!$G$7</f>
        <v>0.1542004485699398</v>
      </c>
      <c r="BS32" s="287">
        <f>'Fuel info'!$G$7</f>
        <v>0.1542004485699398</v>
      </c>
      <c r="BT32" s="287">
        <f>'Fuel info'!$G$7</f>
        <v>0.1542004485699398</v>
      </c>
      <c r="BU32" s="287">
        <f>'Fuel info'!$G$7</f>
        <v>0.1542004485699398</v>
      </c>
      <c r="BV32" s="287">
        <f>'Fuel info'!$G$7</f>
        <v>0.1542004485699398</v>
      </c>
      <c r="BW32" s="287">
        <f>'Fuel info'!$G$7</f>
        <v>0.1542004485699398</v>
      </c>
      <c r="BX32" s="287">
        <f>'Fuel info'!$G$7</f>
        <v>0.1542004485699398</v>
      </c>
      <c r="BY32" s="287">
        <f>'Fuel info'!$G$7</f>
        <v>0.1542004485699398</v>
      </c>
      <c r="BZ32" s="287">
        <f>'Fuel info'!$G$7</f>
        <v>0.1542004485699398</v>
      </c>
      <c r="CA32" s="287">
        <f>'Fuel info'!$G$7</f>
        <v>0.1542004485699398</v>
      </c>
      <c r="CB32" s="288">
        <f>'Fuel info'!$G$7</f>
        <v>0.1542004485699398</v>
      </c>
      <c r="CD32" s="289">
        <v>1</v>
      </c>
      <c r="CE32" s="290">
        <f t="shared" si="38"/>
        <v>1</v>
      </c>
      <c r="CF32" s="290">
        <f t="shared" si="38"/>
        <v>1</v>
      </c>
      <c r="CG32" s="290">
        <f t="shared" si="38"/>
        <v>1</v>
      </c>
      <c r="CH32" s="290">
        <f t="shared" si="38"/>
        <v>1</v>
      </c>
      <c r="CI32" s="290">
        <f t="shared" si="38"/>
        <v>0.9712925751613933</v>
      </c>
      <c r="CJ32" s="290">
        <f t="shared" si="38"/>
        <v>0.9712925751613933</v>
      </c>
      <c r="CK32" s="290">
        <f t="shared" si="38"/>
        <v>0.9712925751613933</v>
      </c>
      <c r="CL32" s="290">
        <f t="shared" si="38"/>
        <v>0.9712925751613933</v>
      </c>
      <c r="CM32" s="290">
        <f t="shared" si="38"/>
        <v>0.9712925751613933</v>
      </c>
      <c r="CN32" s="290">
        <f t="shared" si="38"/>
        <v>0.9243920767377183</v>
      </c>
      <c r="CO32" s="290">
        <f t="shared" si="39"/>
        <v>0.9243920767377183</v>
      </c>
      <c r="CP32" s="290">
        <f t="shared" si="39"/>
        <v>0.9243920767377183</v>
      </c>
      <c r="CQ32" s="290">
        <f t="shared" si="39"/>
        <v>0.9243920767377183</v>
      </c>
      <c r="CR32" s="290">
        <f t="shared" si="39"/>
        <v>0.9169561872963182</v>
      </c>
      <c r="CS32" s="290">
        <f t="shared" si="39"/>
        <v>0.9169561872963182</v>
      </c>
      <c r="CT32" s="290">
        <f t="shared" si="39"/>
        <v>0.9169561872963182</v>
      </c>
      <c r="CU32" s="290">
        <f t="shared" si="39"/>
        <v>0.9169561872963182</v>
      </c>
      <c r="CV32" s="290">
        <f t="shared" si="39"/>
        <v>0.9169561872963182</v>
      </c>
      <c r="CW32" s="290">
        <f t="shared" si="39"/>
        <v>0.9169561872963182</v>
      </c>
      <c r="CX32" s="290">
        <f t="shared" si="39"/>
        <v>0.9169561872963182</v>
      </c>
      <c r="CY32" s="290">
        <f t="shared" si="40"/>
        <v>0.9169561872963182</v>
      </c>
      <c r="CZ32" s="290">
        <f t="shared" si="40"/>
        <v>0.9169561872963182</v>
      </c>
      <c r="DA32" s="290">
        <f t="shared" si="40"/>
        <v>0.9169561872963182</v>
      </c>
      <c r="DB32" s="290">
        <f t="shared" si="40"/>
        <v>0.9169561872963182</v>
      </c>
      <c r="DC32" s="290">
        <f t="shared" si="40"/>
        <v>0.9169561872963182</v>
      </c>
      <c r="DD32" s="290">
        <f t="shared" si="40"/>
        <v>0.9169561872963182</v>
      </c>
      <c r="DE32" s="290">
        <f t="shared" si="40"/>
        <v>0.9169561872963182</v>
      </c>
      <c r="DF32" s="290">
        <f t="shared" si="40"/>
        <v>0.9169561872963182</v>
      </c>
      <c r="DG32" s="290">
        <f t="shared" si="40"/>
        <v>0.9169561872963182</v>
      </c>
      <c r="DH32" s="290">
        <f t="shared" si="40"/>
        <v>0.9169561872963182</v>
      </c>
      <c r="DI32" s="290">
        <f t="shared" si="41"/>
        <v>0.9169561872963182</v>
      </c>
      <c r="DJ32" s="290">
        <f t="shared" si="41"/>
        <v>0.9169561872963182</v>
      </c>
      <c r="DK32" s="290">
        <f t="shared" si="41"/>
        <v>0.9169561872963182</v>
      </c>
      <c r="DL32" s="290">
        <f t="shared" si="41"/>
        <v>0.9169561872963182</v>
      </c>
      <c r="DM32" s="291">
        <f t="shared" si="41"/>
        <v>0.9169561872963182</v>
      </c>
    </row>
    <row r="33" spans="1:117" ht="21" customHeight="1">
      <c r="A33" s="1"/>
      <c r="B33" s="582"/>
      <c r="C33" s="570"/>
      <c r="D33" s="570"/>
      <c r="E33" s="283" t="s">
        <v>12</v>
      </c>
      <c r="F33" s="284">
        <v>36892</v>
      </c>
      <c r="G33" s="294">
        <v>2000</v>
      </c>
      <c r="H33" s="287">
        <f>'Fuel info'!$E$7</f>
        <v>0.16333795753552052</v>
      </c>
      <c r="I33" s="287">
        <f>'Fuel info'!$E$7</f>
        <v>0.16333795753552052</v>
      </c>
      <c r="J33" s="287">
        <f>'Fuel info'!$E$7</f>
        <v>0.16333795753552052</v>
      </c>
      <c r="K33" s="287">
        <f>'Fuel info'!$E$7</f>
        <v>0.16333795753552052</v>
      </c>
      <c r="L33" s="287">
        <f>'Fuel info'!$E$7</f>
        <v>0.16333795753552052</v>
      </c>
      <c r="M33" s="287">
        <f>'Fuel info'!$E$7</f>
        <v>0.16333795753552052</v>
      </c>
      <c r="N33" s="287">
        <f>'Fuel info'!$E$7</f>
        <v>0.16333795753552052</v>
      </c>
      <c r="O33" s="287">
        <f>'Fuel info'!$E$7</f>
        <v>0.16333795753552052</v>
      </c>
      <c r="P33" s="287">
        <f>'Fuel info'!$E$7</f>
        <v>0.16333795753552052</v>
      </c>
      <c r="Q33" s="287">
        <f>'Fuel info'!$E$7</f>
        <v>0.16333795753552052</v>
      </c>
      <c r="R33" s="287">
        <f>'Fuel info'!$E$7</f>
        <v>0.16333795753552052</v>
      </c>
      <c r="S33" s="287">
        <f>'Fuel info'!$E$7</f>
        <v>0.16333795753552052</v>
      </c>
      <c r="T33" s="287">
        <f>'Fuel info'!$E$7</f>
        <v>0.16333795753552052</v>
      </c>
      <c r="U33" s="287">
        <f>'Fuel info'!$E$7</f>
        <v>0.16333795753552052</v>
      </c>
      <c r="V33" s="287">
        <f>'Fuel info'!$E$7</f>
        <v>0.16333795753552052</v>
      </c>
      <c r="W33" s="287">
        <f>'Fuel info'!$E$7</f>
        <v>0.16333795753552052</v>
      </c>
      <c r="X33" s="287">
        <f>'Fuel info'!$E$7</f>
        <v>0.16333795753552052</v>
      </c>
      <c r="Y33" s="287">
        <f>'Fuel info'!$E$7</f>
        <v>0.16333795753552052</v>
      </c>
      <c r="Z33" s="287">
        <f>'Fuel info'!$E$7</f>
        <v>0.16333795753552052</v>
      </c>
      <c r="AA33" s="287">
        <f>'Fuel info'!$E$7</f>
        <v>0.16333795753552052</v>
      </c>
      <c r="AB33" s="287">
        <f>'Fuel info'!$E$7</f>
        <v>0.16333795753552052</v>
      </c>
      <c r="AC33" s="287">
        <f>'Fuel info'!$E$7</f>
        <v>0.16333795753552052</v>
      </c>
      <c r="AD33" s="287">
        <f>'Fuel info'!$E$7</f>
        <v>0.16333795753552052</v>
      </c>
      <c r="AE33" s="287">
        <f>'Fuel info'!$E$7</f>
        <v>0.16333795753552052</v>
      </c>
      <c r="AF33" s="287">
        <f>'Fuel info'!$E$7</f>
        <v>0.16333795753552052</v>
      </c>
      <c r="AG33" s="287">
        <f>'Fuel info'!$E$7</f>
        <v>0.16333795753552052</v>
      </c>
      <c r="AH33" s="287">
        <f>'Fuel info'!$E$7</f>
        <v>0.16333795753552052</v>
      </c>
      <c r="AI33" s="287">
        <f>'Fuel info'!$E$7</f>
        <v>0.16333795753552052</v>
      </c>
      <c r="AJ33" s="287">
        <f>'Fuel info'!$E$7</f>
        <v>0.16333795753552052</v>
      </c>
      <c r="AK33" s="287">
        <f>'Fuel info'!$E$7</f>
        <v>0.16333795753552052</v>
      </c>
      <c r="AL33" s="287">
        <f>'Fuel info'!$E$7</f>
        <v>0.16333795753552052</v>
      </c>
      <c r="AM33" s="287">
        <f>'Fuel info'!$E$7</f>
        <v>0.16333795753552052</v>
      </c>
      <c r="AN33" s="287">
        <f>'Fuel info'!$E$7</f>
        <v>0.16333795753552052</v>
      </c>
      <c r="AO33" s="287">
        <f>'Fuel info'!$E$7</f>
        <v>0.16333795753552052</v>
      </c>
      <c r="AP33" s="287">
        <f>'Fuel info'!$E$7</f>
        <v>0.16333795753552052</v>
      </c>
      <c r="AQ33" s="288">
        <f>'Fuel info'!$E$7</f>
        <v>0.16333795753552052</v>
      </c>
      <c r="AR33" s="293"/>
      <c r="AS33" s="286">
        <f>'Fuel info'!$D$7</f>
        <v>0.16816555764196975</v>
      </c>
      <c r="AT33" s="287">
        <f>'Fuel info'!$D$7</f>
        <v>0.16816555764196975</v>
      </c>
      <c r="AU33" s="287">
        <f>'Fuel info'!$D$7</f>
        <v>0.16816555764196975</v>
      </c>
      <c r="AV33" s="287">
        <f>'Fuel info'!$D$7</f>
        <v>0.16816555764196975</v>
      </c>
      <c r="AW33" s="287">
        <f>'Fuel info'!$D$7</f>
        <v>0.16816555764196975</v>
      </c>
      <c r="AX33" s="287">
        <f>'Fuel info'!$E$7</f>
        <v>0.16333795753552052</v>
      </c>
      <c r="AY33" s="287">
        <f>'Fuel info'!$E$7</f>
        <v>0.16333795753552052</v>
      </c>
      <c r="AZ33" s="287">
        <f>'Fuel info'!$E$7</f>
        <v>0.16333795753552052</v>
      </c>
      <c r="BA33" s="287">
        <f>'Fuel info'!$E$7</f>
        <v>0.16333795753552052</v>
      </c>
      <c r="BB33" s="287">
        <f>'Fuel info'!$E$7</f>
        <v>0.16333795753552052</v>
      </c>
      <c r="BC33" s="287">
        <f>'Fuel info'!$F$7</f>
        <v>0.1554509090644169</v>
      </c>
      <c r="BD33" s="287">
        <f>'Fuel info'!$F$7</f>
        <v>0.1554509090644169</v>
      </c>
      <c r="BE33" s="287">
        <f>'Fuel info'!$F$7</f>
        <v>0.1554509090644169</v>
      </c>
      <c r="BF33" s="287">
        <f>'Fuel info'!$F$7</f>
        <v>0.1554509090644169</v>
      </c>
      <c r="BG33" s="287">
        <f>'Fuel info'!$G$7</f>
        <v>0.1542004485699398</v>
      </c>
      <c r="BH33" s="287">
        <f>'Fuel info'!$G$7</f>
        <v>0.1542004485699398</v>
      </c>
      <c r="BI33" s="287">
        <f>'Fuel info'!$G$7</f>
        <v>0.1542004485699398</v>
      </c>
      <c r="BJ33" s="287">
        <f>'Fuel info'!$G$7</f>
        <v>0.1542004485699398</v>
      </c>
      <c r="BK33" s="287">
        <f>'Fuel info'!$G$7</f>
        <v>0.1542004485699398</v>
      </c>
      <c r="BL33" s="287">
        <f>'Fuel info'!$G$7</f>
        <v>0.1542004485699398</v>
      </c>
      <c r="BM33" s="287">
        <f>'Fuel info'!$G$7</f>
        <v>0.1542004485699398</v>
      </c>
      <c r="BN33" s="287">
        <f>'Fuel info'!$G$7</f>
        <v>0.1542004485699398</v>
      </c>
      <c r="BO33" s="287">
        <f>'Fuel info'!$G$7</f>
        <v>0.1542004485699398</v>
      </c>
      <c r="BP33" s="287">
        <f>'Fuel info'!$G$7</f>
        <v>0.1542004485699398</v>
      </c>
      <c r="BQ33" s="287">
        <f>'Fuel info'!$G$7</f>
        <v>0.1542004485699398</v>
      </c>
      <c r="BR33" s="287">
        <f>'Fuel info'!$G$7</f>
        <v>0.1542004485699398</v>
      </c>
      <c r="BS33" s="287">
        <f>'Fuel info'!$G$7</f>
        <v>0.1542004485699398</v>
      </c>
      <c r="BT33" s="287">
        <f>'Fuel info'!$G$7</f>
        <v>0.1542004485699398</v>
      </c>
      <c r="BU33" s="287">
        <f>'Fuel info'!$G$7</f>
        <v>0.1542004485699398</v>
      </c>
      <c r="BV33" s="287">
        <f>'Fuel info'!$G$7</f>
        <v>0.1542004485699398</v>
      </c>
      <c r="BW33" s="287">
        <f>'Fuel info'!$G$7</f>
        <v>0.1542004485699398</v>
      </c>
      <c r="BX33" s="287">
        <f>'Fuel info'!$G$7</f>
        <v>0.1542004485699398</v>
      </c>
      <c r="BY33" s="287">
        <f>'Fuel info'!$G$7</f>
        <v>0.1542004485699398</v>
      </c>
      <c r="BZ33" s="287">
        <f>'Fuel info'!$G$7</f>
        <v>0.1542004485699398</v>
      </c>
      <c r="CA33" s="287">
        <f>'Fuel info'!$G$7</f>
        <v>0.1542004485699398</v>
      </c>
      <c r="CB33" s="288">
        <f>'Fuel info'!$G$7</f>
        <v>0.1542004485699398</v>
      </c>
      <c r="CD33" s="289">
        <v>1</v>
      </c>
      <c r="CE33" s="247">
        <v>1</v>
      </c>
      <c r="CF33" s="247">
        <v>1</v>
      </c>
      <c r="CG33" s="247">
        <v>1</v>
      </c>
      <c r="CH33" s="247">
        <v>1</v>
      </c>
      <c r="CI33" s="290">
        <f aca="true" t="shared" si="42" ref="CI33:DM33">AX33/M33</f>
        <v>1</v>
      </c>
      <c r="CJ33" s="290">
        <f t="shared" si="42"/>
        <v>1</v>
      </c>
      <c r="CK33" s="290">
        <f t="shared" si="42"/>
        <v>1</v>
      </c>
      <c r="CL33" s="290">
        <f t="shared" si="42"/>
        <v>1</v>
      </c>
      <c r="CM33" s="290">
        <f t="shared" si="42"/>
        <v>1</v>
      </c>
      <c r="CN33" s="290">
        <f t="shared" si="42"/>
        <v>0.9517133152017744</v>
      </c>
      <c r="CO33" s="290">
        <f t="shared" si="42"/>
        <v>0.9517133152017744</v>
      </c>
      <c r="CP33" s="290">
        <f t="shared" si="42"/>
        <v>0.9517133152017744</v>
      </c>
      <c r="CQ33" s="290">
        <f t="shared" si="42"/>
        <v>0.9517133152017744</v>
      </c>
      <c r="CR33" s="290">
        <f t="shared" si="42"/>
        <v>0.9440576513662257</v>
      </c>
      <c r="CS33" s="290">
        <f t="shared" si="42"/>
        <v>0.9440576513662257</v>
      </c>
      <c r="CT33" s="290">
        <f t="shared" si="42"/>
        <v>0.9440576513662257</v>
      </c>
      <c r="CU33" s="290">
        <f t="shared" si="42"/>
        <v>0.9440576513662257</v>
      </c>
      <c r="CV33" s="290">
        <f t="shared" si="42"/>
        <v>0.9440576513662257</v>
      </c>
      <c r="CW33" s="290">
        <f t="shared" si="42"/>
        <v>0.9440576513662257</v>
      </c>
      <c r="CX33" s="290">
        <f t="shared" si="42"/>
        <v>0.9440576513662257</v>
      </c>
      <c r="CY33" s="290">
        <f t="shared" si="42"/>
        <v>0.9440576513662257</v>
      </c>
      <c r="CZ33" s="290">
        <f t="shared" si="42"/>
        <v>0.9440576513662257</v>
      </c>
      <c r="DA33" s="290">
        <f t="shared" si="42"/>
        <v>0.9440576513662257</v>
      </c>
      <c r="DB33" s="290">
        <f t="shared" si="42"/>
        <v>0.9440576513662257</v>
      </c>
      <c r="DC33" s="290">
        <f t="shared" si="42"/>
        <v>0.9440576513662257</v>
      </c>
      <c r="DD33" s="290">
        <f t="shared" si="42"/>
        <v>0.9440576513662257</v>
      </c>
      <c r="DE33" s="290">
        <f t="shared" si="42"/>
        <v>0.9440576513662257</v>
      </c>
      <c r="DF33" s="290">
        <f t="shared" si="42"/>
        <v>0.9440576513662257</v>
      </c>
      <c r="DG33" s="290">
        <f t="shared" si="42"/>
        <v>0.9440576513662257</v>
      </c>
      <c r="DH33" s="290">
        <f t="shared" si="42"/>
        <v>0.9440576513662257</v>
      </c>
      <c r="DI33" s="290">
        <f t="shared" si="42"/>
        <v>0.9440576513662257</v>
      </c>
      <c r="DJ33" s="290">
        <f t="shared" si="42"/>
        <v>0.9440576513662257</v>
      </c>
      <c r="DK33" s="290">
        <f t="shared" si="42"/>
        <v>0.9440576513662257</v>
      </c>
      <c r="DL33" s="290">
        <f t="shared" si="42"/>
        <v>0.9440576513662257</v>
      </c>
      <c r="DM33" s="291">
        <f t="shared" si="42"/>
        <v>0.9440576513662257</v>
      </c>
    </row>
    <row r="34" spans="1:117" ht="21" customHeight="1">
      <c r="A34" s="1"/>
      <c r="B34" s="582"/>
      <c r="C34" s="570"/>
      <c r="D34" s="570"/>
      <c r="E34" s="283" t="s">
        <v>13</v>
      </c>
      <c r="F34" s="284">
        <v>38718</v>
      </c>
      <c r="G34" s="285">
        <v>2005</v>
      </c>
      <c r="H34" s="287">
        <f>'Fuel info'!$F$7</f>
        <v>0.1554509090644169</v>
      </c>
      <c r="I34" s="287">
        <f>'Fuel info'!$F$7</f>
        <v>0.1554509090644169</v>
      </c>
      <c r="J34" s="287">
        <f>'Fuel info'!$F$7</f>
        <v>0.1554509090644169</v>
      </c>
      <c r="K34" s="287">
        <f>'Fuel info'!$F$7</f>
        <v>0.1554509090644169</v>
      </c>
      <c r="L34" s="287">
        <f>'Fuel info'!$F$7</f>
        <v>0.1554509090644169</v>
      </c>
      <c r="M34" s="287">
        <f>'Fuel info'!$F$7</f>
        <v>0.1554509090644169</v>
      </c>
      <c r="N34" s="287">
        <f>'Fuel info'!$F$7</f>
        <v>0.1554509090644169</v>
      </c>
      <c r="O34" s="287">
        <f>'Fuel info'!$F$7</f>
        <v>0.1554509090644169</v>
      </c>
      <c r="P34" s="287">
        <f>'Fuel info'!$F$7</f>
        <v>0.1554509090644169</v>
      </c>
      <c r="Q34" s="287">
        <f>'Fuel info'!$F$7</f>
        <v>0.1554509090644169</v>
      </c>
      <c r="R34" s="287">
        <f>'Fuel info'!$F$7</f>
        <v>0.1554509090644169</v>
      </c>
      <c r="S34" s="287">
        <f>'Fuel info'!$F$7</f>
        <v>0.1554509090644169</v>
      </c>
      <c r="T34" s="287">
        <f>'Fuel info'!$F$7</f>
        <v>0.1554509090644169</v>
      </c>
      <c r="U34" s="287">
        <f>'Fuel info'!$F$7</f>
        <v>0.1554509090644169</v>
      </c>
      <c r="V34" s="287">
        <f>'Fuel info'!$F$7</f>
        <v>0.1554509090644169</v>
      </c>
      <c r="W34" s="287">
        <f>'Fuel info'!$F$7</f>
        <v>0.1554509090644169</v>
      </c>
      <c r="X34" s="287">
        <f>'Fuel info'!$F$7</f>
        <v>0.1554509090644169</v>
      </c>
      <c r="Y34" s="287">
        <f>'Fuel info'!$F$7</f>
        <v>0.1554509090644169</v>
      </c>
      <c r="Z34" s="287">
        <f>'Fuel info'!$F$7</f>
        <v>0.1554509090644169</v>
      </c>
      <c r="AA34" s="287">
        <f>'Fuel info'!$F$7</f>
        <v>0.1554509090644169</v>
      </c>
      <c r="AB34" s="287">
        <f>'Fuel info'!$F$7</f>
        <v>0.1554509090644169</v>
      </c>
      <c r="AC34" s="287">
        <f>'Fuel info'!$F$7</f>
        <v>0.1554509090644169</v>
      </c>
      <c r="AD34" s="287">
        <f>'Fuel info'!$F$7</f>
        <v>0.1554509090644169</v>
      </c>
      <c r="AE34" s="287">
        <f>'Fuel info'!$F$7</f>
        <v>0.1554509090644169</v>
      </c>
      <c r="AF34" s="287">
        <f>'Fuel info'!$F$7</f>
        <v>0.1554509090644169</v>
      </c>
      <c r="AG34" s="287">
        <f>'Fuel info'!$F$7</f>
        <v>0.1554509090644169</v>
      </c>
      <c r="AH34" s="287">
        <f>'Fuel info'!$F$7</f>
        <v>0.1554509090644169</v>
      </c>
      <c r="AI34" s="287">
        <f>'Fuel info'!$F$7</f>
        <v>0.1554509090644169</v>
      </c>
      <c r="AJ34" s="287">
        <f>'Fuel info'!$F$7</f>
        <v>0.1554509090644169</v>
      </c>
      <c r="AK34" s="287">
        <f>'Fuel info'!$F$7</f>
        <v>0.1554509090644169</v>
      </c>
      <c r="AL34" s="287">
        <f>'Fuel info'!$F$7</f>
        <v>0.1554509090644169</v>
      </c>
      <c r="AM34" s="287">
        <f>'Fuel info'!$F$7</f>
        <v>0.1554509090644169</v>
      </c>
      <c r="AN34" s="287">
        <f>'Fuel info'!$F$7</f>
        <v>0.1554509090644169</v>
      </c>
      <c r="AO34" s="287">
        <f>'Fuel info'!$F$7</f>
        <v>0.1554509090644169</v>
      </c>
      <c r="AP34" s="287">
        <f>'Fuel info'!$F$7</f>
        <v>0.1554509090644169</v>
      </c>
      <c r="AQ34" s="288">
        <f>'Fuel info'!$F$7</f>
        <v>0.1554509090644169</v>
      </c>
      <c r="AR34" s="293"/>
      <c r="AS34" s="286">
        <f>'Fuel info'!$D$7</f>
        <v>0.16816555764196975</v>
      </c>
      <c r="AT34" s="287">
        <f>'Fuel info'!$D$7</f>
        <v>0.16816555764196975</v>
      </c>
      <c r="AU34" s="287">
        <f>'Fuel info'!$D$7</f>
        <v>0.16816555764196975</v>
      </c>
      <c r="AV34" s="287">
        <f>'Fuel info'!$D$7</f>
        <v>0.16816555764196975</v>
      </c>
      <c r="AW34" s="287">
        <f>'Fuel info'!$D$7</f>
        <v>0.16816555764196975</v>
      </c>
      <c r="AX34" s="287">
        <f>'Fuel info'!$E$7</f>
        <v>0.16333795753552052</v>
      </c>
      <c r="AY34" s="287">
        <f>'Fuel info'!$E$7</f>
        <v>0.16333795753552052</v>
      </c>
      <c r="AZ34" s="287">
        <f>'Fuel info'!$E$7</f>
        <v>0.16333795753552052</v>
      </c>
      <c r="BA34" s="287">
        <f>'Fuel info'!$E$7</f>
        <v>0.16333795753552052</v>
      </c>
      <c r="BB34" s="287">
        <f>'Fuel info'!$E$7</f>
        <v>0.16333795753552052</v>
      </c>
      <c r="BC34" s="287">
        <f>'Fuel info'!$F$7</f>
        <v>0.1554509090644169</v>
      </c>
      <c r="BD34" s="287">
        <f>'Fuel info'!$F$7</f>
        <v>0.1554509090644169</v>
      </c>
      <c r="BE34" s="287">
        <f>'Fuel info'!$F$7</f>
        <v>0.1554509090644169</v>
      </c>
      <c r="BF34" s="287">
        <f>'Fuel info'!$F$7</f>
        <v>0.1554509090644169</v>
      </c>
      <c r="BG34" s="287">
        <f>'Fuel info'!$G$7</f>
        <v>0.1542004485699398</v>
      </c>
      <c r="BH34" s="287">
        <f>'Fuel info'!$G$7</f>
        <v>0.1542004485699398</v>
      </c>
      <c r="BI34" s="287">
        <f>'Fuel info'!$G$7</f>
        <v>0.1542004485699398</v>
      </c>
      <c r="BJ34" s="287">
        <f>'Fuel info'!$G$7</f>
        <v>0.1542004485699398</v>
      </c>
      <c r="BK34" s="287">
        <f>'Fuel info'!$G$7</f>
        <v>0.1542004485699398</v>
      </c>
      <c r="BL34" s="287">
        <f>'Fuel info'!$G$7</f>
        <v>0.1542004485699398</v>
      </c>
      <c r="BM34" s="287">
        <f>'Fuel info'!$G$7</f>
        <v>0.1542004485699398</v>
      </c>
      <c r="BN34" s="287">
        <f>'Fuel info'!$G$7</f>
        <v>0.1542004485699398</v>
      </c>
      <c r="BO34" s="287">
        <f>'Fuel info'!$G$7</f>
        <v>0.1542004485699398</v>
      </c>
      <c r="BP34" s="287">
        <f>'Fuel info'!$G$7</f>
        <v>0.1542004485699398</v>
      </c>
      <c r="BQ34" s="287">
        <f>'Fuel info'!$G$7</f>
        <v>0.1542004485699398</v>
      </c>
      <c r="BR34" s="287">
        <f>'Fuel info'!$G$7</f>
        <v>0.1542004485699398</v>
      </c>
      <c r="BS34" s="287">
        <f>'Fuel info'!$G$7</f>
        <v>0.1542004485699398</v>
      </c>
      <c r="BT34" s="287">
        <f>'Fuel info'!$G$7</f>
        <v>0.1542004485699398</v>
      </c>
      <c r="BU34" s="287">
        <f>'Fuel info'!$G$7</f>
        <v>0.1542004485699398</v>
      </c>
      <c r="BV34" s="287">
        <f>'Fuel info'!$G$7</f>
        <v>0.1542004485699398</v>
      </c>
      <c r="BW34" s="287">
        <f>'Fuel info'!$G$7</f>
        <v>0.1542004485699398</v>
      </c>
      <c r="BX34" s="287">
        <f>'Fuel info'!$G$7</f>
        <v>0.1542004485699398</v>
      </c>
      <c r="BY34" s="287">
        <f>'Fuel info'!$G$7</f>
        <v>0.1542004485699398</v>
      </c>
      <c r="BZ34" s="287">
        <f>'Fuel info'!$G$7</f>
        <v>0.1542004485699398</v>
      </c>
      <c r="CA34" s="287">
        <f>'Fuel info'!$G$7</f>
        <v>0.1542004485699398</v>
      </c>
      <c r="CB34" s="288">
        <f>'Fuel info'!$G$7</f>
        <v>0.1542004485699398</v>
      </c>
      <c r="CD34" s="289">
        <v>1</v>
      </c>
      <c r="CE34" s="247">
        <v>1</v>
      </c>
      <c r="CF34" s="247">
        <v>1</v>
      </c>
      <c r="CG34" s="247">
        <v>1</v>
      </c>
      <c r="CH34" s="247">
        <v>1</v>
      </c>
      <c r="CI34" s="247">
        <v>1</v>
      </c>
      <c r="CJ34" s="247">
        <v>1</v>
      </c>
      <c r="CK34" s="247">
        <v>1</v>
      </c>
      <c r="CL34" s="247">
        <v>1</v>
      </c>
      <c r="CM34" s="247">
        <v>1</v>
      </c>
      <c r="CN34" s="290">
        <f aca="true" t="shared" si="43" ref="CN34:DM34">BC34/R34</f>
        <v>1</v>
      </c>
      <c r="CO34" s="290">
        <f t="shared" si="43"/>
        <v>1</v>
      </c>
      <c r="CP34" s="290">
        <f t="shared" si="43"/>
        <v>1</v>
      </c>
      <c r="CQ34" s="290">
        <f t="shared" si="43"/>
        <v>1</v>
      </c>
      <c r="CR34" s="290">
        <f t="shared" si="43"/>
        <v>0.991955913915184</v>
      </c>
      <c r="CS34" s="290">
        <f t="shared" si="43"/>
        <v>0.991955913915184</v>
      </c>
      <c r="CT34" s="290">
        <f t="shared" si="43"/>
        <v>0.991955913915184</v>
      </c>
      <c r="CU34" s="290">
        <f t="shared" si="43"/>
        <v>0.991955913915184</v>
      </c>
      <c r="CV34" s="290">
        <f t="shared" si="43"/>
        <v>0.991955913915184</v>
      </c>
      <c r="CW34" s="290">
        <f t="shared" si="43"/>
        <v>0.991955913915184</v>
      </c>
      <c r="CX34" s="290">
        <f t="shared" si="43"/>
        <v>0.991955913915184</v>
      </c>
      <c r="CY34" s="290">
        <f t="shared" si="43"/>
        <v>0.991955913915184</v>
      </c>
      <c r="CZ34" s="290">
        <f t="shared" si="43"/>
        <v>0.991955913915184</v>
      </c>
      <c r="DA34" s="290">
        <f t="shared" si="43"/>
        <v>0.991955913915184</v>
      </c>
      <c r="DB34" s="290">
        <f t="shared" si="43"/>
        <v>0.991955913915184</v>
      </c>
      <c r="DC34" s="290">
        <f t="shared" si="43"/>
        <v>0.991955913915184</v>
      </c>
      <c r="DD34" s="290">
        <f t="shared" si="43"/>
        <v>0.991955913915184</v>
      </c>
      <c r="DE34" s="290">
        <f t="shared" si="43"/>
        <v>0.991955913915184</v>
      </c>
      <c r="DF34" s="290">
        <f t="shared" si="43"/>
        <v>0.991955913915184</v>
      </c>
      <c r="DG34" s="290">
        <f t="shared" si="43"/>
        <v>0.991955913915184</v>
      </c>
      <c r="DH34" s="290">
        <f t="shared" si="43"/>
        <v>0.991955913915184</v>
      </c>
      <c r="DI34" s="290">
        <f t="shared" si="43"/>
        <v>0.991955913915184</v>
      </c>
      <c r="DJ34" s="290">
        <f t="shared" si="43"/>
        <v>0.991955913915184</v>
      </c>
      <c r="DK34" s="290">
        <f t="shared" si="43"/>
        <v>0.991955913915184</v>
      </c>
      <c r="DL34" s="290">
        <f t="shared" si="43"/>
        <v>0.991955913915184</v>
      </c>
      <c r="DM34" s="291">
        <f t="shared" si="43"/>
        <v>0.991955913915184</v>
      </c>
    </row>
    <row r="35" spans="1:117" ht="21" customHeight="1">
      <c r="A35" s="1"/>
      <c r="B35" s="582"/>
      <c r="C35" s="570"/>
      <c r="D35" s="570"/>
      <c r="E35" s="283" t="s">
        <v>14</v>
      </c>
      <c r="F35" s="284">
        <v>40544</v>
      </c>
      <c r="G35" s="285">
        <v>2009</v>
      </c>
      <c r="H35" s="287">
        <f>'Fuel info'!$G$7</f>
        <v>0.1542004485699398</v>
      </c>
      <c r="I35" s="287">
        <f>'Fuel info'!$G$7</f>
        <v>0.1542004485699398</v>
      </c>
      <c r="J35" s="287">
        <f>'Fuel info'!$G$7</f>
        <v>0.1542004485699398</v>
      </c>
      <c r="K35" s="287">
        <f>'Fuel info'!$G$7</f>
        <v>0.1542004485699398</v>
      </c>
      <c r="L35" s="287">
        <f>'Fuel info'!$G$7</f>
        <v>0.1542004485699398</v>
      </c>
      <c r="M35" s="287">
        <f>'Fuel info'!$G$7</f>
        <v>0.1542004485699398</v>
      </c>
      <c r="N35" s="287">
        <f>'Fuel info'!$G$7</f>
        <v>0.1542004485699398</v>
      </c>
      <c r="O35" s="287">
        <f>'Fuel info'!$G$7</f>
        <v>0.1542004485699398</v>
      </c>
      <c r="P35" s="287">
        <f>'Fuel info'!$G$7</f>
        <v>0.1542004485699398</v>
      </c>
      <c r="Q35" s="287">
        <f>'Fuel info'!$G$7</f>
        <v>0.1542004485699398</v>
      </c>
      <c r="R35" s="287">
        <f>'Fuel info'!$G$7</f>
        <v>0.1542004485699398</v>
      </c>
      <c r="S35" s="287">
        <f>'Fuel info'!$G$7</f>
        <v>0.1542004485699398</v>
      </c>
      <c r="T35" s="287">
        <f>'Fuel info'!$G$7</f>
        <v>0.1542004485699398</v>
      </c>
      <c r="U35" s="287">
        <f>'Fuel info'!$G$7</f>
        <v>0.1542004485699398</v>
      </c>
      <c r="V35" s="287">
        <f>'Fuel info'!$G$7</f>
        <v>0.1542004485699398</v>
      </c>
      <c r="W35" s="287">
        <f>'Fuel info'!$G$7</f>
        <v>0.1542004485699398</v>
      </c>
      <c r="X35" s="287">
        <f>'Fuel info'!$G$7</f>
        <v>0.1542004485699398</v>
      </c>
      <c r="Y35" s="287">
        <f>'Fuel info'!$G$7</f>
        <v>0.1542004485699398</v>
      </c>
      <c r="Z35" s="287">
        <f>'Fuel info'!$G$7</f>
        <v>0.1542004485699398</v>
      </c>
      <c r="AA35" s="287">
        <f>'Fuel info'!$G$7</f>
        <v>0.1542004485699398</v>
      </c>
      <c r="AB35" s="287">
        <f>'Fuel info'!$G$7</f>
        <v>0.1542004485699398</v>
      </c>
      <c r="AC35" s="287">
        <f>'Fuel info'!$G$7</f>
        <v>0.1542004485699398</v>
      </c>
      <c r="AD35" s="287">
        <f>'Fuel info'!$G$7</f>
        <v>0.1542004485699398</v>
      </c>
      <c r="AE35" s="287">
        <f>'Fuel info'!$G$7</f>
        <v>0.1542004485699398</v>
      </c>
      <c r="AF35" s="287">
        <f>'Fuel info'!$G$7</f>
        <v>0.1542004485699398</v>
      </c>
      <c r="AG35" s="287">
        <f>'Fuel info'!$G$7</f>
        <v>0.1542004485699398</v>
      </c>
      <c r="AH35" s="287">
        <f>'Fuel info'!$G$7</f>
        <v>0.1542004485699398</v>
      </c>
      <c r="AI35" s="287">
        <f>'Fuel info'!$G$7</f>
        <v>0.1542004485699398</v>
      </c>
      <c r="AJ35" s="287">
        <f>'Fuel info'!$G$7</f>
        <v>0.1542004485699398</v>
      </c>
      <c r="AK35" s="287">
        <f>'Fuel info'!$G$7</f>
        <v>0.1542004485699398</v>
      </c>
      <c r="AL35" s="287">
        <f>'Fuel info'!$G$7</f>
        <v>0.1542004485699398</v>
      </c>
      <c r="AM35" s="287">
        <f>'Fuel info'!$G$7</f>
        <v>0.1542004485699398</v>
      </c>
      <c r="AN35" s="287">
        <f>'Fuel info'!$G$7</f>
        <v>0.1542004485699398</v>
      </c>
      <c r="AO35" s="287">
        <f>'Fuel info'!$G$7</f>
        <v>0.1542004485699398</v>
      </c>
      <c r="AP35" s="287">
        <f>'Fuel info'!$G$7</f>
        <v>0.1542004485699398</v>
      </c>
      <c r="AQ35" s="288">
        <f>'Fuel info'!$G$7</f>
        <v>0.1542004485699398</v>
      </c>
      <c r="AR35" s="293"/>
      <c r="AS35" s="286">
        <f>'Fuel info'!$D$7</f>
        <v>0.16816555764196975</v>
      </c>
      <c r="AT35" s="287">
        <f>'Fuel info'!$D$7</f>
        <v>0.16816555764196975</v>
      </c>
      <c r="AU35" s="287">
        <f>'Fuel info'!$D$7</f>
        <v>0.16816555764196975</v>
      </c>
      <c r="AV35" s="287">
        <f>'Fuel info'!$D$7</f>
        <v>0.16816555764196975</v>
      </c>
      <c r="AW35" s="287">
        <f>'Fuel info'!$D$7</f>
        <v>0.16816555764196975</v>
      </c>
      <c r="AX35" s="287">
        <f>'Fuel info'!$E$7</f>
        <v>0.16333795753552052</v>
      </c>
      <c r="AY35" s="287">
        <f>'Fuel info'!$E$7</f>
        <v>0.16333795753552052</v>
      </c>
      <c r="AZ35" s="287">
        <f>'Fuel info'!$E$7</f>
        <v>0.16333795753552052</v>
      </c>
      <c r="BA35" s="287">
        <f>'Fuel info'!$E$7</f>
        <v>0.16333795753552052</v>
      </c>
      <c r="BB35" s="287">
        <f>'Fuel info'!$E$7</f>
        <v>0.16333795753552052</v>
      </c>
      <c r="BC35" s="287">
        <f>'Fuel info'!$F$7</f>
        <v>0.1554509090644169</v>
      </c>
      <c r="BD35" s="287">
        <f>'Fuel info'!$F$7</f>
        <v>0.1554509090644169</v>
      </c>
      <c r="BE35" s="287">
        <f>'Fuel info'!$F$7</f>
        <v>0.1554509090644169</v>
      </c>
      <c r="BF35" s="287">
        <f>'Fuel info'!$F$7</f>
        <v>0.1554509090644169</v>
      </c>
      <c r="BG35" s="287">
        <f>'Fuel info'!$G$7</f>
        <v>0.1542004485699398</v>
      </c>
      <c r="BH35" s="287">
        <f>'Fuel info'!$G$7</f>
        <v>0.1542004485699398</v>
      </c>
      <c r="BI35" s="287">
        <f>'Fuel info'!$G$7</f>
        <v>0.1542004485699398</v>
      </c>
      <c r="BJ35" s="287">
        <f>'Fuel info'!$G$7</f>
        <v>0.1542004485699398</v>
      </c>
      <c r="BK35" s="287">
        <f>'Fuel info'!$G$7</f>
        <v>0.1542004485699398</v>
      </c>
      <c r="BL35" s="287">
        <f>'Fuel info'!$G$7</f>
        <v>0.1542004485699398</v>
      </c>
      <c r="BM35" s="287">
        <f>'Fuel info'!$G$7</f>
        <v>0.1542004485699398</v>
      </c>
      <c r="BN35" s="287">
        <f>'Fuel info'!$G$7</f>
        <v>0.1542004485699398</v>
      </c>
      <c r="BO35" s="287">
        <f>'Fuel info'!$G$7</f>
        <v>0.1542004485699398</v>
      </c>
      <c r="BP35" s="287">
        <f>'Fuel info'!$G$7</f>
        <v>0.1542004485699398</v>
      </c>
      <c r="BQ35" s="287">
        <f>'Fuel info'!$G$7</f>
        <v>0.1542004485699398</v>
      </c>
      <c r="BR35" s="287">
        <f>'Fuel info'!$G$7</f>
        <v>0.1542004485699398</v>
      </c>
      <c r="BS35" s="287">
        <f>'Fuel info'!$G$7</f>
        <v>0.1542004485699398</v>
      </c>
      <c r="BT35" s="287">
        <f>'Fuel info'!$G$7</f>
        <v>0.1542004485699398</v>
      </c>
      <c r="BU35" s="287">
        <f>'Fuel info'!$G$7</f>
        <v>0.1542004485699398</v>
      </c>
      <c r="BV35" s="287">
        <f>'Fuel info'!$G$7</f>
        <v>0.1542004485699398</v>
      </c>
      <c r="BW35" s="287">
        <f>'Fuel info'!$G$7</f>
        <v>0.1542004485699398</v>
      </c>
      <c r="BX35" s="287">
        <f>'Fuel info'!$G$7</f>
        <v>0.1542004485699398</v>
      </c>
      <c r="BY35" s="287">
        <f>'Fuel info'!$G$7</f>
        <v>0.1542004485699398</v>
      </c>
      <c r="BZ35" s="287">
        <f>'Fuel info'!$G$7</f>
        <v>0.1542004485699398</v>
      </c>
      <c r="CA35" s="287">
        <f>'Fuel info'!$G$7</f>
        <v>0.1542004485699398</v>
      </c>
      <c r="CB35" s="288">
        <f>'Fuel info'!$G$7</f>
        <v>0.1542004485699398</v>
      </c>
      <c r="CD35" s="289">
        <v>1</v>
      </c>
      <c r="CE35" s="247">
        <v>1</v>
      </c>
      <c r="CF35" s="247">
        <v>1</v>
      </c>
      <c r="CG35" s="247">
        <v>1</v>
      </c>
      <c r="CH35" s="247">
        <v>1</v>
      </c>
      <c r="CI35" s="247">
        <v>1</v>
      </c>
      <c r="CJ35" s="247">
        <v>1</v>
      </c>
      <c r="CK35" s="247">
        <v>1</v>
      </c>
      <c r="CL35" s="247">
        <v>1</v>
      </c>
      <c r="CM35" s="247">
        <v>1</v>
      </c>
      <c r="CN35" s="247">
        <v>1</v>
      </c>
      <c r="CO35" s="247">
        <v>1</v>
      </c>
      <c r="CP35" s="247">
        <v>1</v>
      </c>
      <c r="CQ35" s="247">
        <v>1</v>
      </c>
      <c r="CR35" s="290">
        <f aca="true" t="shared" si="44" ref="CR35:CR50">BG35/V35</f>
        <v>1</v>
      </c>
      <c r="CS35" s="290">
        <f aca="true" t="shared" si="45" ref="CS35:CS50">BH35/W35</f>
        <v>1</v>
      </c>
      <c r="CT35" s="290">
        <f aca="true" t="shared" si="46" ref="CT35:CT50">BI35/X35</f>
        <v>1</v>
      </c>
      <c r="CU35" s="290">
        <f aca="true" t="shared" si="47" ref="CU35:CU50">BJ35/Y35</f>
        <v>1</v>
      </c>
      <c r="CV35" s="290">
        <f aca="true" t="shared" si="48" ref="CV35:CV50">BK35/Z35</f>
        <v>1</v>
      </c>
      <c r="CW35" s="290">
        <f aca="true" t="shared" si="49" ref="CW35:CW50">BL35/AA35</f>
        <v>1</v>
      </c>
      <c r="CX35" s="290">
        <f aca="true" t="shared" si="50" ref="CX35:CX50">BM35/AB35</f>
        <v>1</v>
      </c>
      <c r="CY35" s="290">
        <f aca="true" t="shared" si="51" ref="CY35:CY50">BN35/AC35</f>
        <v>1</v>
      </c>
      <c r="CZ35" s="290">
        <f aca="true" t="shared" si="52" ref="CZ35:CZ50">BO35/AD35</f>
        <v>1</v>
      </c>
      <c r="DA35" s="290">
        <f aca="true" t="shared" si="53" ref="DA35:DA50">BP35/AE35</f>
        <v>1</v>
      </c>
      <c r="DB35" s="290">
        <f aca="true" t="shared" si="54" ref="DB35:DB50">BQ35/AF35</f>
        <v>1</v>
      </c>
      <c r="DC35" s="290">
        <f aca="true" t="shared" si="55" ref="DC35:DC50">BR35/AG35</f>
        <v>1</v>
      </c>
      <c r="DD35" s="290">
        <f aca="true" t="shared" si="56" ref="DD35:DD50">BS35/AH35</f>
        <v>1</v>
      </c>
      <c r="DE35" s="290">
        <f aca="true" t="shared" si="57" ref="DE35:DE50">BT35/AI35</f>
        <v>1</v>
      </c>
      <c r="DF35" s="290">
        <f aca="true" t="shared" si="58" ref="DF35:DF50">BU35/AJ35</f>
        <v>1</v>
      </c>
      <c r="DG35" s="290">
        <f aca="true" t="shared" si="59" ref="DG35:DG50">BV35/AK35</f>
        <v>1</v>
      </c>
      <c r="DH35" s="290">
        <f aca="true" t="shared" si="60" ref="DH35:DH50">BW35/AL35</f>
        <v>1</v>
      </c>
      <c r="DI35" s="290">
        <f aca="true" t="shared" si="61" ref="DI35:DI50">BX35/AM35</f>
        <v>1</v>
      </c>
      <c r="DJ35" s="290">
        <f aca="true" t="shared" si="62" ref="DJ35:DJ50">BY35/AN35</f>
        <v>1</v>
      </c>
      <c r="DK35" s="290">
        <f aca="true" t="shared" si="63" ref="DK35:DK50">BZ35/AO35</f>
        <v>1</v>
      </c>
      <c r="DL35" s="290">
        <f aca="true" t="shared" si="64" ref="DL35:DL50">CA35/AP35</f>
        <v>1</v>
      </c>
      <c r="DM35" s="291">
        <f aca="true" t="shared" si="65" ref="DM35:DM50">CB35/AQ35</f>
        <v>1</v>
      </c>
    </row>
    <row r="36" spans="1:117" ht="21" customHeight="1">
      <c r="A36" s="1"/>
      <c r="B36" s="582"/>
      <c r="C36" s="571"/>
      <c r="D36" s="571"/>
      <c r="E36" s="283" t="s">
        <v>15</v>
      </c>
      <c r="F36" s="284">
        <v>42248</v>
      </c>
      <c r="G36" s="295">
        <v>2009</v>
      </c>
      <c r="H36" s="297">
        <f>'Fuel info'!$G$7</f>
        <v>0.1542004485699398</v>
      </c>
      <c r="I36" s="297">
        <f>'Fuel info'!$G$7</f>
        <v>0.1542004485699398</v>
      </c>
      <c r="J36" s="297">
        <f>'Fuel info'!$G$7</f>
        <v>0.1542004485699398</v>
      </c>
      <c r="K36" s="297">
        <f>'Fuel info'!$G$7</f>
        <v>0.1542004485699398</v>
      </c>
      <c r="L36" s="297">
        <f>'Fuel info'!$G$7</f>
        <v>0.1542004485699398</v>
      </c>
      <c r="M36" s="297">
        <f>'Fuel info'!$G$7</f>
        <v>0.1542004485699398</v>
      </c>
      <c r="N36" s="297">
        <f>'Fuel info'!$G$7</f>
        <v>0.1542004485699398</v>
      </c>
      <c r="O36" s="297">
        <f>'Fuel info'!$G$7</f>
        <v>0.1542004485699398</v>
      </c>
      <c r="P36" s="297">
        <f>'Fuel info'!$G$7</f>
        <v>0.1542004485699398</v>
      </c>
      <c r="Q36" s="297">
        <f>'Fuel info'!$G$7</f>
        <v>0.1542004485699398</v>
      </c>
      <c r="R36" s="297">
        <f>'Fuel info'!$G$7</f>
        <v>0.1542004485699398</v>
      </c>
      <c r="S36" s="297">
        <f>'Fuel info'!$G$7</f>
        <v>0.1542004485699398</v>
      </c>
      <c r="T36" s="297">
        <f>'Fuel info'!$G$7</f>
        <v>0.1542004485699398</v>
      </c>
      <c r="U36" s="297">
        <f>'Fuel info'!$G$7</f>
        <v>0.1542004485699398</v>
      </c>
      <c r="V36" s="297">
        <f>'Fuel info'!$G$7</f>
        <v>0.1542004485699398</v>
      </c>
      <c r="W36" s="297">
        <f>'Fuel info'!$G$7</f>
        <v>0.1542004485699398</v>
      </c>
      <c r="X36" s="297">
        <f>'Fuel info'!$G$7</f>
        <v>0.1542004485699398</v>
      </c>
      <c r="Y36" s="297">
        <f>'Fuel info'!$G$7</f>
        <v>0.1542004485699398</v>
      </c>
      <c r="Z36" s="297">
        <f>'Fuel info'!$G$7</f>
        <v>0.1542004485699398</v>
      </c>
      <c r="AA36" s="297">
        <f>'Fuel info'!$G$7</f>
        <v>0.1542004485699398</v>
      </c>
      <c r="AB36" s="297">
        <f>'Fuel info'!$G$7</f>
        <v>0.1542004485699398</v>
      </c>
      <c r="AC36" s="297">
        <f>'Fuel info'!$G$7</f>
        <v>0.1542004485699398</v>
      </c>
      <c r="AD36" s="297">
        <f>'Fuel info'!$G$7</f>
        <v>0.1542004485699398</v>
      </c>
      <c r="AE36" s="297">
        <f>'Fuel info'!$G$7</f>
        <v>0.1542004485699398</v>
      </c>
      <c r="AF36" s="297">
        <f>'Fuel info'!$G$7</f>
        <v>0.1542004485699398</v>
      </c>
      <c r="AG36" s="297">
        <f>'Fuel info'!$G$7</f>
        <v>0.1542004485699398</v>
      </c>
      <c r="AH36" s="297">
        <f>'Fuel info'!$G$7</f>
        <v>0.1542004485699398</v>
      </c>
      <c r="AI36" s="297">
        <f>'Fuel info'!$G$7</f>
        <v>0.1542004485699398</v>
      </c>
      <c r="AJ36" s="297">
        <f>'Fuel info'!$G$7</f>
        <v>0.1542004485699398</v>
      </c>
      <c r="AK36" s="297">
        <f>'Fuel info'!$G$7</f>
        <v>0.1542004485699398</v>
      </c>
      <c r="AL36" s="297">
        <f>'Fuel info'!$G$7</f>
        <v>0.1542004485699398</v>
      </c>
      <c r="AM36" s="297">
        <f>'Fuel info'!$G$7</f>
        <v>0.1542004485699398</v>
      </c>
      <c r="AN36" s="297">
        <f>'Fuel info'!$G$7</f>
        <v>0.1542004485699398</v>
      </c>
      <c r="AO36" s="297">
        <f>'Fuel info'!$G$7</f>
        <v>0.1542004485699398</v>
      </c>
      <c r="AP36" s="297">
        <f>'Fuel info'!$G$7</f>
        <v>0.1542004485699398</v>
      </c>
      <c r="AQ36" s="298">
        <f>'Fuel info'!$G$7</f>
        <v>0.1542004485699398</v>
      </c>
      <c r="AR36" s="299"/>
      <c r="AS36" s="286">
        <f>'Fuel info'!$D$7</f>
        <v>0.16816555764196975</v>
      </c>
      <c r="AT36" s="287">
        <f>'Fuel info'!$D$7</f>
        <v>0.16816555764196975</v>
      </c>
      <c r="AU36" s="287">
        <f>'Fuel info'!$D$7</f>
        <v>0.16816555764196975</v>
      </c>
      <c r="AV36" s="287">
        <f>'Fuel info'!$D$7</f>
        <v>0.16816555764196975</v>
      </c>
      <c r="AW36" s="287">
        <f>'Fuel info'!$D$7</f>
        <v>0.16816555764196975</v>
      </c>
      <c r="AX36" s="287">
        <f>'Fuel info'!$E$7</f>
        <v>0.16333795753552052</v>
      </c>
      <c r="AY36" s="287">
        <f>'Fuel info'!$E$7</f>
        <v>0.16333795753552052</v>
      </c>
      <c r="AZ36" s="287">
        <f>'Fuel info'!$E$7</f>
        <v>0.16333795753552052</v>
      </c>
      <c r="BA36" s="287">
        <f>'Fuel info'!$E$7</f>
        <v>0.16333795753552052</v>
      </c>
      <c r="BB36" s="287">
        <f>'Fuel info'!$E$7</f>
        <v>0.16333795753552052</v>
      </c>
      <c r="BC36" s="287">
        <f>'Fuel info'!$F$7</f>
        <v>0.1554509090644169</v>
      </c>
      <c r="BD36" s="287">
        <f>'Fuel info'!$F$7</f>
        <v>0.1554509090644169</v>
      </c>
      <c r="BE36" s="287">
        <f>'Fuel info'!$F$7</f>
        <v>0.1554509090644169</v>
      </c>
      <c r="BF36" s="287">
        <f>'Fuel info'!$F$7</f>
        <v>0.1554509090644169</v>
      </c>
      <c r="BG36" s="287">
        <f>'Fuel info'!$G$7</f>
        <v>0.1542004485699398</v>
      </c>
      <c r="BH36" s="287">
        <f>'Fuel info'!$G$7</f>
        <v>0.1542004485699398</v>
      </c>
      <c r="BI36" s="287">
        <f>'Fuel info'!$G$7</f>
        <v>0.1542004485699398</v>
      </c>
      <c r="BJ36" s="287">
        <f>'Fuel info'!$G$7</f>
        <v>0.1542004485699398</v>
      </c>
      <c r="BK36" s="287">
        <f>'Fuel info'!$G$7</f>
        <v>0.1542004485699398</v>
      </c>
      <c r="BL36" s="287">
        <f>'Fuel info'!$G$7</f>
        <v>0.1542004485699398</v>
      </c>
      <c r="BM36" s="287">
        <f>'Fuel info'!$G$7</f>
        <v>0.1542004485699398</v>
      </c>
      <c r="BN36" s="287">
        <f>'Fuel info'!$G$7</f>
        <v>0.1542004485699398</v>
      </c>
      <c r="BO36" s="287">
        <f>'Fuel info'!$G$7</f>
        <v>0.1542004485699398</v>
      </c>
      <c r="BP36" s="287">
        <f>'Fuel info'!$G$7</f>
        <v>0.1542004485699398</v>
      </c>
      <c r="BQ36" s="287">
        <f>'Fuel info'!$G$7</f>
        <v>0.1542004485699398</v>
      </c>
      <c r="BR36" s="287">
        <f>'Fuel info'!$G$7</f>
        <v>0.1542004485699398</v>
      </c>
      <c r="BS36" s="287">
        <f>'Fuel info'!$G$7</f>
        <v>0.1542004485699398</v>
      </c>
      <c r="BT36" s="287">
        <f>'Fuel info'!$G$7</f>
        <v>0.1542004485699398</v>
      </c>
      <c r="BU36" s="287">
        <f>'Fuel info'!$G$7</f>
        <v>0.1542004485699398</v>
      </c>
      <c r="BV36" s="287">
        <f>'Fuel info'!$G$7</f>
        <v>0.1542004485699398</v>
      </c>
      <c r="BW36" s="287">
        <f>'Fuel info'!$G$7</f>
        <v>0.1542004485699398</v>
      </c>
      <c r="BX36" s="287">
        <f>'Fuel info'!$G$7</f>
        <v>0.1542004485699398</v>
      </c>
      <c r="BY36" s="287">
        <f>'Fuel info'!$G$7</f>
        <v>0.1542004485699398</v>
      </c>
      <c r="BZ36" s="287">
        <f>'Fuel info'!$G$7</f>
        <v>0.1542004485699398</v>
      </c>
      <c r="CA36" s="287">
        <f>'Fuel info'!$G$7</f>
        <v>0.1542004485699398</v>
      </c>
      <c r="CB36" s="288">
        <f>'Fuel info'!$G$7</f>
        <v>0.1542004485699398</v>
      </c>
      <c r="CD36" s="300">
        <v>1</v>
      </c>
      <c r="CE36" s="246">
        <v>1</v>
      </c>
      <c r="CF36" s="246">
        <v>1</v>
      </c>
      <c r="CG36" s="246">
        <v>1</v>
      </c>
      <c r="CH36" s="246">
        <v>1</v>
      </c>
      <c r="CI36" s="246">
        <v>1</v>
      </c>
      <c r="CJ36" s="246">
        <v>1</v>
      </c>
      <c r="CK36" s="246">
        <v>1</v>
      </c>
      <c r="CL36" s="246">
        <v>1</v>
      </c>
      <c r="CM36" s="246">
        <v>1</v>
      </c>
      <c r="CN36" s="246">
        <v>1</v>
      </c>
      <c r="CO36" s="246">
        <v>1</v>
      </c>
      <c r="CP36" s="246">
        <v>1</v>
      </c>
      <c r="CQ36" s="246">
        <v>1</v>
      </c>
      <c r="CR36" s="301">
        <f t="shared" si="44"/>
        <v>1</v>
      </c>
      <c r="CS36" s="301">
        <f t="shared" si="45"/>
        <v>1</v>
      </c>
      <c r="CT36" s="301">
        <f t="shared" si="46"/>
        <v>1</v>
      </c>
      <c r="CU36" s="301">
        <f t="shared" si="47"/>
        <v>1</v>
      </c>
      <c r="CV36" s="301">
        <f t="shared" si="48"/>
        <v>1</v>
      </c>
      <c r="CW36" s="301">
        <f t="shared" si="49"/>
        <v>1</v>
      </c>
      <c r="CX36" s="301">
        <f t="shared" si="50"/>
        <v>1</v>
      </c>
      <c r="CY36" s="301">
        <f t="shared" si="51"/>
        <v>1</v>
      </c>
      <c r="CZ36" s="301">
        <f t="shared" si="52"/>
        <v>1</v>
      </c>
      <c r="DA36" s="301">
        <f t="shared" si="53"/>
        <v>1</v>
      </c>
      <c r="DB36" s="301">
        <f t="shared" si="54"/>
        <v>1</v>
      </c>
      <c r="DC36" s="301">
        <f t="shared" si="55"/>
        <v>1</v>
      </c>
      <c r="DD36" s="301">
        <f t="shared" si="56"/>
        <v>1</v>
      </c>
      <c r="DE36" s="301">
        <f t="shared" si="57"/>
        <v>1</v>
      </c>
      <c r="DF36" s="301">
        <f t="shared" si="58"/>
        <v>1</v>
      </c>
      <c r="DG36" s="301">
        <f t="shared" si="59"/>
        <v>1</v>
      </c>
      <c r="DH36" s="301">
        <f t="shared" si="60"/>
        <v>1</v>
      </c>
      <c r="DI36" s="301">
        <f t="shared" si="61"/>
        <v>1</v>
      </c>
      <c r="DJ36" s="301">
        <f t="shared" si="62"/>
        <v>1</v>
      </c>
      <c r="DK36" s="301">
        <f t="shared" si="63"/>
        <v>1</v>
      </c>
      <c r="DL36" s="301">
        <f t="shared" si="64"/>
        <v>1</v>
      </c>
      <c r="DM36" s="302">
        <f t="shared" si="65"/>
        <v>1</v>
      </c>
    </row>
    <row r="37" spans="1:117" ht="21" customHeight="1">
      <c r="A37" s="1"/>
      <c r="B37" s="582"/>
      <c r="C37" s="572" t="s">
        <v>18</v>
      </c>
      <c r="D37" s="572" t="s">
        <v>38</v>
      </c>
      <c r="E37" s="283" t="s">
        <v>9</v>
      </c>
      <c r="F37" s="303" t="s">
        <v>20</v>
      </c>
      <c r="G37" s="304">
        <v>1996</v>
      </c>
      <c r="H37" s="306">
        <f>'Fuel info'!$H$10</f>
        <v>0.08775030000000003</v>
      </c>
      <c r="I37" s="306">
        <f>'Fuel info'!$H$10</f>
        <v>0.08775030000000003</v>
      </c>
      <c r="J37" s="306">
        <f>'Fuel info'!$H$10</f>
        <v>0.08775030000000003</v>
      </c>
      <c r="K37" s="306">
        <f>'Fuel info'!$H$10</f>
        <v>0.08775030000000003</v>
      </c>
      <c r="L37" s="306">
        <f>'Fuel info'!$H$10</f>
        <v>0.08775030000000003</v>
      </c>
      <c r="M37" s="306">
        <f>'Fuel info'!$H$10</f>
        <v>0.08775030000000003</v>
      </c>
      <c r="N37" s="306">
        <f>'Fuel info'!$H$10</f>
        <v>0.08775030000000003</v>
      </c>
      <c r="O37" s="306">
        <f>'Fuel info'!$H$10</f>
        <v>0.08775030000000003</v>
      </c>
      <c r="P37" s="306">
        <f>'Fuel info'!$H$10</f>
        <v>0.08775030000000003</v>
      </c>
      <c r="Q37" s="306">
        <f>'Fuel info'!$H$10</f>
        <v>0.08775030000000003</v>
      </c>
      <c r="R37" s="306">
        <f>'Fuel info'!$H$10</f>
        <v>0.08775030000000003</v>
      </c>
      <c r="S37" s="306">
        <f>'Fuel info'!$H$10</f>
        <v>0.08775030000000003</v>
      </c>
      <c r="T37" s="306">
        <f>'Fuel info'!$H$10</f>
        <v>0.08775030000000003</v>
      </c>
      <c r="U37" s="306">
        <f>'Fuel info'!$H$10</f>
        <v>0.08775030000000003</v>
      </c>
      <c r="V37" s="306">
        <f>'Fuel info'!$H$10</f>
        <v>0.08775030000000003</v>
      </c>
      <c r="W37" s="306">
        <f>'Fuel info'!$H$10</f>
        <v>0.08775030000000003</v>
      </c>
      <c r="X37" s="306">
        <f>'Fuel info'!$H$10</f>
        <v>0.08775030000000003</v>
      </c>
      <c r="Y37" s="306">
        <f>'Fuel info'!$H$10</f>
        <v>0.08775030000000003</v>
      </c>
      <c r="Z37" s="306">
        <f>'Fuel info'!$H$10</f>
        <v>0.08775030000000003</v>
      </c>
      <c r="AA37" s="306">
        <f>'Fuel info'!$H$10</f>
        <v>0.08775030000000003</v>
      </c>
      <c r="AB37" s="306">
        <f>'Fuel info'!$H$10</f>
        <v>0.08775030000000003</v>
      </c>
      <c r="AC37" s="306">
        <f>'Fuel info'!$H$10</f>
        <v>0.08775030000000003</v>
      </c>
      <c r="AD37" s="306">
        <f>'Fuel info'!$H$10</f>
        <v>0.08775030000000003</v>
      </c>
      <c r="AE37" s="306">
        <f>'Fuel info'!$H$10</f>
        <v>0.08775030000000003</v>
      </c>
      <c r="AF37" s="306">
        <f>'Fuel info'!$H$10</f>
        <v>0.08775030000000003</v>
      </c>
      <c r="AG37" s="306">
        <f>'Fuel info'!$H$10</f>
        <v>0.08775030000000003</v>
      </c>
      <c r="AH37" s="306">
        <f>'Fuel info'!$H$10</f>
        <v>0.08775030000000003</v>
      </c>
      <c r="AI37" s="306">
        <f>'Fuel info'!$H$10</f>
        <v>0.08775030000000003</v>
      </c>
      <c r="AJ37" s="306">
        <f>'Fuel info'!$H$10</f>
        <v>0.08775030000000003</v>
      </c>
      <c r="AK37" s="306">
        <f>'Fuel info'!$H$10</f>
        <v>0.08775030000000003</v>
      </c>
      <c r="AL37" s="306">
        <f>'Fuel info'!$H$10</f>
        <v>0.08775030000000003</v>
      </c>
      <c r="AM37" s="306">
        <f>'Fuel info'!$H$10</f>
        <v>0.08775030000000003</v>
      </c>
      <c r="AN37" s="306">
        <f>'Fuel info'!$H$10</f>
        <v>0.08775030000000003</v>
      </c>
      <c r="AO37" s="306">
        <f>'Fuel info'!$H$10</f>
        <v>0.08775030000000003</v>
      </c>
      <c r="AP37" s="306">
        <f>'Fuel info'!$H$10</f>
        <v>0.08775030000000003</v>
      </c>
      <c r="AQ37" s="307">
        <f>'Fuel info'!$H$10</f>
        <v>0.08775030000000003</v>
      </c>
      <c r="AR37" s="15"/>
      <c r="AS37" s="305">
        <f>'Fuel info'!$H$10</f>
        <v>0.08775030000000003</v>
      </c>
      <c r="AT37" s="306">
        <f>'Fuel info'!$H$10</f>
        <v>0.08775030000000003</v>
      </c>
      <c r="AU37" s="306">
        <f>'Fuel info'!$H$10</f>
        <v>0.08775030000000003</v>
      </c>
      <c r="AV37" s="306">
        <f>'Fuel info'!$H$10</f>
        <v>0.08775030000000003</v>
      </c>
      <c r="AW37" s="306">
        <f>'Fuel info'!$H$10</f>
        <v>0.08775030000000003</v>
      </c>
      <c r="AX37" s="306">
        <f>'Fuel info'!$I$10</f>
        <v>0.08342490000000002</v>
      </c>
      <c r="AY37" s="306">
        <f>'Fuel info'!$I$10</f>
        <v>0.08342490000000002</v>
      </c>
      <c r="AZ37" s="306">
        <f>'Fuel info'!$I$10</f>
        <v>0.08342490000000002</v>
      </c>
      <c r="BA37" s="306">
        <f>'Fuel info'!$I$10</f>
        <v>0.08342490000000002</v>
      </c>
      <c r="BB37" s="306">
        <f>'Fuel info'!$I$10</f>
        <v>0.08342490000000002</v>
      </c>
      <c r="BC37" s="306">
        <f>'Fuel info'!$J$10</f>
        <v>0.08188659999999992</v>
      </c>
      <c r="BD37" s="306">
        <f>'Fuel info'!$J$10</f>
        <v>0.08188659999999992</v>
      </c>
      <c r="BE37" s="306">
        <f>'Fuel info'!$J$10</f>
        <v>0.08188659999999992</v>
      </c>
      <c r="BF37" s="306">
        <f>'Fuel info'!$J$10</f>
        <v>0.08188659999999992</v>
      </c>
      <c r="BG37" s="306">
        <f>'Fuel info'!$K$10</f>
        <v>0.08188659999999992</v>
      </c>
      <c r="BH37" s="306">
        <f>'Fuel info'!$K$10</f>
        <v>0.08188659999999992</v>
      </c>
      <c r="BI37" s="306">
        <f>'Fuel info'!$K$10</f>
        <v>0.08188659999999992</v>
      </c>
      <c r="BJ37" s="306">
        <f>'Fuel info'!$K$10</f>
        <v>0.08188659999999992</v>
      </c>
      <c r="BK37" s="306">
        <f>'Fuel info'!$K$10</f>
        <v>0.08188659999999992</v>
      </c>
      <c r="BL37" s="306">
        <f>'Fuel info'!$K$10</f>
        <v>0.08188659999999992</v>
      </c>
      <c r="BM37" s="306">
        <f>'Fuel info'!$K$10</f>
        <v>0.08188659999999992</v>
      </c>
      <c r="BN37" s="306">
        <f>'Fuel info'!$K$10</f>
        <v>0.08188659999999992</v>
      </c>
      <c r="BO37" s="306">
        <f>'Fuel info'!$K$10</f>
        <v>0.08188659999999992</v>
      </c>
      <c r="BP37" s="306">
        <f>'Fuel info'!$K$10</f>
        <v>0.08188659999999992</v>
      </c>
      <c r="BQ37" s="306">
        <f>'Fuel info'!$K$10</f>
        <v>0.08188659999999992</v>
      </c>
      <c r="BR37" s="306">
        <f>'Fuel info'!$K$10</f>
        <v>0.08188659999999992</v>
      </c>
      <c r="BS37" s="306">
        <f>'Fuel info'!$K$10</f>
        <v>0.08188659999999992</v>
      </c>
      <c r="BT37" s="306">
        <f>'Fuel info'!$K$10</f>
        <v>0.08188659999999992</v>
      </c>
      <c r="BU37" s="306">
        <f>'Fuel info'!$K$10</f>
        <v>0.08188659999999992</v>
      </c>
      <c r="BV37" s="306">
        <f>'Fuel info'!$K$10</f>
        <v>0.08188659999999992</v>
      </c>
      <c r="BW37" s="306">
        <f>'Fuel info'!$K$10</f>
        <v>0.08188659999999992</v>
      </c>
      <c r="BX37" s="306">
        <f>'Fuel info'!$K$10</f>
        <v>0.08188659999999992</v>
      </c>
      <c r="BY37" s="306">
        <f>'Fuel info'!$K$10</f>
        <v>0.08188659999999992</v>
      </c>
      <c r="BZ37" s="306">
        <f>'Fuel info'!$K$10</f>
        <v>0.08188659999999992</v>
      </c>
      <c r="CA37" s="306">
        <f>'Fuel info'!$K$10</f>
        <v>0.08188659999999992</v>
      </c>
      <c r="CB37" s="307">
        <f>'Fuel info'!$K$10</f>
        <v>0.08188659999999992</v>
      </c>
      <c r="CD37" s="280">
        <v>1</v>
      </c>
      <c r="CE37" s="281">
        <f aca="true" t="shared" si="66" ref="CE37:CQ39">AT37/I37</f>
        <v>1</v>
      </c>
      <c r="CF37" s="281">
        <f t="shared" si="66"/>
        <v>1</v>
      </c>
      <c r="CG37" s="281">
        <f t="shared" si="66"/>
        <v>1</v>
      </c>
      <c r="CH37" s="281">
        <f t="shared" si="66"/>
        <v>1</v>
      </c>
      <c r="CI37" s="281">
        <f t="shared" si="66"/>
        <v>0.9507078608278262</v>
      </c>
      <c r="CJ37" s="281">
        <f t="shared" si="66"/>
        <v>0.9507078608278262</v>
      </c>
      <c r="CK37" s="281">
        <f t="shared" si="66"/>
        <v>0.9507078608278262</v>
      </c>
      <c r="CL37" s="281">
        <f t="shared" si="66"/>
        <v>0.9507078608278262</v>
      </c>
      <c r="CM37" s="281">
        <f t="shared" si="66"/>
        <v>0.9507078608278262</v>
      </c>
      <c r="CN37" s="281">
        <f t="shared" si="66"/>
        <v>0.9331774364304155</v>
      </c>
      <c r="CO37" s="281">
        <f t="shared" si="66"/>
        <v>0.9331774364304155</v>
      </c>
      <c r="CP37" s="281">
        <f t="shared" si="66"/>
        <v>0.9331774364304155</v>
      </c>
      <c r="CQ37" s="281">
        <f t="shared" si="66"/>
        <v>0.9331774364304155</v>
      </c>
      <c r="CR37" s="281">
        <f t="shared" si="44"/>
        <v>0.9331774364304155</v>
      </c>
      <c r="CS37" s="281">
        <f t="shared" si="45"/>
        <v>0.9331774364304155</v>
      </c>
      <c r="CT37" s="281">
        <f t="shared" si="46"/>
        <v>0.9331774364304155</v>
      </c>
      <c r="CU37" s="281">
        <f t="shared" si="47"/>
        <v>0.9331774364304155</v>
      </c>
      <c r="CV37" s="281">
        <f t="shared" si="48"/>
        <v>0.9331774364304155</v>
      </c>
      <c r="CW37" s="281">
        <f t="shared" si="49"/>
        <v>0.9331774364304155</v>
      </c>
      <c r="CX37" s="281">
        <f t="shared" si="50"/>
        <v>0.9331774364304155</v>
      </c>
      <c r="CY37" s="281">
        <f t="shared" si="51"/>
        <v>0.9331774364304155</v>
      </c>
      <c r="CZ37" s="281">
        <f t="shared" si="52"/>
        <v>0.9331774364304155</v>
      </c>
      <c r="DA37" s="281">
        <f t="shared" si="53"/>
        <v>0.9331774364304155</v>
      </c>
      <c r="DB37" s="281">
        <f t="shared" si="54"/>
        <v>0.9331774364304155</v>
      </c>
      <c r="DC37" s="281">
        <f t="shared" si="55"/>
        <v>0.9331774364304155</v>
      </c>
      <c r="DD37" s="281">
        <f t="shared" si="56"/>
        <v>0.9331774364304155</v>
      </c>
      <c r="DE37" s="281">
        <f t="shared" si="57"/>
        <v>0.9331774364304155</v>
      </c>
      <c r="DF37" s="281">
        <f t="shared" si="58"/>
        <v>0.9331774364304155</v>
      </c>
      <c r="DG37" s="281">
        <f t="shared" si="59"/>
        <v>0.9331774364304155</v>
      </c>
      <c r="DH37" s="281">
        <f t="shared" si="60"/>
        <v>0.9331774364304155</v>
      </c>
      <c r="DI37" s="281">
        <f t="shared" si="61"/>
        <v>0.9331774364304155</v>
      </c>
      <c r="DJ37" s="281">
        <f t="shared" si="62"/>
        <v>0.9331774364304155</v>
      </c>
      <c r="DK37" s="281">
        <f t="shared" si="63"/>
        <v>0.9331774364304155</v>
      </c>
      <c r="DL37" s="281">
        <f t="shared" si="64"/>
        <v>0.9331774364304155</v>
      </c>
      <c r="DM37" s="282">
        <f t="shared" si="65"/>
        <v>0.9331774364304155</v>
      </c>
    </row>
    <row r="38" spans="1:117" ht="21" customHeight="1">
      <c r="A38" s="1"/>
      <c r="B38" s="582"/>
      <c r="C38" s="570"/>
      <c r="D38" s="570"/>
      <c r="E38" s="283" t="s">
        <v>10</v>
      </c>
      <c r="F38" s="284">
        <v>33970</v>
      </c>
      <c r="G38" s="285">
        <v>1996</v>
      </c>
      <c r="H38" s="287">
        <f>'Fuel info'!$H$10</f>
        <v>0.08775030000000003</v>
      </c>
      <c r="I38" s="287">
        <f>'Fuel info'!$H$10</f>
        <v>0.08775030000000003</v>
      </c>
      <c r="J38" s="287">
        <f>'Fuel info'!$H$10</f>
        <v>0.08775030000000003</v>
      </c>
      <c r="K38" s="287">
        <f>'Fuel info'!$H$10</f>
        <v>0.08775030000000003</v>
      </c>
      <c r="L38" s="287">
        <f>'Fuel info'!$H$10</f>
        <v>0.08775030000000003</v>
      </c>
      <c r="M38" s="287">
        <f>'Fuel info'!$H$10</f>
        <v>0.08775030000000003</v>
      </c>
      <c r="N38" s="287">
        <f>'Fuel info'!$H$10</f>
        <v>0.08775030000000003</v>
      </c>
      <c r="O38" s="287">
        <f>'Fuel info'!$H$10</f>
        <v>0.08775030000000003</v>
      </c>
      <c r="P38" s="287">
        <f>'Fuel info'!$H$10</f>
        <v>0.08775030000000003</v>
      </c>
      <c r="Q38" s="287">
        <f>'Fuel info'!$H$10</f>
        <v>0.08775030000000003</v>
      </c>
      <c r="R38" s="287">
        <f>'Fuel info'!$H$10</f>
        <v>0.08775030000000003</v>
      </c>
      <c r="S38" s="287">
        <f>'Fuel info'!$H$10</f>
        <v>0.08775030000000003</v>
      </c>
      <c r="T38" s="287">
        <f>'Fuel info'!$H$10</f>
        <v>0.08775030000000003</v>
      </c>
      <c r="U38" s="287">
        <f>'Fuel info'!$H$10</f>
        <v>0.08775030000000003</v>
      </c>
      <c r="V38" s="287">
        <f>'Fuel info'!$H$10</f>
        <v>0.08775030000000003</v>
      </c>
      <c r="W38" s="287">
        <f>'Fuel info'!$H$10</f>
        <v>0.08775030000000003</v>
      </c>
      <c r="X38" s="287">
        <f>'Fuel info'!$H$10</f>
        <v>0.08775030000000003</v>
      </c>
      <c r="Y38" s="287">
        <f>'Fuel info'!$H$10</f>
        <v>0.08775030000000003</v>
      </c>
      <c r="Z38" s="287">
        <f>'Fuel info'!$H$10</f>
        <v>0.08775030000000003</v>
      </c>
      <c r="AA38" s="287">
        <f>'Fuel info'!$H$10</f>
        <v>0.08775030000000003</v>
      </c>
      <c r="AB38" s="287">
        <f>'Fuel info'!$H$10</f>
        <v>0.08775030000000003</v>
      </c>
      <c r="AC38" s="287">
        <f>'Fuel info'!$H$10</f>
        <v>0.08775030000000003</v>
      </c>
      <c r="AD38" s="287">
        <f>'Fuel info'!$H$10</f>
        <v>0.08775030000000003</v>
      </c>
      <c r="AE38" s="287">
        <f>'Fuel info'!$H$10</f>
        <v>0.08775030000000003</v>
      </c>
      <c r="AF38" s="287">
        <f>'Fuel info'!$H$10</f>
        <v>0.08775030000000003</v>
      </c>
      <c r="AG38" s="287">
        <f>'Fuel info'!$H$10</f>
        <v>0.08775030000000003</v>
      </c>
      <c r="AH38" s="287">
        <f>'Fuel info'!$H$10</f>
        <v>0.08775030000000003</v>
      </c>
      <c r="AI38" s="287">
        <f>'Fuel info'!$H$10</f>
        <v>0.08775030000000003</v>
      </c>
      <c r="AJ38" s="287">
        <f>'Fuel info'!$H$10</f>
        <v>0.08775030000000003</v>
      </c>
      <c r="AK38" s="287">
        <f>'Fuel info'!$H$10</f>
        <v>0.08775030000000003</v>
      </c>
      <c r="AL38" s="287">
        <f>'Fuel info'!$H$10</f>
        <v>0.08775030000000003</v>
      </c>
      <c r="AM38" s="287">
        <f>'Fuel info'!$H$10</f>
        <v>0.08775030000000003</v>
      </c>
      <c r="AN38" s="287">
        <f>'Fuel info'!$H$10</f>
        <v>0.08775030000000003</v>
      </c>
      <c r="AO38" s="287">
        <f>'Fuel info'!$H$10</f>
        <v>0.08775030000000003</v>
      </c>
      <c r="AP38" s="287">
        <f>'Fuel info'!$H$10</f>
        <v>0.08775030000000003</v>
      </c>
      <c r="AQ38" s="288">
        <f>'Fuel info'!$H$10</f>
        <v>0.08775030000000003</v>
      </c>
      <c r="AR38" s="15"/>
      <c r="AS38" s="286">
        <f>'Fuel info'!$H$10</f>
        <v>0.08775030000000003</v>
      </c>
      <c r="AT38" s="287">
        <f>'Fuel info'!$H$10</f>
        <v>0.08775030000000003</v>
      </c>
      <c r="AU38" s="287">
        <f>'Fuel info'!$H$10</f>
        <v>0.08775030000000003</v>
      </c>
      <c r="AV38" s="287">
        <f>'Fuel info'!$H$10</f>
        <v>0.08775030000000003</v>
      </c>
      <c r="AW38" s="287">
        <f>'Fuel info'!$H$10</f>
        <v>0.08775030000000003</v>
      </c>
      <c r="AX38" s="287">
        <f>'Fuel info'!$I$10</f>
        <v>0.08342490000000002</v>
      </c>
      <c r="AY38" s="287">
        <f>'Fuel info'!$I$10</f>
        <v>0.08342490000000002</v>
      </c>
      <c r="AZ38" s="287">
        <f>'Fuel info'!$I$10</f>
        <v>0.08342490000000002</v>
      </c>
      <c r="BA38" s="287">
        <f>'Fuel info'!$I$10</f>
        <v>0.08342490000000002</v>
      </c>
      <c r="BB38" s="287">
        <f>'Fuel info'!$I$10</f>
        <v>0.08342490000000002</v>
      </c>
      <c r="BC38" s="287">
        <f>'Fuel info'!$J$10</f>
        <v>0.08188659999999992</v>
      </c>
      <c r="BD38" s="287">
        <f>'Fuel info'!$J$10</f>
        <v>0.08188659999999992</v>
      </c>
      <c r="BE38" s="287">
        <f>'Fuel info'!$J$10</f>
        <v>0.08188659999999992</v>
      </c>
      <c r="BF38" s="287">
        <f>'Fuel info'!$J$10</f>
        <v>0.08188659999999992</v>
      </c>
      <c r="BG38" s="287">
        <f>'Fuel info'!$K$10</f>
        <v>0.08188659999999992</v>
      </c>
      <c r="BH38" s="287">
        <f>'Fuel info'!$K$10</f>
        <v>0.08188659999999992</v>
      </c>
      <c r="BI38" s="287">
        <f>'Fuel info'!$K$10</f>
        <v>0.08188659999999992</v>
      </c>
      <c r="BJ38" s="287">
        <f>'Fuel info'!$K$10</f>
        <v>0.08188659999999992</v>
      </c>
      <c r="BK38" s="287">
        <f>'Fuel info'!$K$10</f>
        <v>0.08188659999999992</v>
      </c>
      <c r="BL38" s="287">
        <f>'Fuel info'!$K$10</f>
        <v>0.08188659999999992</v>
      </c>
      <c r="BM38" s="287">
        <f>'Fuel info'!$K$10</f>
        <v>0.08188659999999992</v>
      </c>
      <c r="BN38" s="287">
        <f>'Fuel info'!$K$10</f>
        <v>0.08188659999999992</v>
      </c>
      <c r="BO38" s="287">
        <f>'Fuel info'!$K$10</f>
        <v>0.08188659999999992</v>
      </c>
      <c r="BP38" s="287">
        <f>'Fuel info'!$K$10</f>
        <v>0.08188659999999992</v>
      </c>
      <c r="BQ38" s="287">
        <f>'Fuel info'!$K$10</f>
        <v>0.08188659999999992</v>
      </c>
      <c r="BR38" s="287">
        <f>'Fuel info'!$K$10</f>
        <v>0.08188659999999992</v>
      </c>
      <c r="BS38" s="287">
        <f>'Fuel info'!$K$10</f>
        <v>0.08188659999999992</v>
      </c>
      <c r="BT38" s="287">
        <f>'Fuel info'!$K$10</f>
        <v>0.08188659999999992</v>
      </c>
      <c r="BU38" s="287">
        <f>'Fuel info'!$K$10</f>
        <v>0.08188659999999992</v>
      </c>
      <c r="BV38" s="287">
        <f>'Fuel info'!$K$10</f>
        <v>0.08188659999999992</v>
      </c>
      <c r="BW38" s="287">
        <f>'Fuel info'!$K$10</f>
        <v>0.08188659999999992</v>
      </c>
      <c r="BX38" s="287">
        <f>'Fuel info'!$K$10</f>
        <v>0.08188659999999992</v>
      </c>
      <c r="BY38" s="287">
        <f>'Fuel info'!$K$10</f>
        <v>0.08188659999999992</v>
      </c>
      <c r="BZ38" s="287">
        <f>'Fuel info'!$K$10</f>
        <v>0.08188659999999992</v>
      </c>
      <c r="CA38" s="287">
        <f>'Fuel info'!$K$10</f>
        <v>0.08188659999999992</v>
      </c>
      <c r="CB38" s="288">
        <f>'Fuel info'!$K$10</f>
        <v>0.08188659999999992</v>
      </c>
      <c r="CD38" s="289">
        <v>1</v>
      </c>
      <c r="CE38" s="290">
        <f t="shared" si="66"/>
        <v>1</v>
      </c>
      <c r="CF38" s="290">
        <f t="shared" si="66"/>
        <v>1</v>
      </c>
      <c r="CG38" s="290">
        <f t="shared" si="66"/>
        <v>1</v>
      </c>
      <c r="CH38" s="290">
        <f t="shared" si="66"/>
        <v>1</v>
      </c>
      <c r="CI38" s="290">
        <f t="shared" si="66"/>
        <v>0.9507078608278262</v>
      </c>
      <c r="CJ38" s="290">
        <f t="shared" si="66"/>
        <v>0.9507078608278262</v>
      </c>
      <c r="CK38" s="290">
        <f t="shared" si="66"/>
        <v>0.9507078608278262</v>
      </c>
      <c r="CL38" s="290">
        <f t="shared" si="66"/>
        <v>0.9507078608278262</v>
      </c>
      <c r="CM38" s="290">
        <f t="shared" si="66"/>
        <v>0.9507078608278262</v>
      </c>
      <c r="CN38" s="290">
        <f t="shared" si="66"/>
        <v>0.9331774364304155</v>
      </c>
      <c r="CO38" s="290">
        <f t="shared" si="66"/>
        <v>0.9331774364304155</v>
      </c>
      <c r="CP38" s="290">
        <f t="shared" si="66"/>
        <v>0.9331774364304155</v>
      </c>
      <c r="CQ38" s="290">
        <f t="shared" si="66"/>
        <v>0.9331774364304155</v>
      </c>
      <c r="CR38" s="290">
        <f t="shared" si="44"/>
        <v>0.9331774364304155</v>
      </c>
      <c r="CS38" s="290">
        <f t="shared" si="45"/>
        <v>0.9331774364304155</v>
      </c>
      <c r="CT38" s="290">
        <f t="shared" si="46"/>
        <v>0.9331774364304155</v>
      </c>
      <c r="CU38" s="290">
        <f t="shared" si="47"/>
        <v>0.9331774364304155</v>
      </c>
      <c r="CV38" s="290">
        <f t="shared" si="48"/>
        <v>0.9331774364304155</v>
      </c>
      <c r="CW38" s="290">
        <f t="shared" si="49"/>
        <v>0.9331774364304155</v>
      </c>
      <c r="CX38" s="290">
        <f t="shared" si="50"/>
        <v>0.9331774364304155</v>
      </c>
      <c r="CY38" s="290">
        <f t="shared" si="51"/>
        <v>0.9331774364304155</v>
      </c>
      <c r="CZ38" s="290">
        <f t="shared" si="52"/>
        <v>0.9331774364304155</v>
      </c>
      <c r="DA38" s="290">
        <f t="shared" si="53"/>
        <v>0.9331774364304155</v>
      </c>
      <c r="DB38" s="290">
        <f t="shared" si="54"/>
        <v>0.9331774364304155</v>
      </c>
      <c r="DC38" s="290">
        <f t="shared" si="55"/>
        <v>0.9331774364304155</v>
      </c>
      <c r="DD38" s="290">
        <f t="shared" si="56"/>
        <v>0.9331774364304155</v>
      </c>
      <c r="DE38" s="290">
        <f t="shared" si="57"/>
        <v>0.9331774364304155</v>
      </c>
      <c r="DF38" s="290">
        <f t="shared" si="58"/>
        <v>0.9331774364304155</v>
      </c>
      <c r="DG38" s="290">
        <f t="shared" si="59"/>
        <v>0.9331774364304155</v>
      </c>
      <c r="DH38" s="290">
        <f t="shared" si="60"/>
        <v>0.9331774364304155</v>
      </c>
      <c r="DI38" s="290">
        <f t="shared" si="61"/>
        <v>0.9331774364304155</v>
      </c>
      <c r="DJ38" s="290">
        <f t="shared" si="62"/>
        <v>0.9331774364304155</v>
      </c>
      <c r="DK38" s="290">
        <f t="shared" si="63"/>
        <v>0.9331774364304155</v>
      </c>
      <c r="DL38" s="290">
        <f t="shared" si="64"/>
        <v>0.9331774364304155</v>
      </c>
      <c r="DM38" s="291">
        <f t="shared" si="65"/>
        <v>0.9331774364304155</v>
      </c>
    </row>
    <row r="39" spans="1:117" ht="21" customHeight="1">
      <c r="A39" s="1"/>
      <c r="B39" s="582"/>
      <c r="C39" s="570"/>
      <c r="D39" s="570"/>
      <c r="E39" s="283" t="s">
        <v>11</v>
      </c>
      <c r="F39" s="284">
        <v>35431</v>
      </c>
      <c r="G39" s="292">
        <v>1996</v>
      </c>
      <c r="H39" s="287">
        <f>'Fuel info'!$H$10</f>
        <v>0.08775030000000003</v>
      </c>
      <c r="I39" s="287">
        <f>'Fuel info'!$H$10</f>
        <v>0.08775030000000003</v>
      </c>
      <c r="J39" s="287">
        <f>'Fuel info'!$H$10</f>
        <v>0.08775030000000003</v>
      </c>
      <c r="K39" s="287">
        <f>'Fuel info'!$H$10</f>
        <v>0.08775030000000003</v>
      </c>
      <c r="L39" s="287">
        <f>'Fuel info'!$H$10</f>
        <v>0.08775030000000003</v>
      </c>
      <c r="M39" s="287">
        <f>'Fuel info'!$H$10</f>
        <v>0.08775030000000003</v>
      </c>
      <c r="N39" s="287">
        <f>'Fuel info'!$H$10</f>
        <v>0.08775030000000003</v>
      </c>
      <c r="O39" s="287">
        <f>'Fuel info'!$H$10</f>
        <v>0.08775030000000003</v>
      </c>
      <c r="P39" s="287">
        <f>'Fuel info'!$H$10</f>
        <v>0.08775030000000003</v>
      </c>
      <c r="Q39" s="287">
        <f>'Fuel info'!$H$10</f>
        <v>0.08775030000000003</v>
      </c>
      <c r="R39" s="287">
        <f>'Fuel info'!$H$10</f>
        <v>0.08775030000000003</v>
      </c>
      <c r="S39" s="287">
        <f>'Fuel info'!$H$10</f>
        <v>0.08775030000000003</v>
      </c>
      <c r="T39" s="287">
        <f>'Fuel info'!$H$10</f>
        <v>0.08775030000000003</v>
      </c>
      <c r="U39" s="287">
        <f>'Fuel info'!$H$10</f>
        <v>0.08775030000000003</v>
      </c>
      <c r="V39" s="287">
        <f>'Fuel info'!$H$10</f>
        <v>0.08775030000000003</v>
      </c>
      <c r="W39" s="287">
        <f>'Fuel info'!$H$10</f>
        <v>0.08775030000000003</v>
      </c>
      <c r="X39" s="287">
        <f>'Fuel info'!$H$10</f>
        <v>0.08775030000000003</v>
      </c>
      <c r="Y39" s="287">
        <f>'Fuel info'!$H$10</f>
        <v>0.08775030000000003</v>
      </c>
      <c r="Z39" s="287">
        <f>'Fuel info'!$H$10</f>
        <v>0.08775030000000003</v>
      </c>
      <c r="AA39" s="287">
        <f>'Fuel info'!$H$10</f>
        <v>0.08775030000000003</v>
      </c>
      <c r="AB39" s="287">
        <f>'Fuel info'!$H$10</f>
        <v>0.08775030000000003</v>
      </c>
      <c r="AC39" s="287">
        <f>'Fuel info'!$H$10</f>
        <v>0.08775030000000003</v>
      </c>
      <c r="AD39" s="287">
        <f>'Fuel info'!$H$10</f>
        <v>0.08775030000000003</v>
      </c>
      <c r="AE39" s="287">
        <f>'Fuel info'!$H$10</f>
        <v>0.08775030000000003</v>
      </c>
      <c r="AF39" s="287">
        <f>'Fuel info'!$H$10</f>
        <v>0.08775030000000003</v>
      </c>
      <c r="AG39" s="287">
        <f>'Fuel info'!$H$10</f>
        <v>0.08775030000000003</v>
      </c>
      <c r="AH39" s="287">
        <f>'Fuel info'!$H$10</f>
        <v>0.08775030000000003</v>
      </c>
      <c r="AI39" s="287">
        <f>'Fuel info'!$H$10</f>
        <v>0.08775030000000003</v>
      </c>
      <c r="AJ39" s="287">
        <f>'Fuel info'!$H$10</f>
        <v>0.08775030000000003</v>
      </c>
      <c r="AK39" s="287">
        <f>'Fuel info'!$H$10</f>
        <v>0.08775030000000003</v>
      </c>
      <c r="AL39" s="287">
        <f>'Fuel info'!$H$10</f>
        <v>0.08775030000000003</v>
      </c>
      <c r="AM39" s="287">
        <f>'Fuel info'!$H$10</f>
        <v>0.08775030000000003</v>
      </c>
      <c r="AN39" s="287">
        <f>'Fuel info'!$H$10</f>
        <v>0.08775030000000003</v>
      </c>
      <c r="AO39" s="287">
        <f>'Fuel info'!$H$10</f>
        <v>0.08775030000000003</v>
      </c>
      <c r="AP39" s="287">
        <f>'Fuel info'!$H$10</f>
        <v>0.08775030000000003</v>
      </c>
      <c r="AQ39" s="288">
        <f>'Fuel info'!$H$10</f>
        <v>0.08775030000000003</v>
      </c>
      <c r="AR39" s="15"/>
      <c r="AS39" s="286">
        <f>'Fuel info'!$H$10</f>
        <v>0.08775030000000003</v>
      </c>
      <c r="AT39" s="287">
        <f>'Fuel info'!$H$10</f>
        <v>0.08775030000000003</v>
      </c>
      <c r="AU39" s="287">
        <f>'Fuel info'!$H$10</f>
        <v>0.08775030000000003</v>
      </c>
      <c r="AV39" s="287">
        <f>'Fuel info'!$H$10</f>
        <v>0.08775030000000003</v>
      </c>
      <c r="AW39" s="287">
        <f>'Fuel info'!$H$10</f>
        <v>0.08775030000000003</v>
      </c>
      <c r="AX39" s="287">
        <f>'Fuel info'!$I$10</f>
        <v>0.08342490000000002</v>
      </c>
      <c r="AY39" s="287">
        <f>'Fuel info'!$I$10</f>
        <v>0.08342490000000002</v>
      </c>
      <c r="AZ39" s="287">
        <f>'Fuel info'!$I$10</f>
        <v>0.08342490000000002</v>
      </c>
      <c r="BA39" s="287">
        <f>'Fuel info'!$I$10</f>
        <v>0.08342490000000002</v>
      </c>
      <c r="BB39" s="287">
        <f>'Fuel info'!$I$10</f>
        <v>0.08342490000000002</v>
      </c>
      <c r="BC39" s="287">
        <f>'Fuel info'!$J$10</f>
        <v>0.08188659999999992</v>
      </c>
      <c r="BD39" s="287">
        <f>'Fuel info'!$J$10</f>
        <v>0.08188659999999992</v>
      </c>
      <c r="BE39" s="287">
        <f>'Fuel info'!$J$10</f>
        <v>0.08188659999999992</v>
      </c>
      <c r="BF39" s="287">
        <f>'Fuel info'!$J$10</f>
        <v>0.08188659999999992</v>
      </c>
      <c r="BG39" s="287">
        <f>'Fuel info'!$K$10</f>
        <v>0.08188659999999992</v>
      </c>
      <c r="BH39" s="287">
        <f>'Fuel info'!$K$10</f>
        <v>0.08188659999999992</v>
      </c>
      <c r="BI39" s="287">
        <f>'Fuel info'!$K$10</f>
        <v>0.08188659999999992</v>
      </c>
      <c r="BJ39" s="287">
        <f>'Fuel info'!$K$10</f>
        <v>0.08188659999999992</v>
      </c>
      <c r="BK39" s="287">
        <f>'Fuel info'!$K$10</f>
        <v>0.08188659999999992</v>
      </c>
      <c r="BL39" s="287">
        <f>'Fuel info'!$K$10</f>
        <v>0.08188659999999992</v>
      </c>
      <c r="BM39" s="287">
        <f>'Fuel info'!$K$10</f>
        <v>0.08188659999999992</v>
      </c>
      <c r="BN39" s="287">
        <f>'Fuel info'!$K$10</f>
        <v>0.08188659999999992</v>
      </c>
      <c r="BO39" s="287">
        <f>'Fuel info'!$K$10</f>
        <v>0.08188659999999992</v>
      </c>
      <c r="BP39" s="287">
        <f>'Fuel info'!$K$10</f>
        <v>0.08188659999999992</v>
      </c>
      <c r="BQ39" s="287">
        <f>'Fuel info'!$K$10</f>
        <v>0.08188659999999992</v>
      </c>
      <c r="BR39" s="287">
        <f>'Fuel info'!$K$10</f>
        <v>0.08188659999999992</v>
      </c>
      <c r="BS39" s="287">
        <f>'Fuel info'!$K$10</f>
        <v>0.08188659999999992</v>
      </c>
      <c r="BT39" s="287">
        <f>'Fuel info'!$K$10</f>
        <v>0.08188659999999992</v>
      </c>
      <c r="BU39" s="287">
        <f>'Fuel info'!$K$10</f>
        <v>0.08188659999999992</v>
      </c>
      <c r="BV39" s="287">
        <f>'Fuel info'!$K$10</f>
        <v>0.08188659999999992</v>
      </c>
      <c r="BW39" s="287">
        <f>'Fuel info'!$K$10</f>
        <v>0.08188659999999992</v>
      </c>
      <c r="BX39" s="287">
        <f>'Fuel info'!$K$10</f>
        <v>0.08188659999999992</v>
      </c>
      <c r="BY39" s="287">
        <f>'Fuel info'!$K$10</f>
        <v>0.08188659999999992</v>
      </c>
      <c r="BZ39" s="287">
        <f>'Fuel info'!$K$10</f>
        <v>0.08188659999999992</v>
      </c>
      <c r="CA39" s="287">
        <f>'Fuel info'!$K$10</f>
        <v>0.08188659999999992</v>
      </c>
      <c r="CB39" s="288">
        <f>'Fuel info'!$K$10</f>
        <v>0.08188659999999992</v>
      </c>
      <c r="CD39" s="289">
        <v>1</v>
      </c>
      <c r="CE39" s="290">
        <f t="shared" si="66"/>
        <v>1</v>
      </c>
      <c r="CF39" s="290">
        <f t="shared" si="66"/>
        <v>1</v>
      </c>
      <c r="CG39" s="290">
        <f t="shared" si="66"/>
        <v>1</v>
      </c>
      <c r="CH39" s="290">
        <f t="shared" si="66"/>
        <v>1</v>
      </c>
      <c r="CI39" s="290">
        <f t="shared" si="66"/>
        <v>0.9507078608278262</v>
      </c>
      <c r="CJ39" s="290">
        <f t="shared" si="66"/>
        <v>0.9507078608278262</v>
      </c>
      <c r="CK39" s="290">
        <f t="shared" si="66"/>
        <v>0.9507078608278262</v>
      </c>
      <c r="CL39" s="290">
        <f t="shared" si="66"/>
        <v>0.9507078608278262</v>
      </c>
      <c r="CM39" s="290">
        <f t="shared" si="66"/>
        <v>0.9507078608278262</v>
      </c>
      <c r="CN39" s="290">
        <f t="shared" si="66"/>
        <v>0.9331774364304155</v>
      </c>
      <c r="CO39" s="290">
        <f t="shared" si="66"/>
        <v>0.9331774364304155</v>
      </c>
      <c r="CP39" s="290">
        <f t="shared" si="66"/>
        <v>0.9331774364304155</v>
      </c>
      <c r="CQ39" s="290">
        <f t="shared" si="66"/>
        <v>0.9331774364304155</v>
      </c>
      <c r="CR39" s="290">
        <f t="shared" si="44"/>
        <v>0.9331774364304155</v>
      </c>
      <c r="CS39" s="290">
        <f t="shared" si="45"/>
        <v>0.9331774364304155</v>
      </c>
      <c r="CT39" s="290">
        <f t="shared" si="46"/>
        <v>0.9331774364304155</v>
      </c>
      <c r="CU39" s="290">
        <f t="shared" si="47"/>
        <v>0.9331774364304155</v>
      </c>
      <c r="CV39" s="290">
        <f t="shared" si="48"/>
        <v>0.9331774364304155</v>
      </c>
      <c r="CW39" s="290">
        <f t="shared" si="49"/>
        <v>0.9331774364304155</v>
      </c>
      <c r="CX39" s="290">
        <f t="shared" si="50"/>
        <v>0.9331774364304155</v>
      </c>
      <c r="CY39" s="290">
        <f t="shared" si="51"/>
        <v>0.9331774364304155</v>
      </c>
      <c r="CZ39" s="290">
        <f t="shared" si="52"/>
        <v>0.9331774364304155</v>
      </c>
      <c r="DA39" s="290">
        <f t="shared" si="53"/>
        <v>0.9331774364304155</v>
      </c>
      <c r="DB39" s="290">
        <f t="shared" si="54"/>
        <v>0.9331774364304155</v>
      </c>
      <c r="DC39" s="290">
        <f t="shared" si="55"/>
        <v>0.9331774364304155</v>
      </c>
      <c r="DD39" s="290">
        <f t="shared" si="56"/>
        <v>0.9331774364304155</v>
      </c>
      <c r="DE39" s="290">
        <f t="shared" si="57"/>
        <v>0.9331774364304155</v>
      </c>
      <c r="DF39" s="290">
        <f t="shared" si="58"/>
        <v>0.9331774364304155</v>
      </c>
      <c r="DG39" s="290">
        <f t="shared" si="59"/>
        <v>0.9331774364304155</v>
      </c>
      <c r="DH39" s="290">
        <f t="shared" si="60"/>
        <v>0.9331774364304155</v>
      </c>
      <c r="DI39" s="290">
        <f t="shared" si="61"/>
        <v>0.9331774364304155</v>
      </c>
      <c r="DJ39" s="290">
        <f t="shared" si="62"/>
        <v>0.9331774364304155</v>
      </c>
      <c r="DK39" s="290">
        <f t="shared" si="63"/>
        <v>0.9331774364304155</v>
      </c>
      <c r="DL39" s="290">
        <f t="shared" si="64"/>
        <v>0.9331774364304155</v>
      </c>
      <c r="DM39" s="291">
        <f t="shared" si="65"/>
        <v>0.9331774364304155</v>
      </c>
    </row>
    <row r="40" spans="1:117" ht="21" customHeight="1">
      <c r="A40" s="1"/>
      <c r="B40" s="582"/>
      <c r="C40" s="570"/>
      <c r="D40" s="570"/>
      <c r="E40" s="283" t="s">
        <v>12</v>
      </c>
      <c r="F40" s="284">
        <v>36892</v>
      </c>
      <c r="G40" s="294">
        <v>2000</v>
      </c>
      <c r="H40" s="287">
        <f>'Fuel info'!$I$10</f>
        <v>0.08342490000000002</v>
      </c>
      <c r="I40" s="287">
        <f>'Fuel info'!$I$10</f>
        <v>0.08342490000000002</v>
      </c>
      <c r="J40" s="287">
        <f>'Fuel info'!$I$10</f>
        <v>0.08342490000000002</v>
      </c>
      <c r="K40" s="287">
        <f>'Fuel info'!$I$10</f>
        <v>0.08342490000000002</v>
      </c>
      <c r="L40" s="287">
        <f>'Fuel info'!$I$10</f>
        <v>0.08342490000000002</v>
      </c>
      <c r="M40" s="287">
        <f>'Fuel info'!$I$10</f>
        <v>0.08342490000000002</v>
      </c>
      <c r="N40" s="287">
        <f>'Fuel info'!$I$10</f>
        <v>0.08342490000000002</v>
      </c>
      <c r="O40" s="287">
        <f>'Fuel info'!$I$10</f>
        <v>0.08342490000000002</v>
      </c>
      <c r="P40" s="287">
        <f>'Fuel info'!$I$10</f>
        <v>0.08342490000000002</v>
      </c>
      <c r="Q40" s="287">
        <f>'Fuel info'!$I$10</f>
        <v>0.08342490000000002</v>
      </c>
      <c r="R40" s="287">
        <f>'Fuel info'!$I$10</f>
        <v>0.08342490000000002</v>
      </c>
      <c r="S40" s="287">
        <f>'Fuel info'!$I$10</f>
        <v>0.08342490000000002</v>
      </c>
      <c r="T40" s="287">
        <f>'Fuel info'!$I$10</f>
        <v>0.08342490000000002</v>
      </c>
      <c r="U40" s="287">
        <f>'Fuel info'!$I$10</f>
        <v>0.08342490000000002</v>
      </c>
      <c r="V40" s="287">
        <f>'Fuel info'!$I$10</f>
        <v>0.08342490000000002</v>
      </c>
      <c r="W40" s="287">
        <f>'Fuel info'!$I$10</f>
        <v>0.08342490000000002</v>
      </c>
      <c r="X40" s="287">
        <f>'Fuel info'!$I$10</f>
        <v>0.08342490000000002</v>
      </c>
      <c r="Y40" s="287">
        <f>'Fuel info'!$I$10</f>
        <v>0.08342490000000002</v>
      </c>
      <c r="Z40" s="287">
        <f>'Fuel info'!$I$10</f>
        <v>0.08342490000000002</v>
      </c>
      <c r="AA40" s="287">
        <f>'Fuel info'!$I$10</f>
        <v>0.08342490000000002</v>
      </c>
      <c r="AB40" s="287">
        <f>'Fuel info'!$I$10</f>
        <v>0.08342490000000002</v>
      </c>
      <c r="AC40" s="287">
        <f>'Fuel info'!$I$10</f>
        <v>0.08342490000000002</v>
      </c>
      <c r="AD40" s="287">
        <f>'Fuel info'!$I$10</f>
        <v>0.08342490000000002</v>
      </c>
      <c r="AE40" s="287">
        <f>'Fuel info'!$I$10</f>
        <v>0.08342490000000002</v>
      </c>
      <c r="AF40" s="287">
        <f>'Fuel info'!$I$10</f>
        <v>0.08342490000000002</v>
      </c>
      <c r="AG40" s="287">
        <f>'Fuel info'!$I$10</f>
        <v>0.08342490000000002</v>
      </c>
      <c r="AH40" s="287">
        <f>'Fuel info'!$I$10</f>
        <v>0.08342490000000002</v>
      </c>
      <c r="AI40" s="287">
        <f>'Fuel info'!$I$10</f>
        <v>0.08342490000000002</v>
      </c>
      <c r="AJ40" s="287">
        <f>'Fuel info'!$I$10</f>
        <v>0.08342490000000002</v>
      </c>
      <c r="AK40" s="287">
        <f>'Fuel info'!$I$10</f>
        <v>0.08342490000000002</v>
      </c>
      <c r="AL40" s="287">
        <f>'Fuel info'!$I$10</f>
        <v>0.08342490000000002</v>
      </c>
      <c r="AM40" s="287">
        <f>'Fuel info'!$I$10</f>
        <v>0.08342490000000002</v>
      </c>
      <c r="AN40" s="287">
        <f>'Fuel info'!$I$10</f>
        <v>0.08342490000000002</v>
      </c>
      <c r="AO40" s="287">
        <f>'Fuel info'!$I$10</f>
        <v>0.08342490000000002</v>
      </c>
      <c r="AP40" s="287">
        <f>'Fuel info'!$I$10</f>
        <v>0.08342490000000002</v>
      </c>
      <c r="AQ40" s="288">
        <f>'Fuel info'!$I$10</f>
        <v>0.08342490000000002</v>
      </c>
      <c r="AR40" s="15"/>
      <c r="AS40" s="286">
        <f>'Fuel info'!$H$10</f>
        <v>0.08775030000000003</v>
      </c>
      <c r="AT40" s="287">
        <f>'Fuel info'!$H$10</f>
        <v>0.08775030000000003</v>
      </c>
      <c r="AU40" s="287">
        <f>'Fuel info'!$H$10</f>
        <v>0.08775030000000003</v>
      </c>
      <c r="AV40" s="287">
        <f>'Fuel info'!$H$10</f>
        <v>0.08775030000000003</v>
      </c>
      <c r="AW40" s="287">
        <f>'Fuel info'!$H$10</f>
        <v>0.08775030000000003</v>
      </c>
      <c r="AX40" s="287">
        <f>'Fuel info'!$I$10</f>
        <v>0.08342490000000002</v>
      </c>
      <c r="AY40" s="287">
        <f>'Fuel info'!$I$10</f>
        <v>0.08342490000000002</v>
      </c>
      <c r="AZ40" s="287">
        <f>'Fuel info'!$I$10</f>
        <v>0.08342490000000002</v>
      </c>
      <c r="BA40" s="287">
        <f>'Fuel info'!$I$10</f>
        <v>0.08342490000000002</v>
      </c>
      <c r="BB40" s="287">
        <f>'Fuel info'!$I$10</f>
        <v>0.08342490000000002</v>
      </c>
      <c r="BC40" s="287">
        <f>'Fuel info'!$J$10</f>
        <v>0.08188659999999992</v>
      </c>
      <c r="BD40" s="287">
        <f>'Fuel info'!$J$10</f>
        <v>0.08188659999999992</v>
      </c>
      <c r="BE40" s="287">
        <f>'Fuel info'!$J$10</f>
        <v>0.08188659999999992</v>
      </c>
      <c r="BF40" s="287">
        <f>'Fuel info'!$J$10</f>
        <v>0.08188659999999992</v>
      </c>
      <c r="BG40" s="287">
        <f>'Fuel info'!$K$10</f>
        <v>0.08188659999999992</v>
      </c>
      <c r="BH40" s="287">
        <f>'Fuel info'!$K$10</f>
        <v>0.08188659999999992</v>
      </c>
      <c r="BI40" s="287">
        <f>'Fuel info'!$K$10</f>
        <v>0.08188659999999992</v>
      </c>
      <c r="BJ40" s="287">
        <f>'Fuel info'!$K$10</f>
        <v>0.08188659999999992</v>
      </c>
      <c r="BK40" s="287">
        <f>'Fuel info'!$K$10</f>
        <v>0.08188659999999992</v>
      </c>
      <c r="BL40" s="287">
        <f>'Fuel info'!$K$10</f>
        <v>0.08188659999999992</v>
      </c>
      <c r="BM40" s="287">
        <f>'Fuel info'!$K$10</f>
        <v>0.08188659999999992</v>
      </c>
      <c r="BN40" s="287">
        <f>'Fuel info'!$K$10</f>
        <v>0.08188659999999992</v>
      </c>
      <c r="BO40" s="287">
        <f>'Fuel info'!$K$10</f>
        <v>0.08188659999999992</v>
      </c>
      <c r="BP40" s="287">
        <f>'Fuel info'!$K$10</f>
        <v>0.08188659999999992</v>
      </c>
      <c r="BQ40" s="287">
        <f>'Fuel info'!$K$10</f>
        <v>0.08188659999999992</v>
      </c>
      <c r="BR40" s="287">
        <f>'Fuel info'!$K$10</f>
        <v>0.08188659999999992</v>
      </c>
      <c r="BS40" s="287">
        <f>'Fuel info'!$K$10</f>
        <v>0.08188659999999992</v>
      </c>
      <c r="BT40" s="287">
        <f>'Fuel info'!$K$10</f>
        <v>0.08188659999999992</v>
      </c>
      <c r="BU40" s="287">
        <f>'Fuel info'!$K$10</f>
        <v>0.08188659999999992</v>
      </c>
      <c r="BV40" s="287">
        <f>'Fuel info'!$K$10</f>
        <v>0.08188659999999992</v>
      </c>
      <c r="BW40" s="287">
        <f>'Fuel info'!$K$10</f>
        <v>0.08188659999999992</v>
      </c>
      <c r="BX40" s="287">
        <f>'Fuel info'!$K$10</f>
        <v>0.08188659999999992</v>
      </c>
      <c r="BY40" s="287">
        <f>'Fuel info'!$K$10</f>
        <v>0.08188659999999992</v>
      </c>
      <c r="BZ40" s="287">
        <f>'Fuel info'!$K$10</f>
        <v>0.08188659999999992</v>
      </c>
      <c r="CA40" s="287">
        <f>'Fuel info'!$K$10</f>
        <v>0.08188659999999992</v>
      </c>
      <c r="CB40" s="288">
        <f>'Fuel info'!$K$10</f>
        <v>0.08188659999999992</v>
      </c>
      <c r="CD40" s="289">
        <v>1</v>
      </c>
      <c r="CE40" s="247">
        <v>1</v>
      </c>
      <c r="CF40" s="247">
        <v>1</v>
      </c>
      <c r="CG40" s="247">
        <v>1</v>
      </c>
      <c r="CH40" s="247">
        <v>1</v>
      </c>
      <c r="CI40" s="290">
        <f aca="true" t="shared" si="67" ref="CI40:CQ40">AX40/M40</f>
        <v>1</v>
      </c>
      <c r="CJ40" s="290">
        <f t="shared" si="67"/>
        <v>1</v>
      </c>
      <c r="CK40" s="290">
        <f t="shared" si="67"/>
        <v>1</v>
      </c>
      <c r="CL40" s="290">
        <f t="shared" si="67"/>
        <v>1</v>
      </c>
      <c r="CM40" s="290">
        <f t="shared" si="67"/>
        <v>1</v>
      </c>
      <c r="CN40" s="290">
        <f t="shared" si="67"/>
        <v>0.9815606611455321</v>
      </c>
      <c r="CO40" s="290">
        <f t="shared" si="67"/>
        <v>0.9815606611455321</v>
      </c>
      <c r="CP40" s="290">
        <f t="shared" si="67"/>
        <v>0.9815606611455321</v>
      </c>
      <c r="CQ40" s="290">
        <f t="shared" si="67"/>
        <v>0.9815606611455321</v>
      </c>
      <c r="CR40" s="290">
        <f t="shared" si="44"/>
        <v>0.9815606611455321</v>
      </c>
      <c r="CS40" s="290">
        <f t="shared" si="45"/>
        <v>0.9815606611455321</v>
      </c>
      <c r="CT40" s="290">
        <f t="shared" si="46"/>
        <v>0.9815606611455321</v>
      </c>
      <c r="CU40" s="290">
        <f t="shared" si="47"/>
        <v>0.9815606611455321</v>
      </c>
      <c r="CV40" s="290">
        <f t="shared" si="48"/>
        <v>0.9815606611455321</v>
      </c>
      <c r="CW40" s="290">
        <f t="shared" si="49"/>
        <v>0.9815606611455321</v>
      </c>
      <c r="CX40" s="290">
        <f t="shared" si="50"/>
        <v>0.9815606611455321</v>
      </c>
      <c r="CY40" s="290">
        <f t="shared" si="51"/>
        <v>0.9815606611455321</v>
      </c>
      <c r="CZ40" s="290">
        <f t="shared" si="52"/>
        <v>0.9815606611455321</v>
      </c>
      <c r="DA40" s="290">
        <f t="shared" si="53"/>
        <v>0.9815606611455321</v>
      </c>
      <c r="DB40" s="290">
        <f t="shared" si="54"/>
        <v>0.9815606611455321</v>
      </c>
      <c r="DC40" s="290">
        <f t="shared" si="55"/>
        <v>0.9815606611455321</v>
      </c>
      <c r="DD40" s="290">
        <f t="shared" si="56"/>
        <v>0.9815606611455321</v>
      </c>
      <c r="DE40" s="290">
        <f t="shared" si="57"/>
        <v>0.9815606611455321</v>
      </c>
      <c r="DF40" s="290">
        <f t="shared" si="58"/>
        <v>0.9815606611455321</v>
      </c>
      <c r="DG40" s="290">
        <f t="shared" si="59"/>
        <v>0.9815606611455321</v>
      </c>
      <c r="DH40" s="290">
        <f t="shared" si="60"/>
        <v>0.9815606611455321</v>
      </c>
      <c r="DI40" s="290">
        <f t="shared" si="61"/>
        <v>0.9815606611455321</v>
      </c>
      <c r="DJ40" s="290">
        <f t="shared" si="62"/>
        <v>0.9815606611455321</v>
      </c>
      <c r="DK40" s="290">
        <f t="shared" si="63"/>
        <v>0.9815606611455321</v>
      </c>
      <c r="DL40" s="290">
        <f t="shared" si="64"/>
        <v>0.9815606611455321</v>
      </c>
      <c r="DM40" s="291">
        <f t="shared" si="65"/>
        <v>0.9815606611455321</v>
      </c>
    </row>
    <row r="41" spans="1:117" ht="21" customHeight="1">
      <c r="A41" s="1"/>
      <c r="B41" s="582"/>
      <c r="C41" s="570"/>
      <c r="D41" s="570"/>
      <c r="E41" s="283" t="s">
        <v>13</v>
      </c>
      <c r="F41" s="284">
        <v>38718</v>
      </c>
      <c r="G41" s="285">
        <v>2005</v>
      </c>
      <c r="H41" s="287">
        <f>'Fuel info'!$J$10</f>
        <v>0.08188659999999992</v>
      </c>
      <c r="I41" s="287">
        <f>'Fuel info'!$J$10</f>
        <v>0.08188659999999992</v>
      </c>
      <c r="J41" s="287">
        <f>'Fuel info'!$J$10</f>
        <v>0.08188659999999992</v>
      </c>
      <c r="K41" s="287">
        <f>'Fuel info'!$J$10</f>
        <v>0.08188659999999992</v>
      </c>
      <c r="L41" s="287">
        <f>'Fuel info'!$J$10</f>
        <v>0.08188659999999992</v>
      </c>
      <c r="M41" s="287">
        <f>'Fuel info'!$J$10</f>
        <v>0.08188659999999992</v>
      </c>
      <c r="N41" s="287">
        <f>'Fuel info'!$J$10</f>
        <v>0.08188659999999992</v>
      </c>
      <c r="O41" s="287">
        <f>'Fuel info'!$J$10</f>
        <v>0.08188659999999992</v>
      </c>
      <c r="P41" s="287">
        <f>'Fuel info'!$J$10</f>
        <v>0.08188659999999992</v>
      </c>
      <c r="Q41" s="287">
        <f>'Fuel info'!$J$10</f>
        <v>0.08188659999999992</v>
      </c>
      <c r="R41" s="287">
        <f>'Fuel info'!$J$10</f>
        <v>0.08188659999999992</v>
      </c>
      <c r="S41" s="287">
        <f>'Fuel info'!$J$10</f>
        <v>0.08188659999999992</v>
      </c>
      <c r="T41" s="287">
        <f>'Fuel info'!$J$10</f>
        <v>0.08188659999999992</v>
      </c>
      <c r="U41" s="287">
        <f>'Fuel info'!$J$10</f>
        <v>0.08188659999999992</v>
      </c>
      <c r="V41" s="287">
        <f>'Fuel info'!$J$10</f>
        <v>0.08188659999999992</v>
      </c>
      <c r="W41" s="287">
        <f>'Fuel info'!$J$10</f>
        <v>0.08188659999999992</v>
      </c>
      <c r="X41" s="287">
        <f>'Fuel info'!$J$10</f>
        <v>0.08188659999999992</v>
      </c>
      <c r="Y41" s="287">
        <f>'Fuel info'!$J$10</f>
        <v>0.08188659999999992</v>
      </c>
      <c r="Z41" s="287">
        <f>'Fuel info'!$J$10</f>
        <v>0.08188659999999992</v>
      </c>
      <c r="AA41" s="287">
        <f>'Fuel info'!$J$10</f>
        <v>0.08188659999999992</v>
      </c>
      <c r="AB41" s="287">
        <f>'Fuel info'!$J$10</f>
        <v>0.08188659999999992</v>
      </c>
      <c r="AC41" s="287">
        <f>'Fuel info'!$J$10</f>
        <v>0.08188659999999992</v>
      </c>
      <c r="AD41" s="287">
        <f>'Fuel info'!$J$10</f>
        <v>0.08188659999999992</v>
      </c>
      <c r="AE41" s="287">
        <f>'Fuel info'!$J$10</f>
        <v>0.08188659999999992</v>
      </c>
      <c r="AF41" s="287">
        <f>'Fuel info'!$J$10</f>
        <v>0.08188659999999992</v>
      </c>
      <c r="AG41" s="287">
        <f>'Fuel info'!$J$10</f>
        <v>0.08188659999999992</v>
      </c>
      <c r="AH41" s="287">
        <f>'Fuel info'!$J$10</f>
        <v>0.08188659999999992</v>
      </c>
      <c r="AI41" s="287">
        <f>'Fuel info'!$J$10</f>
        <v>0.08188659999999992</v>
      </c>
      <c r="AJ41" s="287">
        <f>'Fuel info'!$J$10</f>
        <v>0.08188659999999992</v>
      </c>
      <c r="AK41" s="287">
        <f>'Fuel info'!$J$10</f>
        <v>0.08188659999999992</v>
      </c>
      <c r="AL41" s="287">
        <f>'Fuel info'!$J$10</f>
        <v>0.08188659999999992</v>
      </c>
      <c r="AM41" s="287">
        <f>'Fuel info'!$J$10</f>
        <v>0.08188659999999992</v>
      </c>
      <c r="AN41" s="287">
        <f>'Fuel info'!$J$10</f>
        <v>0.08188659999999992</v>
      </c>
      <c r="AO41" s="287">
        <f>'Fuel info'!$J$10</f>
        <v>0.08188659999999992</v>
      </c>
      <c r="AP41" s="287">
        <f>'Fuel info'!$J$10</f>
        <v>0.08188659999999992</v>
      </c>
      <c r="AQ41" s="288">
        <f>'Fuel info'!$J$10</f>
        <v>0.08188659999999992</v>
      </c>
      <c r="AR41" s="15"/>
      <c r="AS41" s="286">
        <f>'Fuel info'!$H$10</f>
        <v>0.08775030000000003</v>
      </c>
      <c r="AT41" s="287">
        <f>'Fuel info'!$H$10</f>
        <v>0.08775030000000003</v>
      </c>
      <c r="AU41" s="287">
        <f>'Fuel info'!$H$10</f>
        <v>0.08775030000000003</v>
      </c>
      <c r="AV41" s="287">
        <f>'Fuel info'!$H$10</f>
        <v>0.08775030000000003</v>
      </c>
      <c r="AW41" s="287">
        <f>'Fuel info'!$H$10</f>
        <v>0.08775030000000003</v>
      </c>
      <c r="AX41" s="287">
        <f>'Fuel info'!$I$10</f>
        <v>0.08342490000000002</v>
      </c>
      <c r="AY41" s="287">
        <f>'Fuel info'!$I$10</f>
        <v>0.08342490000000002</v>
      </c>
      <c r="AZ41" s="287">
        <f>'Fuel info'!$I$10</f>
        <v>0.08342490000000002</v>
      </c>
      <c r="BA41" s="287">
        <f>'Fuel info'!$I$10</f>
        <v>0.08342490000000002</v>
      </c>
      <c r="BB41" s="287">
        <f>'Fuel info'!$I$10</f>
        <v>0.08342490000000002</v>
      </c>
      <c r="BC41" s="287">
        <f>'Fuel info'!$J$10</f>
        <v>0.08188659999999992</v>
      </c>
      <c r="BD41" s="287">
        <f>'Fuel info'!$J$10</f>
        <v>0.08188659999999992</v>
      </c>
      <c r="BE41" s="287">
        <f>'Fuel info'!$J$10</f>
        <v>0.08188659999999992</v>
      </c>
      <c r="BF41" s="287">
        <f>'Fuel info'!$J$10</f>
        <v>0.08188659999999992</v>
      </c>
      <c r="BG41" s="287">
        <f>'Fuel info'!$K$10</f>
        <v>0.08188659999999992</v>
      </c>
      <c r="BH41" s="287">
        <f>'Fuel info'!$K$10</f>
        <v>0.08188659999999992</v>
      </c>
      <c r="BI41" s="287">
        <f>'Fuel info'!$K$10</f>
        <v>0.08188659999999992</v>
      </c>
      <c r="BJ41" s="287">
        <f>'Fuel info'!$K$10</f>
        <v>0.08188659999999992</v>
      </c>
      <c r="BK41" s="287">
        <f>'Fuel info'!$K$10</f>
        <v>0.08188659999999992</v>
      </c>
      <c r="BL41" s="287">
        <f>'Fuel info'!$K$10</f>
        <v>0.08188659999999992</v>
      </c>
      <c r="BM41" s="287">
        <f>'Fuel info'!$K$10</f>
        <v>0.08188659999999992</v>
      </c>
      <c r="BN41" s="287">
        <f>'Fuel info'!$K$10</f>
        <v>0.08188659999999992</v>
      </c>
      <c r="BO41" s="287">
        <f>'Fuel info'!$K$10</f>
        <v>0.08188659999999992</v>
      </c>
      <c r="BP41" s="287">
        <f>'Fuel info'!$K$10</f>
        <v>0.08188659999999992</v>
      </c>
      <c r="BQ41" s="287">
        <f>'Fuel info'!$K$10</f>
        <v>0.08188659999999992</v>
      </c>
      <c r="BR41" s="287">
        <f>'Fuel info'!$K$10</f>
        <v>0.08188659999999992</v>
      </c>
      <c r="BS41" s="287">
        <f>'Fuel info'!$K$10</f>
        <v>0.08188659999999992</v>
      </c>
      <c r="BT41" s="287">
        <f>'Fuel info'!$K$10</f>
        <v>0.08188659999999992</v>
      </c>
      <c r="BU41" s="287">
        <f>'Fuel info'!$K$10</f>
        <v>0.08188659999999992</v>
      </c>
      <c r="BV41" s="287">
        <f>'Fuel info'!$K$10</f>
        <v>0.08188659999999992</v>
      </c>
      <c r="BW41" s="287">
        <f>'Fuel info'!$K$10</f>
        <v>0.08188659999999992</v>
      </c>
      <c r="BX41" s="287">
        <f>'Fuel info'!$K$10</f>
        <v>0.08188659999999992</v>
      </c>
      <c r="BY41" s="287">
        <f>'Fuel info'!$K$10</f>
        <v>0.08188659999999992</v>
      </c>
      <c r="BZ41" s="287">
        <f>'Fuel info'!$K$10</f>
        <v>0.08188659999999992</v>
      </c>
      <c r="CA41" s="287">
        <f>'Fuel info'!$K$10</f>
        <v>0.08188659999999992</v>
      </c>
      <c r="CB41" s="288">
        <f>'Fuel info'!$K$10</f>
        <v>0.08188659999999992</v>
      </c>
      <c r="CD41" s="289">
        <v>1</v>
      </c>
      <c r="CE41" s="247">
        <v>1</v>
      </c>
      <c r="CF41" s="247">
        <v>1</v>
      </c>
      <c r="CG41" s="247">
        <v>1</v>
      </c>
      <c r="CH41" s="247">
        <v>1</v>
      </c>
      <c r="CI41" s="247">
        <v>1</v>
      </c>
      <c r="CJ41" s="247">
        <v>1</v>
      </c>
      <c r="CK41" s="247">
        <v>1</v>
      </c>
      <c r="CL41" s="247">
        <v>1</v>
      </c>
      <c r="CM41" s="247">
        <v>1</v>
      </c>
      <c r="CN41" s="290">
        <f>BC41/R41</f>
        <v>1</v>
      </c>
      <c r="CO41" s="290">
        <f>BD41/S41</f>
        <v>1</v>
      </c>
      <c r="CP41" s="290">
        <f>BE41/T41</f>
        <v>1</v>
      </c>
      <c r="CQ41" s="290">
        <f>BF41/U41</f>
        <v>1</v>
      </c>
      <c r="CR41" s="290">
        <f t="shared" si="44"/>
        <v>1</v>
      </c>
      <c r="CS41" s="290">
        <f t="shared" si="45"/>
        <v>1</v>
      </c>
      <c r="CT41" s="290">
        <f t="shared" si="46"/>
        <v>1</v>
      </c>
      <c r="CU41" s="290">
        <f t="shared" si="47"/>
        <v>1</v>
      </c>
      <c r="CV41" s="290">
        <f t="shared" si="48"/>
        <v>1</v>
      </c>
      <c r="CW41" s="290">
        <f t="shared" si="49"/>
        <v>1</v>
      </c>
      <c r="CX41" s="290">
        <f t="shared" si="50"/>
        <v>1</v>
      </c>
      <c r="CY41" s="290">
        <f t="shared" si="51"/>
        <v>1</v>
      </c>
      <c r="CZ41" s="290">
        <f t="shared" si="52"/>
        <v>1</v>
      </c>
      <c r="DA41" s="290">
        <f t="shared" si="53"/>
        <v>1</v>
      </c>
      <c r="DB41" s="290">
        <f t="shared" si="54"/>
        <v>1</v>
      </c>
      <c r="DC41" s="290">
        <f t="shared" si="55"/>
        <v>1</v>
      </c>
      <c r="DD41" s="290">
        <f t="shared" si="56"/>
        <v>1</v>
      </c>
      <c r="DE41" s="290">
        <f t="shared" si="57"/>
        <v>1</v>
      </c>
      <c r="DF41" s="290">
        <f t="shared" si="58"/>
        <v>1</v>
      </c>
      <c r="DG41" s="290">
        <f t="shared" si="59"/>
        <v>1</v>
      </c>
      <c r="DH41" s="290">
        <f t="shared" si="60"/>
        <v>1</v>
      </c>
      <c r="DI41" s="290">
        <f t="shared" si="61"/>
        <v>1</v>
      </c>
      <c r="DJ41" s="290">
        <f t="shared" si="62"/>
        <v>1</v>
      </c>
      <c r="DK41" s="290">
        <f t="shared" si="63"/>
        <v>1</v>
      </c>
      <c r="DL41" s="290">
        <f t="shared" si="64"/>
        <v>1</v>
      </c>
      <c r="DM41" s="291">
        <f t="shared" si="65"/>
        <v>1</v>
      </c>
    </row>
    <row r="42" spans="1:117" ht="21" customHeight="1">
      <c r="A42" s="1"/>
      <c r="B42" s="582"/>
      <c r="C42" s="570"/>
      <c r="D42" s="570"/>
      <c r="E42" s="283" t="s">
        <v>14</v>
      </c>
      <c r="F42" s="284">
        <v>40544</v>
      </c>
      <c r="G42" s="285">
        <v>2009</v>
      </c>
      <c r="H42" s="287">
        <f>'Fuel info'!$K$10</f>
        <v>0.08188659999999992</v>
      </c>
      <c r="I42" s="287">
        <f>'Fuel info'!$K$10</f>
        <v>0.08188659999999992</v>
      </c>
      <c r="J42" s="287">
        <f>'Fuel info'!$K$10</f>
        <v>0.08188659999999992</v>
      </c>
      <c r="K42" s="287">
        <f>'Fuel info'!$K$10</f>
        <v>0.08188659999999992</v>
      </c>
      <c r="L42" s="287">
        <f>'Fuel info'!$K$10</f>
        <v>0.08188659999999992</v>
      </c>
      <c r="M42" s="287">
        <f>'Fuel info'!$K$10</f>
        <v>0.08188659999999992</v>
      </c>
      <c r="N42" s="287">
        <f>'Fuel info'!$K$10</f>
        <v>0.08188659999999992</v>
      </c>
      <c r="O42" s="287">
        <f>'Fuel info'!$K$10</f>
        <v>0.08188659999999992</v>
      </c>
      <c r="P42" s="287">
        <f>'Fuel info'!$K$10</f>
        <v>0.08188659999999992</v>
      </c>
      <c r="Q42" s="287">
        <f>'Fuel info'!$K$10</f>
        <v>0.08188659999999992</v>
      </c>
      <c r="R42" s="287">
        <f>'Fuel info'!$K$10</f>
        <v>0.08188659999999992</v>
      </c>
      <c r="S42" s="287">
        <f>'Fuel info'!$K$10</f>
        <v>0.08188659999999992</v>
      </c>
      <c r="T42" s="287">
        <f>'Fuel info'!$K$10</f>
        <v>0.08188659999999992</v>
      </c>
      <c r="U42" s="287">
        <f>'Fuel info'!$K$10</f>
        <v>0.08188659999999992</v>
      </c>
      <c r="V42" s="287">
        <f>'Fuel info'!$K$10</f>
        <v>0.08188659999999992</v>
      </c>
      <c r="W42" s="287">
        <f>'Fuel info'!$K$10</f>
        <v>0.08188659999999992</v>
      </c>
      <c r="X42" s="287">
        <f>'Fuel info'!$K$10</f>
        <v>0.08188659999999992</v>
      </c>
      <c r="Y42" s="287">
        <f>'Fuel info'!$K$10</f>
        <v>0.08188659999999992</v>
      </c>
      <c r="Z42" s="287">
        <f>'Fuel info'!$K$10</f>
        <v>0.08188659999999992</v>
      </c>
      <c r="AA42" s="287">
        <f>'Fuel info'!$K$10</f>
        <v>0.08188659999999992</v>
      </c>
      <c r="AB42" s="287">
        <f>'Fuel info'!$K$10</f>
        <v>0.08188659999999992</v>
      </c>
      <c r="AC42" s="287">
        <f>'Fuel info'!$K$10</f>
        <v>0.08188659999999992</v>
      </c>
      <c r="AD42" s="287">
        <f>'Fuel info'!$K$10</f>
        <v>0.08188659999999992</v>
      </c>
      <c r="AE42" s="287">
        <f>'Fuel info'!$K$10</f>
        <v>0.08188659999999992</v>
      </c>
      <c r="AF42" s="287">
        <f>'Fuel info'!$K$10</f>
        <v>0.08188659999999992</v>
      </c>
      <c r="AG42" s="287">
        <f>'Fuel info'!$K$10</f>
        <v>0.08188659999999992</v>
      </c>
      <c r="AH42" s="287">
        <f>'Fuel info'!$K$10</f>
        <v>0.08188659999999992</v>
      </c>
      <c r="AI42" s="287">
        <f>'Fuel info'!$K$10</f>
        <v>0.08188659999999992</v>
      </c>
      <c r="AJ42" s="287">
        <f>'Fuel info'!$K$10</f>
        <v>0.08188659999999992</v>
      </c>
      <c r="AK42" s="287">
        <f>'Fuel info'!$K$10</f>
        <v>0.08188659999999992</v>
      </c>
      <c r="AL42" s="287">
        <f>'Fuel info'!$K$10</f>
        <v>0.08188659999999992</v>
      </c>
      <c r="AM42" s="287">
        <f>'Fuel info'!$K$10</f>
        <v>0.08188659999999992</v>
      </c>
      <c r="AN42" s="287">
        <f>'Fuel info'!$K$10</f>
        <v>0.08188659999999992</v>
      </c>
      <c r="AO42" s="287">
        <f>'Fuel info'!$K$10</f>
        <v>0.08188659999999992</v>
      </c>
      <c r="AP42" s="287">
        <f>'Fuel info'!$K$10</f>
        <v>0.08188659999999992</v>
      </c>
      <c r="AQ42" s="288">
        <f>'Fuel info'!$K$10</f>
        <v>0.08188659999999992</v>
      </c>
      <c r="AR42" s="15"/>
      <c r="AS42" s="286">
        <f>'Fuel info'!$H$10</f>
        <v>0.08775030000000003</v>
      </c>
      <c r="AT42" s="287">
        <f>'Fuel info'!$H$10</f>
        <v>0.08775030000000003</v>
      </c>
      <c r="AU42" s="287">
        <f>'Fuel info'!$H$10</f>
        <v>0.08775030000000003</v>
      </c>
      <c r="AV42" s="287">
        <f>'Fuel info'!$H$10</f>
        <v>0.08775030000000003</v>
      </c>
      <c r="AW42" s="287">
        <f>'Fuel info'!$H$10</f>
        <v>0.08775030000000003</v>
      </c>
      <c r="AX42" s="287">
        <f>'Fuel info'!$I$10</f>
        <v>0.08342490000000002</v>
      </c>
      <c r="AY42" s="287">
        <f>'Fuel info'!$I$10</f>
        <v>0.08342490000000002</v>
      </c>
      <c r="AZ42" s="287">
        <f>'Fuel info'!$I$10</f>
        <v>0.08342490000000002</v>
      </c>
      <c r="BA42" s="287">
        <f>'Fuel info'!$I$10</f>
        <v>0.08342490000000002</v>
      </c>
      <c r="BB42" s="287">
        <f>'Fuel info'!$I$10</f>
        <v>0.08342490000000002</v>
      </c>
      <c r="BC42" s="287">
        <f>'Fuel info'!$J$10</f>
        <v>0.08188659999999992</v>
      </c>
      <c r="BD42" s="287">
        <f>'Fuel info'!$J$10</f>
        <v>0.08188659999999992</v>
      </c>
      <c r="BE42" s="287">
        <f>'Fuel info'!$J$10</f>
        <v>0.08188659999999992</v>
      </c>
      <c r="BF42" s="287">
        <f>'Fuel info'!$J$10</f>
        <v>0.08188659999999992</v>
      </c>
      <c r="BG42" s="287">
        <f>'Fuel info'!$K$10</f>
        <v>0.08188659999999992</v>
      </c>
      <c r="BH42" s="287">
        <f>'Fuel info'!$K$10</f>
        <v>0.08188659999999992</v>
      </c>
      <c r="BI42" s="287">
        <f>'Fuel info'!$K$10</f>
        <v>0.08188659999999992</v>
      </c>
      <c r="BJ42" s="287">
        <f>'Fuel info'!$K$10</f>
        <v>0.08188659999999992</v>
      </c>
      <c r="BK42" s="287">
        <f>'Fuel info'!$K$10</f>
        <v>0.08188659999999992</v>
      </c>
      <c r="BL42" s="287">
        <f>'Fuel info'!$K$10</f>
        <v>0.08188659999999992</v>
      </c>
      <c r="BM42" s="287">
        <f>'Fuel info'!$K$10</f>
        <v>0.08188659999999992</v>
      </c>
      <c r="BN42" s="287">
        <f>'Fuel info'!$K$10</f>
        <v>0.08188659999999992</v>
      </c>
      <c r="BO42" s="287">
        <f>'Fuel info'!$K$10</f>
        <v>0.08188659999999992</v>
      </c>
      <c r="BP42" s="287">
        <f>'Fuel info'!$K$10</f>
        <v>0.08188659999999992</v>
      </c>
      <c r="BQ42" s="287">
        <f>'Fuel info'!$K$10</f>
        <v>0.08188659999999992</v>
      </c>
      <c r="BR42" s="287">
        <f>'Fuel info'!$K$10</f>
        <v>0.08188659999999992</v>
      </c>
      <c r="BS42" s="287">
        <f>'Fuel info'!$K$10</f>
        <v>0.08188659999999992</v>
      </c>
      <c r="BT42" s="287">
        <f>'Fuel info'!$K$10</f>
        <v>0.08188659999999992</v>
      </c>
      <c r="BU42" s="287">
        <f>'Fuel info'!$K$10</f>
        <v>0.08188659999999992</v>
      </c>
      <c r="BV42" s="287">
        <f>'Fuel info'!$K$10</f>
        <v>0.08188659999999992</v>
      </c>
      <c r="BW42" s="287">
        <f>'Fuel info'!$K$10</f>
        <v>0.08188659999999992</v>
      </c>
      <c r="BX42" s="287">
        <f>'Fuel info'!$K$10</f>
        <v>0.08188659999999992</v>
      </c>
      <c r="BY42" s="287">
        <f>'Fuel info'!$K$10</f>
        <v>0.08188659999999992</v>
      </c>
      <c r="BZ42" s="287">
        <f>'Fuel info'!$K$10</f>
        <v>0.08188659999999992</v>
      </c>
      <c r="CA42" s="287">
        <f>'Fuel info'!$K$10</f>
        <v>0.08188659999999992</v>
      </c>
      <c r="CB42" s="288">
        <f>'Fuel info'!$K$10</f>
        <v>0.08188659999999992</v>
      </c>
      <c r="CD42" s="289">
        <v>1</v>
      </c>
      <c r="CE42" s="247">
        <v>1</v>
      </c>
      <c r="CF42" s="247">
        <v>1</v>
      </c>
      <c r="CG42" s="247">
        <v>1</v>
      </c>
      <c r="CH42" s="247">
        <v>1</v>
      </c>
      <c r="CI42" s="247">
        <v>1</v>
      </c>
      <c r="CJ42" s="247">
        <v>1</v>
      </c>
      <c r="CK42" s="247">
        <v>1</v>
      </c>
      <c r="CL42" s="247">
        <v>1</v>
      </c>
      <c r="CM42" s="247">
        <v>1</v>
      </c>
      <c r="CN42" s="247">
        <v>1</v>
      </c>
      <c r="CO42" s="247">
        <v>1</v>
      </c>
      <c r="CP42" s="247">
        <v>1</v>
      </c>
      <c r="CQ42" s="247">
        <v>1</v>
      </c>
      <c r="CR42" s="290">
        <f t="shared" si="44"/>
        <v>1</v>
      </c>
      <c r="CS42" s="290">
        <f t="shared" si="45"/>
        <v>1</v>
      </c>
      <c r="CT42" s="290">
        <f t="shared" si="46"/>
        <v>1</v>
      </c>
      <c r="CU42" s="290">
        <f t="shared" si="47"/>
        <v>1</v>
      </c>
      <c r="CV42" s="290">
        <f t="shared" si="48"/>
        <v>1</v>
      </c>
      <c r="CW42" s="290">
        <f t="shared" si="49"/>
        <v>1</v>
      </c>
      <c r="CX42" s="290">
        <f t="shared" si="50"/>
        <v>1</v>
      </c>
      <c r="CY42" s="290">
        <f t="shared" si="51"/>
        <v>1</v>
      </c>
      <c r="CZ42" s="290">
        <f t="shared" si="52"/>
        <v>1</v>
      </c>
      <c r="DA42" s="290">
        <f t="shared" si="53"/>
        <v>1</v>
      </c>
      <c r="DB42" s="290">
        <f t="shared" si="54"/>
        <v>1</v>
      </c>
      <c r="DC42" s="290">
        <f t="shared" si="55"/>
        <v>1</v>
      </c>
      <c r="DD42" s="290">
        <f t="shared" si="56"/>
        <v>1</v>
      </c>
      <c r="DE42" s="290">
        <f t="shared" si="57"/>
        <v>1</v>
      </c>
      <c r="DF42" s="290">
        <f t="shared" si="58"/>
        <v>1</v>
      </c>
      <c r="DG42" s="290">
        <f t="shared" si="59"/>
        <v>1</v>
      </c>
      <c r="DH42" s="290">
        <f t="shared" si="60"/>
        <v>1</v>
      </c>
      <c r="DI42" s="290">
        <f t="shared" si="61"/>
        <v>1</v>
      </c>
      <c r="DJ42" s="290">
        <f t="shared" si="62"/>
        <v>1</v>
      </c>
      <c r="DK42" s="290">
        <f t="shared" si="63"/>
        <v>1</v>
      </c>
      <c r="DL42" s="290">
        <f t="shared" si="64"/>
        <v>1</v>
      </c>
      <c r="DM42" s="291">
        <f t="shared" si="65"/>
        <v>1</v>
      </c>
    </row>
    <row r="43" spans="1:117" ht="21" customHeight="1">
      <c r="A43" s="1"/>
      <c r="B43" s="583"/>
      <c r="C43" s="571"/>
      <c r="D43" s="571"/>
      <c r="E43" s="283" t="s">
        <v>15</v>
      </c>
      <c r="F43" s="284">
        <v>42248</v>
      </c>
      <c r="G43" s="295">
        <v>2009</v>
      </c>
      <c r="H43" s="297">
        <f>'Fuel info'!$K$10</f>
        <v>0.08188659999999992</v>
      </c>
      <c r="I43" s="297">
        <f>'Fuel info'!$K$10</f>
        <v>0.08188659999999992</v>
      </c>
      <c r="J43" s="297">
        <f>'Fuel info'!$K$10</f>
        <v>0.08188659999999992</v>
      </c>
      <c r="K43" s="297">
        <f>'Fuel info'!$K$10</f>
        <v>0.08188659999999992</v>
      </c>
      <c r="L43" s="297">
        <f>'Fuel info'!$K$10</f>
        <v>0.08188659999999992</v>
      </c>
      <c r="M43" s="297">
        <f>'Fuel info'!$K$10</f>
        <v>0.08188659999999992</v>
      </c>
      <c r="N43" s="297">
        <f>'Fuel info'!$K$10</f>
        <v>0.08188659999999992</v>
      </c>
      <c r="O43" s="297">
        <f>'Fuel info'!$K$10</f>
        <v>0.08188659999999992</v>
      </c>
      <c r="P43" s="297">
        <f>'Fuel info'!$K$10</f>
        <v>0.08188659999999992</v>
      </c>
      <c r="Q43" s="297">
        <f>'Fuel info'!$K$10</f>
        <v>0.08188659999999992</v>
      </c>
      <c r="R43" s="297">
        <f>'Fuel info'!$K$10</f>
        <v>0.08188659999999992</v>
      </c>
      <c r="S43" s="297">
        <f>'Fuel info'!$K$10</f>
        <v>0.08188659999999992</v>
      </c>
      <c r="T43" s="297">
        <f>'Fuel info'!$K$10</f>
        <v>0.08188659999999992</v>
      </c>
      <c r="U43" s="297">
        <f>'Fuel info'!$K$10</f>
        <v>0.08188659999999992</v>
      </c>
      <c r="V43" s="297">
        <f>'Fuel info'!$K$10</f>
        <v>0.08188659999999992</v>
      </c>
      <c r="W43" s="297">
        <f>'Fuel info'!$K$10</f>
        <v>0.08188659999999992</v>
      </c>
      <c r="X43" s="297">
        <f>'Fuel info'!$K$10</f>
        <v>0.08188659999999992</v>
      </c>
      <c r="Y43" s="297">
        <f>'Fuel info'!$K$10</f>
        <v>0.08188659999999992</v>
      </c>
      <c r="Z43" s="297">
        <f>'Fuel info'!$K$10</f>
        <v>0.08188659999999992</v>
      </c>
      <c r="AA43" s="297">
        <f>'Fuel info'!$K$10</f>
        <v>0.08188659999999992</v>
      </c>
      <c r="AB43" s="297">
        <f>'Fuel info'!$K$10</f>
        <v>0.08188659999999992</v>
      </c>
      <c r="AC43" s="297">
        <f>'Fuel info'!$K$10</f>
        <v>0.08188659999999992</v>
      </c>
      <c r="AD43" s="297">
        <f>'Fuel info'!$K$10</f>
        <v>0.08188659999999992</v>
      </c>
      <c r="AE43" s="297">
        <f>'Fuel info'!$K$10</f>
        <v>0.08188659999999992</v>
      </c>
      <c r="AF43" s="297">
        <f>'Fuel info'!$K$10</f>
        <v>0.08188659999999992</v>
      </c>
      <c r="AG43" s="297">
        <f>'Fuel info'!$K$10</f>
        <v>0.08188659999999992</v>
      </c>
      <c r="AH43" s="297">
        <f>'Fuel info'!$K$10</f>
        <v>0.08188659999999992</v>
      </c>
      <c r="AI43" s="297">
        <f>'Fuel info'!$K$10</f>
        <v>0.08188659999999992</v>
      </c>
      <c r="AJ43" s="297">
        <f>'Fuel info'!$K$10</f>
        <v>0.08188659999999992</v>
      </c>
      <c r="AK43" s="297">
        <f>'Fuel info'!$K$10</f>
        <v>0.08188659999999992</v>
      </c>
      <c r="AL43" s="297">
        <f>'Fuel info'!$K$10</f>
        <v>0.08188659999999992</v>
      </c>
      <c r="AM43" s="297">
        <f>'Fuel info'!$K$10</f>
        <v>0.08188659999999992</v>
      </c>
      <c r="AN43" s="297">
        <f>'Fuel info'!$K$10</f>
        <v>0.08188659999999992</v>
      </c>
      <c r="AO43" s="297">
        <f>'Fuel info'!$K$10</f>
        <v>0.08188659999999992</v>
      </c>
      <c r="AP43" s="297">
        <f>'Fuel info'!$K$10</f>
        <v>0.08188659999999992</v>
      </c>
      <c r="AQ43" s="298">
        <f>'Fuel info'!$K$10</f>
        <v>0.08188659999999992</v>
      </c>
      <c r="AR43" s="15"/>
      <c r="AS43" s="296">
        <f>'Fuel info'!$H$10</f>
        <v>0.08775030000000003</v>
      </c>
      <c r="AT43" s="297">
        <f>'Fuel info'!$H$10</f>
        <v>0.08775030000000003</v>
      </c>
      <c r="AU43" s="297">
        <f>'Fuel info'!$H$10</f>
        <v>0.08775030000000003</v>
      </c>
      <c r="AV43" s="297">
        <f>'Fuel info'!$H$10</f>
        <v>0.08775030000000003</v>
      </c>
      <c r="AW43" s="297">
        <f>'Fuel info'!$H$10</f>
        <v>0.08775030000000003</v>
      </c>
      <c r="AX43" s="297">
        <f>'Fuel info'!$I$10</f>
        <v>0.08342490000000002</v>
      </c>
      <c r="AY43" s="297">
        <f>'Fuel info'!$I$10</f>
        <v>0.08342490000000002</v>
      </c>
      <c r="AZ43" s="297">
        <f>'Fuel info'!$I$10</f>
        <v>0.08342490000000002</v>
      </c>
      <c r="BA43" s="297">
        <f>'Fuel info'!$I$10</f>
        <v>0.08342490000000002</v>
      </c>
      <c r="BB43" s="297">
        <f>'Fuel info'!$I$10</f>
        <v>0.08342490000000002</v>
      </c>
      <c r="BC43" s="297">
        <f>'Fuel info'!$J$10</f>
        <v>0.08188659999999992</v>
      </c>
      <c r="BD43" s="297">
        <f>'Fuel info'!$J$10</f>
        <v>0.08188659999999992</v>
      </c>
      <c r="BE43" s="297">
        <f>'Fuel info'!$J$10</f>
        <v>0.08188659999999992</v>
      </c>
      <c r="BF43" s="297">
        <f>'Fuel info'!$J$10</f>
        <v>0.08188659999999992</v>
      </c>
      <c r="BG43" s="297">
        <f>'Fuel info'!$K$10</f>
        <v>0.08188659999999992</v>
      </c>
      <c r="BH43" s="297">
        <f>'Fuel info'!$K$10</f>
        <v>0.08188659999999992</v>
      </c>
      <c r="BI43" s="297">
        <f>'Fuel info'!$K$10</f>
        <v>0.08188659999999992</v>
      </c>
      <c r="BJ43" s="297">
        <f>'Fuel info'!$K$10</f>
        <v>0.08188659999999992</v>
      </c>
      <c r="BK43" s="297">
        <f>'Fuel info'!$K$10</f>
        <v>0.08188659999999992</v>
      </c>
      <c r="BL43" s="297">
        <f>'Fuel info'!$K$10</f>
        <v>0.08188659999999992</v>
      </c>
      <c r="BM43" s="297">
        <f>'Fuel info'!$K$10</f>
        <v>0.08188659999999992</v>
      </c>
      <c r="BN43" s="297">
        <f>'Fuel info'!$K$10</f>
        <v>0.08188659999999992</v>
      </c>
      <c r="BO43" s="297">
        <f>'Fuel info'!$K$10</f>
        <v>0.08188659999999992</v>
      </c>
      <c r="BP43" s="297">
        <f>'Fuel info'!$K$10</f>
        <v>0.08188659999999992</v>
      </c>
      <c r="BQ43" s="297">
        <f>'Fuel info'!$K$10</f>
        <v>0.08188659999999992</v>
      </c>
      <c r="BR43" s="297">
        <f>'Fuel info'!$K$10</f>
        <v>0.08188659999999992</v>
      </c>
      <c r="BS43" s="297">
        <f>'Fuel info'!$K$10</f>
        <v>0.08188659999999992</v>
      </c>
      <c r="BT43" s="297">
        <f>'Fuel info'!$K$10</f>
        <v>0.08188659999999992</v>
      </c>
      <c r="BU43" s="297">
        <f>'Fuel info'!$K$10</f>
        <v>0.08188659999999992</v>
      </c>
      <c r="BV43" s="297">
        <f>'Fuel info'!$K$10</f>
        <v>0.08188659999999992</v>
      </c>
      <c r="BW43" s="297">
        <f>'Fuel info'!$K$10</f>
        <v>0.08188659999999992</v>
      </c>
      <c r="BX43" s="297">
        <f>'Fuel info'!$K$10</f>
        <v>0.08188659999999992</v>
      </c>
      <c r="BY43" s="297">
        <f>'Fuel info'!$K$10</f>
        <v>0.08188659999999992</v>
      </c>
      <c r="BZ43" s="297">
        <f>'Fuel info'!$K$10</f>
        <v>0.08188659999999992</v>
      </c>
      <c r="CA43" s="297">
        <f>'Fuel info'!$K$10</f>
        <v>0.08188659999999992</v>
      </c>
      <c r="CB43" s="298">
        <f>'Fuel info'!$K$10</f>
        <v>0.08188659999999992</v>
      </c>
      <c r="CD43" s="300">
        <v>1</v>
      </c>
      <c r="CE43" s="246">
        <v>1</v>
      </c>
      <c r="CF43" s="246">
        <v>1</v>
      </c>
      <c r="CG43" s="246">
        <v>1</v>
      </c>
      <c r="CH43" s="246">
        <v>1</v>
      </c>
      <c r="CI43" s="246">
        <v>1</v>
      </c>
      <c r="CJ43" s="246">
        <v>1</v>
      </c>
      <c r="CK43" s="246">
        <v>1</v>
      </c>
      <c r="CL43" s="246">
        <v>1</v>
      </c>
      <c r="CM43" s="246">
        <v>1</v>
      </c>
      <c r="CN43" s="246">
        <v>1</v>
      </c>
      <c r="CO43" s="246">
        <v>1</v>
      </c>
      <c r="CP43" s="246">
        <v>1</v>
      </c>
      <c r="CQ43" s="246">
        <v>1</v>
      </c>
      <c r="CR43" s="301">
        <f t="shared" si="44"/>
        <v>1</v>
      </c>
      <c r="CS43" s="301">
        <f t="shared" si="45"/>
        <v>1</v>
      </c>
      <c r="CT43" s="301">
        <f t="shared" si="46"/>
        <v>1</v>
      </c>
      <c r="CU43" s="301">
        <f t="shared" si="47"/>
        <v>1</v>
      </c>
      <c r="CV43" s="301">
        <f t="shared" si="48"/>
        <v>1</v>
      </c>
      <c r="CW43" s="301">
        <f t="shared" si="49"/>
        <v>1</v>
      </c>
      <c r="CX43" s="301">
        <f t="shared" si="50"/>
        <v>1</v>
      </c>
      <c r="CY43" s="301">
        <f t="shared" si="51"/>
        <v>1</v>
      </c>
      <c r="CZ43" s="301">
        <f t="shared" si="52"/>
        <v>1</v>
      </c>
      <c r="DA43" s="301">
        <f t="shared" si="53"/>
        <v>1</v>
      </c>
      <c r="DB43" s="301">
        <f t="shared" si="54"/>
        <v>1</v>
      </c>
      <c r="DC43" s="301">
        <f t="shared" si="55"/>
        <v>1</v>
      </c>
      <c r="DD43" s="301">
        <f t="shared" si="56"/>
        <v>1</v>
      </c>
      <c r="DE43" s="301">
        <f t="shared" si="57"/>
        <v>1</v>
      </c>
      <c r="DF43" s="301">
        <f t="shared" si="58"/>
        <v>1</v>
      </c>
      <c r="DG43" s="301">
        <f t="shared" si="59"/>
        <v>1</v>
      </c>
      <c r="DH43" s="301">
        <f t="shared" si="60"/>
        <v>1</v>
      </c>
      <c r="DI43" s="301">
        <f t="shared" si="61"/>
        <v>1</v>
      </c>
      <c r="DJ43" s="301">
        <f t="shared" si="62"/>
        <v>1</v>
      </c>
      <c r="DK43" s="301">
        <f t="shared" si="63"/>
        <v>1</v>
      </c>
      <c r="DL43" s="301">
        <f t="shared" si="64"/>
        <v>1</v>
      </c>
      <c r="DM43" s="302">
        <f t="shared" si="65"/>
        <v>1</v>
      </c>
    </row>
    <row r="44" spans="1:117" ht="21" customHeight="1">
      <c r="A44" s="90"/>
      <c r="B44" s="308" t="s">
        <v>168</v>
      </c>
      <c r="C44" s="570" t="s">
        <v>18</v>
      </c>
      <c r="D44" s="578" t="s">
        <v>38</v>
      </c>
      <c r="E44" s="6" t="s">
        <v>9</v>
      </c>
      <c r="F44" s="309" t="s">
        <v>20</v>
      </c>
      <c r="G44" s="304">
        <v>1996</v>
      </c>
      <c r="H44" s="311">
        <f>'Fuel info'!$H$14</f>
        <v>0.26312000000000013</v>
      </c>
      <c r="I44" s="311">
        <f>'Fuel info'!$H$14</f>
        <v>0.26312000000000013</v>
      </c>
      <c r="J44" s="311">
        <f>'Fuel info'!$H$14</f>
        <v>0.26312000000000013</v>
      </c>
      <c r="K44" s="311">
        <f>'Fuel info'!$H$14</f>
        <v>0.26312000000000013</v>
      </c>
      <c r="L44" s="311">
        <f>'Fuel info'!$H$14</f>
        <v>0.26312000000000013</v>
      </c>
      <c r="M44" s="311">
        <f>'Fuel info'!$H$14</f>
        <v>0.26312000000000013</v>
      </c>
      <c r="N44" s="311">
        <f>'Fuel info'!$H$14</f>
        <v>0.26312000000000013</v>
      </c>
      <c r="O44" s="311">
        <f>'Fuel info'!$H$14</f>
        <v>0.26312000000000013</v>
      </c>
      <c r="P44" s="311">
        <f>'Fuel info'!$H$14</f>
        <v>0.26312000000000013</v>
      </c>
      <c r="Q44" s="311">
        <f>'Fuel info'!$H$14</f>
        <v>0.26312000000000013</v>
      </c>
      <c r="R44" s="311">
        <f>'Fuel info'!$H$14</f>
        <v>0.26312000000000013</v>
      </c>
      <c r="S44" s="311">
        <f>'Fuel info'!$H$14</f>
        <v>0.26312000000000013</v>
      </c>
      <c r="T44" s="311">
        <f>'Fuel info'!$H$14</f>
        <v>0.26312000000000013</v>
      </c>
      <c r="U44" s="311">
        <f>'Fuel info'!$H$14</f>
        <v>0.26312000000000013</v>
      </c>
      <c r="V44" s="311">
        <f>'Fuel info'!$H$14</f>
        <v>0.26312000000000013</v>
      </c>
      <c r="W44" s="311">
        <f>'Fuel info'!$H$14</f>
        <v>0.26312000000000013</v>
      </c>
      <c r="X44" s="311">
        <f>'Fuel info'!$H$14</f>
        <v>0.26312000000000013</v>
      </c>
      <c r="Y44" s="311">
        <f>'Fuel info'!$H$14</f>
        <v>0.26312000000000013</v>
      </c>
      <c r="Z44" s="311">
        <f>'Fuel info'!$H$14</f>
        <v>0.26312000000000013</v>
      </c>
      <c r="AA44" s="311">
        <f>'Fuel info'!$H$14</f>
        <v>0.26312000000000013</v>
      </c>
      <c r="AB44" s="311">
        <f>'Fuel info'!$H$14</f>
        <v>0.26312000000000013</v>
      </c>
      <c r="AC44" s="311">
        <f>'Fuel info'!$H$14</f>
        <v>0.26312000000000013</v>
      </c>
      <c r="AD44" s="311">
        <f>'Fuel info'!$H$14</f>
        <v>0.26312000000000013</v>
      </c>
      <c r="AE44" s="311">
        <f>'Fuel info'!$H$14</f>
        <v>0.26312000000000013</v>
      </c>
      <c r="AF44" s="311">
        <f>'Fuel info'!$H$14</f>
        <v>0.26312000000000013</v>
      </c>
      <c r="AG44" s="311">
        <f>'Fuel info'!$H$14</f>
        <v>0.26312000000000013</v>
      </c>
      <c r="AH44" s="311">
        <f>'Fuel info'!$H$14</f>
        <v>0.26312000000000013</v>
      </c>
      <c r="AI44" s="311">
        <f>'Fuel info'!$H$14</f>
        <v>0.26312000000000013</v>
      </c>
      <c r="AJ44" s="311">
        <f>'Fuel info'!$H$14</f>
        <v>0.26312000000000013</v>
      </c>
      <c r="AK44" s="311">
        <f>'Fuel info'!$H$14</f>
        <v>0.26312000000000013</v>
      </c>
      <c r="AL44" s="311">
        <f>'Fuel info'!$H$14</f>
        <v>0.26312000000000013</v>
      </c>
      <c r="AM44" s="311">
        <f>'Fuel info'!$H$14</f>
        <v>0.26312000000000013</v>
      </c>
      <c r="AN44" s="311">
        <f>'Fuel info'!$H$14</f>
        <v>0.26312000000000013</v>
      </c>
      <c r="AO44" s="311">
        <f>'Fuel info'!$H$14</f>
        <v>0.26312000000000013</v>
      </c>
      <c r="AP44" s="311">
        <f>'Fuel info'!$H$14</f>
        <v>0.26312000000000013</v>
      </c>
      <c r="AQ44" s="312">
        <f>'Fuel info'!$H$14</f>
        <v>0.26312000000000013</v>
      </c>
      <c r="AR44" s="15"/>
      <c r="AS44" s="305">
        <f>'Fuel info'!$H$14</f>
        <v>0.26312000000000013</v>
      </c>
      <c r="AT44" s="306">
        <f>'Fuel info'!$H$14</f>
        <v>0.26312000000000013</v>
      </c>
      <c r="AU44" s="306">
        <f>'Fuel info'!$H$14</f>
        <v>0.26312000000000013</v>
      </c>
      <c r="AV44" s="306">
        <f>'Fuel info'!$H$14</f>
        <v>0.26312000000000013</v>
      </c>
      <c r="AW44" s="306">
        <f>'Fuel info'!$H$14</f>
        <v>0.26312000000000013</v>
      </c>
      <c r="AX44" s="306">
        <f>'Fuel info'!$I$14</f>
        <v>0.2704400000000001</v>
      </c>
      <c r="AY44" s="306">
        <f>'Fuel info'!$I$14</f>
        <v>0.2704400000000001</v>
      </c>
      <c r="AZ44" s="306">
        <f>'Fuel info'!$I$14</f>
        <v>0.2704400000000001</v>
      </c>
      <c r="BA44" s="306">
        <f>'Fuel info'!$I$14</f>
        <v>0.2704400000000001</v>
      </c>
      <c r="BB44" s="306">
        <f>'Fuel info'!$I$14</f>
        <v>0.2704400000000001</v>
      </c>
      <c r="BC44" s="306">
        <f>'Fuel info'!$J$14</f>
        <v>0.28073</v>
      </c>
      <c r="BD44" s="306">
        <f>'Fuel info'!$J$14</f>
        <v>0.28073</v>
      </c>
      <c r="BE44" s="306">
        <f>'Fuel info'!$J$14</f>
        <v>0.28073</v>
      </c>
      <c r="BF44" s="306">
        <f>'Fuel info'!$J$14</f>
        <v>0.28073</v>
      </c>
      <c r="BG44" s="306">
        <f>'Fuel info'!$K$14</f>
        <v>0.28073</v>
      </c>
      <c r="BH44" s="306">
        <f>'Fuel info'!$K$14</f>
        <v>0.28073</v>
      </c>
      <c r="BI44" s="306">
        <f>'Fuel info'!$K$14</f>
        <v>0.28073</v>
      </c>
      <c r="BJ44" s="306">
        <f>'Fuel info'!$K$14</f>
        <v>0.28073</v>
      </c>
      <c r="BK44" s="306">
        <f>'Fuel info'!$K$14</f>
        <v>0.28073</v>
      </c>
      <c r="BL44" s="306">
        <f>'Fuel info'!$K$14</f>
        <v>0.28073</v>
      </c>
      <c r="BM44" s="306">
        <f>'Fuel info'!$K$14</f>
        <v>0.28073</v>
      </c>
      <c r="BN44" s="306">
        <f>'Fuel info'!$K$14</f>
        <v>0.28073</v>
      </c>
      <c r="BO44" s="306">
        <f>'Fuel info'!$K$14</f>
        <v>0.28073</v>
      </c>
      <c r="BP44" s="306">
        <f>'Fuel info'!$K$14</f>
        <v>0.28073</v>
      </c>
      <c r="BQ44" s="306">
        <f>'Fuel info'!$K$14</f>
        <v>0.28073</v>
      </c>
      <c r="BR44" s="306">
        <f>'Fuel info'!$K$14</f>
        <v>0.28073</v>
      </c>
      <c r="BS44" s="306">
        <f>'Fuel info'!$K$14</f>
        <v>0.28073</v>
      </c>
      <c r="BT44" s="306">
        <f>'Fuel info'!$K$14</f>
        <v>0.28073</v>
      </c>
      <c r="BU44" s="306">
        <f>'Fuel info'!$K$14</f>
        <v>0.28073</v>
      </c>
      <c r="BV44" s="306">
        <f>'Fuel info'!$K$14</f>
        <v>0.28073</v>
      </c>
      <c r="BW44" s="306">
        <f>'Fuel info'!$K$14</f>
        <v>0.28073</v>
      </c>
      <c r="BX44" s="306">
        <f>'Fuel info'!$K$14</f>
        <v>0.28073</v>
      </c>
      <c r="BY44" s="306">
        <f>'Fuel info'!$K$14</f>
        <v>0.28073</v>
      </c>
      <c r="BZ44" s="306">
        <f>'Fuel info'!$K$14</f>
        <v>0.28073</v>
      </c>
      <c r="CA44" s="306">
        <f>'Fuel info'!$K$14</f>
        <v>0.28073</v>
      </c>
      <c r="CB44" s="307">
        <f>'Fuel info'!$K$14</f>
        <v>0.28073</v>
      </c>
      <c r="CD44" s="280">
        <v>1</v>
      </c>
      <c r="CE44" s="281">
        <f aca="true" t="shared" si="68" ref="CE44:CQ46">AT44/I44</f>
        <v>1</v>
      </c>
      <c r="CF44" s="281">
        <f t="shared" si="68"/>
        <v>1</v>
      </c>
      <c r="CG44" s="281">
        <f t="shared" si="68"/>
        <v>1</v>
      </c>
      <c r="CH44" s="281">
        <f t="shared" si="68"/>
        <v>1</v>
      </c>
      <c r="CI44" s="281">
        <f t="shared" si="68"/>
        <v>1.0278200060808755</v>
      </c>
      <c r="CJ44" s="281">
        <f t="shared" si="68"/>
        <v>1.0278200060808755</v>
      </c>
      <c r="CK44" s="281">
        <f t="shared" si="68"/>
        <v>1.0278200060808755</v>
      </c>
      <c r="CL44" s="281">
        <f t="shared" si="68"/>
        <v>1.0278200060808755</v>
      </c>
      <c r="CM44" s="281">
        <f t="shared" si="68"/>
        <v>1.0278200060808755</v>
      </c>
      <c r="CN44" s="281">
        <f t="shared" si="68"/>
        <v>1.066927637579811</v>
      </c>
      <c r="CO44" s="281">
        <f t="shared" si="68"/>
        <v>1.066927637579811</v>
      </c>
      <c r="CP44" s="281">
        <f t="shared" si="68"/>
        <v>1.066927637579811</v>
      </c>
      <c r="CQ44" s="281">
        <f t="shared" si="68"/>
        <v>1.066927637579811</v>
      </c>
      <c r="CR44" s="281">
        <f t="shared" si="44"/>
        <v>1.066927637579811</v>
      </c>
      <c r="CS44" s="281">
        <f t="shared" si="45"/>
        <v>1.066927637579811</v>
      </c>
      <c r="CT44" s="281">
        <f t="shared" si="46"/>
        <v>1.066927637579811</v>
      </c>
      <c r="CU44" s="281">
        <f t="shared" si="47"/>
        <v>1.066927637579811</v>
      </c>
      <c r="CV44" s="281">
        <f t="shared" si="48"/>
        <v>1.066927637579811</v>
      </c>
      <c r="CW44" s="281">
        <f t="shared" si="49"/>
        <v>1.066927637579811</v>
      </c>
      <c r="CX44" s="281">
        <f t="shared" si="50"/>
        <v>1.066927637579811</v>
      </c>
      <c r="CY44" s="281">
        <f t="shared" si="51"/>
        <v>1.066927637579811</v>
      </c>
      <c r="CZ44" s="281">
        <f t="shared" si="52"/>
        <v>1.066927637579811</v>
      </c>
      <c r="DA44" s="281">
        <f t="shared" si="53"/>
        <v>1.066927637579811</v>
      </c>
      <c r="DB44" s="281">
        <f t="shared" si="54"/>
        <v>1.066927637579811</v>
      </c>
      <c r="DC44" s="281">
        <f t="shared" si="55"/>
        <v>1.066927637579811</v>
      </c>
      <c r="DD44" s="281">
        <f t="shared" si="56"/>
        <v>1.066927637579811</v>
      </c>
      <c r="DE44" s="281">
        <f t="shared" si="57"/>
        <v>1.066927637579811</v>
      </c>
      <c r="DF44" s="281">
        <f t="shared" si="58"/>
        <v>1.066927637579811</v>
      </c>
      <c r="DG44" s="281">
        <f t="shared" si="59"/>
        <v>1.066927637579811</v>
      </c>
      <c r="DH44" s="281">
        <f t="shared" si="60"/>
        <v>1.066927637579811</v>
      </c>
      <c r="DI44" s="281">
        <f t="shared" si="61"/>
        <v>1.066927637579811</v>
      </c>
      <c r="DJ44" s="281">
        <f t="shared" si="62"/>
        <v>1.066927637579811</v>
      </c>
      <c r="DK44" s="281">
        <f t="shared" si="63"/>
        <v>1.066927637579811</v>
      </c>
      <c r="DL44" s="281">
        <f t="shared" si="64"/>
        <v>1.066927637579811</v>
      </c>
      <c r="DM44" s="282">
        <f t="shared" si="65"/>
        <v>1.066927637579811</v>
      </c>
    </row>
    <row r="45" spans="1:117" ht="21" customHeight="1">
      <c r="A45" s="90"/>
      <c r="B45" s="308"/>
      <c r="C45" s="570"/>
      <c r="D45" s="579"/>
      <c r="E45" s="283" t="s">
        <v>10</v>
      </c>
      <c r="F45" s="313">
        <v>1993</v>
      </c>
      <c r="G45" s="285">
        <v>1996</v>
      </c>
      <c r="H45" s="315">
        <f>'Fuel info'!$H$14</f>
        <v>0.26312000000000013</v>
      </c>
      <c r="I45" s="315">
        <f>'Fuel info'!$H$14</f>
        <v>0.26312000000000013</v>
      </c>
      <c r="J45" s="315">
        <f>'Fuel info'!$H$14</f>
        <v>0.26312000000000013</v>
      </c>
      <c r="K45" s="315">
        <f>'Fuel info'!$H$14</f>
        <v>0.26312000000000013</v>
      </c>
      <c r="L45" s="315">
        <f>'Fuel info'!$H$14</f>
        <v>0.26312000000000013</v>
      </c>
      <c r="M45" s="315">
        <f>'Fuel info'!$H$14</f>
        <v>0.26312000000000013</v>
      </c>
      <c r="N45" s="315">
        <f>'Fuel info'!$H$14</f>
        <v>0.26312000000000013</v>
      </c>
      <c r="O45" s="315">
        <f>'Fuel info'!$H$14</f>
        <v>0.26312000000000013</v>
      </c>
      <c r="P45" s="315">
        <f>'Fuel info'!$H$14</f>
        <v>0.26312000000000013</v>
      </c>
      <c r="Q45" s="315">
        <f>'Fuel info'!$H$14</f>
        <v>0.26312000000000013</v>
      </c>
      <c r="R45" s="315">
        <f>'Fuel info'!$H$14</f>
        <v>0.26312000000000013</v>
      </c>
      <c r="S45" s="315">
        <f>'Fuel info'!$H$14</f>
        <v>0.26312000000000013</v>
      </c>
      <c r="T45" s="315">
        <f>'Fuel info'!$H$14</f>
        <v>0.26312000000000013</v>
      </c>
      <c r="U45" s="315">
        <f>'Fuel info'!$H$14</f>
        <v>0.26312000000000013</v>
      </c>
      <c r="V45" s="315">
        <f>'Fuel info'!$H$14</f>
        <v>0.26312000000000013</v>
      </c>
      <c r="W45" s="315">
        <f>'Fuel info'!$H$14</f>
        <v>0.26312000000000013</v>
      </c>
      <c r="X45" s="315">
        <f>'Fuel info'!$H$14</f>
        <v>0.26312000000000013</v>
      </c>
      <c r="Y45" s="315">
        <f>'Fuel info'!$H$14</f>
        <v>0.26312000000000013</v>
      </c>
      <c r="Z45" s="315">
        <f>'Fuel info'!$H$14</f>
        <v>0.26312000000000013</v>
      </c>
      <c r="AA45" s="315">
        <f>'Fuel info'!$H$14</f>
        <v>0.26312000000000013</v>
      </c>
      <c r="AB45" s="315">
        <f>'Fuel info'!$H$14</f>
        <v>0.26312000000000013</v>
      </c>
      <c r="AC45" s="315">
        <f>'Fuel info'!$H$14</f>
        <v>0.26312000000000013</v>
      </c>
      <c r="AD45" s="315">
        <f>'Fuel info'!$H$14</f>
        <v>0.26312000000000013</v>
      </c>
      <c r="AE45" s="315">
        <f>'Fuel info'!$H$14</f>
        <v>0.26312000000000013</v>
      </c>
      <c r="AF45" s="315">
        <f>'Fuel info'!$H$14</f>
        <v>0.26312000000000013</v>
      </c>
      <c r="AG45" s="315">
        <f>'Fuel info'!$H$14</f>
        <v>0.26312000000000013</v>
      </c>
      <c r="AH45" s="315">
        <f>'Fuel info'!$H$14</f>
        <v>0.26312000000000013</v>
      </c>
      <c r="AI45" s="315">
        <f>'Fuel info'!$H$14</f>
        <v>0.26312000000000013</v>
      </c>
      <c r="AJ45" s="315">
        <f>'Fuel info'!$H$14</f>
        <v>0.26312000000000013</v>
      </c>
      <c r="AK45" s="315">
        <f>'Fuel info'!$H$14</f>
        <v>0.26312000000000013</v>
      </c>
      <c r="AL45" s="315">
        <f>'Fuel info'!$H$14</f>
        <v>0.26312000000000013</v>
      </c>
      <c r="AM45" s="315">
        <f>'Fuel info'!$H$14</f>
        <v>0.26312000000000013</v>
      </c>
      <c r="AN45" s="315">
        <f>'Fuel info'!$H$14</f>
        <v>0.26312000000000013</v>
      </c>
      <c r="AO45" s="315">
        <f>'Fuel info'!$H$14</f>
        <v>0.26312000000000013</v>
      </c>
      <c r="AP45" s="315">
        <f>'Fuel info'!$H$14</f>
        <v>0.26312000000000013</v>
      </c>
      <c r="AQ45" s="316">
        <f>'Fuel info'!$H$14</f>
        <v>0.26312000000000013</v>
      </c>
      <c r="AR45" s="15"/>
      <c r="AS45" s="286">
        <f>'Fuel info'!$H$14</f>
        <v>0.26312000000000013</v>
      </c>
      <c r="AT45" s="287">
        <f>'Fuel info'!$H$14</f>
        <v>0.26312000000000013</v>
      </c>
      <c r="AU45" s="287">
        <f>'Fuel info'!$H$14</f>
        <v>0.26312000000000013</v>
      </c>
      <c r="AV45" s="287">
        <f>'Fuel info'!$H$14</f>
        <v>0.26312000000000013</v>
      </c>
      <c r="AW45" s="287">
        <f>'Fuel info'!$H$14</f>
        <v>0.26312000000000013</v>
      </c>
      <c r="AX45" s="287">
        <f>'Fuel info'!$I$14</f>
        <v>0.2704400000000001</v>
      </c>
      <c r="AY45" s="287">
        <f>'Fuel info'!$I$14</f>
        <v>0.2704400000000001</v>
      </c>
      <c r="AZ45" s="287">
        <f>'Fuel info'!$I$14</f>
        <v>0.2704400000000001</v>
      </c>
      <c r="BA45" s="287">
        <f>'Fuel info'!$I$14</f>
        <v>0.2704400000000001</v>
      </c>
      <c r="BB45" s="287">
        <f>'Fuel info'!$I$14</f>
        <v>0.2704400000000001</v>
      </c>
      <c r="BC45" s="287">
        <f>'Fuel info'!$J$14</f>
        <v>0.28073</v>
      </c>
      <c r="BD45" s="287">
        <f>'Fuel info'!$J$14</f>
        <v>0.28073</v>
      </c>
      <c r="BE45" s="287">
        <f>'Fuel info'!$J$14</f>
        <v>0.28073</v>
      </c>
      <c r="BF45" s="287">
        <f>'Fuel info'!$J$14</f>
        <v>0.28073</v>
      </c>
      <c r="BG45" s="287">
        <f>'Fuel info'!$K$14</f>
        <v>0.28073</v>
      </c>
      <c r="BH45" s="287">
        <f>'Fuel info'!$K$14</f>
        <v>0.28073</v>
      </c>
      <c r="BI45" s="287">
        <f>'Fuel info'!$K$14</f>
        <v>0.28073</v>
      </c>
      <c r="BJ45" s="287">
        <f>'Fuel info'!$K$14</f>
        <v>0.28073</v>
      </c>
      <c r="BK45" s="287">
        <f>'Fuel info'!$K$14</f>
        <v>0.28073</v>
      </c>
      <c r="BL45" s="287">
        <f>'Fuel info'!$K$14</f>
        <v>0.28073</v>
      </c>
      <c r="BM45" s="287">
        <f>'Fuel info'!$K$14</f>
        <v>0.28073</v>
      </c>
      <c r="BN45" s="287">
        <f>'Fuel info'!$K$14</f>
        <v>0.28073</v>
      </c>
      <c r="BO45" s="287">
        <f>'Fuel info'!$K$14</f>
        <v>0.28073</v>
      </c>
      <c r="BP45" s="287">
        <f>'Fuel info'!$K$14</f>
        <v>0.28073</v>
      </c>
      <c r="BQ45" s="287">
        <f>'Fuel info'!$K$14</f>
        <v>0.28073</v>
      </c>
      <c r="BR45" s="287">
        <f>'Fuel info'!$K$14</f>
        <v>0.28073</v>
      </c>
      <c r="BS45" s="287">
        <f>'Fuel info'!$K$14</f>
        <v>0.28073</v>
      </c>
      <c r="BT45" s="287">
        <f>'Fuel info'!$K$14</f>
        <v>0.28073</v>
      </c>
      <c r="BU45" s="287">
        <f>'Fuel info'!$K$14</f>
        <v>0.28073</v>
      </c>
      <c r="BV45" s="287">
        <f>'Fuel info'!$K$14</f>
        <v>0.28073</v>
      </c>
      <c r="BW45" s="287">
        <f>'Fuel info'!$K$14</f>
        <v>0.28073</v>
      </c>
      <c r="BX45" s="287">
        <f>'Fuel info'!$K$14</f>
        <v>0.28073</v>
      </c>
      <c r="BY45" s="287">
        <f>'Fuel info'!$K$14</f>
        <v>0.28073</v>
      </c>
      <c r="BZ45" s="287">
        <f>'Fuel info'!$K$14</f>
        <v>0.28073</v>
      </c>
      <c r="CA45" s="287">
        <f>'Fuel info'!$K$14</f>
        <v>0.28073</v>
      </c>
      <c r="CB45" s="288">
        <f>'Fuel info'!$K$14</f>
        <v>0.28073</v>
      </c>
      <c r="CD45" s="289">
        <v>1</v>
      </c>
      <c r="CE45" s="290">
        <f t="shared" si="68"/>
        <v>1</v>
      </c>
      <c r="CF45" s="290">
        <f t="shared" si="68"/>
        <v>1</v>
      </c>
      <c r="CG45" s="290">
        <f t="shared" si="68"/>
        <v>1</v>
      </c>
      <c r="CH45" s="290">
        <f t="shared" si="68"/>
        <v>1</v>
      </c>
      <c r="CI45" s="290">
        <f t="shared" si="68"/>
        <v>1.0278200060808755</v>
      </c>
      <c r="CJ45" s="290">
        <f t="shared" si="68"/>
        <v>1.0278200060808755</v>
      </c>
      <c r="CK45" s="290">
        <f t="shared" si="68"/>
        <v>1.0278200060808755</v>
      </c>
      <c r="CL45" s="290">
        <f t="shared" si="68"/>
        <v>1.0278200060808755</v>
      </c>
      <c r="CM45" s="290">
        <f t="shared" si="68"/>
        <v>1.0278200060808755</v>
      </c>
      <c r="CN45" s="290">
        <f t="shared" si="68"/>
        <v>1.066927637579811</v>
      </c>
      <c r="CO45" s="290">
        <f t="shared" si="68"/>
        <v>1.066927637579811</v>
      </c>
      <c r="CP45" s="290">
        <f t="shared" si="68"/>
        <v>1.066927637579811</v>
      </c>
      <c r="CQ45" s="290">
        <f t="shared" si="68"/>
        <v>1.066927637579811</v>
      </c>
      <c r="CR45" s="290">
        <f t="shared" si="44"/>
        <v>1.066927637579811</v>
      </c>
      <c r="CS45" s="290">
        <f t="shared" si="45"/>
        <v>1.066927637579811</v>
      </c>
      <c r="CT45" s="290">
        <f t="shared" si="46"/>
        <v>1.066927637579811</v>
      </c>
      <c r="CU45" s="290">
        <f t="shared" si="47"/>
        <v>1.066927637579811</v>
      </c>
      <c r="CV45" s="290">
        <f t="shared" si="48"/>
        <v>1.066927637579811</v>
      </c>
      <c r="CW45" s="290">
        <f t="shared" si="49"/>
        <v>1.066927637579811</v>
      </c>
      <c r="CX45" s="290">
        <f t="shared" si="50"/>
        <v>1.066927637579811</v>
      </c>
      <c r="CY45" s="290">
        <f t="shared" si="51"/>
        <v>1.066927637579811</v>
      </c>
      <c r="CZ45" s="290">
        <f t="shared" si="52"/>
        <v>1.066927637579811</v>
      </c>
      <c r="DA45" s="290">
        <f t="shared" si="53"/>
        <v>1.066927637579811</v>
      </c>
      <c r="DB45" s="290">
        <f t="shared" si="54"/>
        <v>1.066927637579811</v>
      </c>
      <c r="DC45" s="290">
        <f t="shared" si="55"/>
        <v>1.066927637579811</v>
      </c>
      <c r="DD45" s="290">
        <f t="shared" si="56"/>
        <v>1.066927637579811</v>
      </c>
      <c r="DE45" s="290">
        <f t="shared" si="57"/>
        <v>1.066927637579811</v>
      </c>
      <c r="DF45" s="290">
        <f t="shared" si="58"/>
        <v>1.066927637579811</v>
      </c>
      <c r="DG45" s="290">
        <f t="shared" si="59"/>
        <v>1.066927637579811</v>
      </c>
      <c r="DH45" s="290">
        <f t="shared" si="60"/>
        <v>1.066927637579811</v>
      </c>
      <c r="DI45" s="290">
        <f t="shared" si="61"/>
        <v>1.066927637579811</v>
      </c>
      <c r="DJ45" s="290">
        <f t="shared" si="62"/>
        <v>1.066927637579811</v>
      </c>
      <c r="DK45" s="290">
        <f t="shared" si="63"/>
        <v>1.066927637579811</v>
      </c>
      <c r="DL45" s="290">
        <f t="shared" si="64"/>
        <v>1.066927637579811</v>
      </c>
      <c r="DM45" s="291">
        <f t="shared" si="65"/>
        <v>1.066927637579811</v>
      </c>
    </row>
    <row r="46" spans="1:117" ht="21" customHeight="1">
      <c r="A46" s="90"/>
      <c r="B46" s="308"/>
      <c r="C46" s="570"/>
      <c r="D46" s="579"/>
      <c r="E46" s="283" t="s">
        <v>11</v>
      </c>
      <c r="F46" s="284">
        <v>35339</v>
      </c>
      <c r="G46" s="292">
        <v>1996</v>
      </c>
      <c r="H46" s="315">
        <f>'Fuel info'!$H$14</f>
        <v>0.26312000000000013</v>
      </c>
      <c r="I46" s="315">
        <f>'Fuel info'!$H$14</f>
        <v>0.26312000000000013</v>
      </c>
      <c r="J46" s="315">
        <f>'Fuel info'!$H$14</f>
        <v>0.26312000000000013</v>
      </c>
      <c r="K46" s="315">
        <f>'Fuel info'!$H$14</f>
        <v>0.26312000000000013</v>
      </c>
      <c r="L46" s="315">
        <f>'Fuel info'!$H$14</f>
        <v>0.26312000000000013</v>
      </c>
      <c r="M46" s="315">
        <f>'Fuel info'!$H$14</f>
        <v>0.26312000000000013</v>
      </c>
      <c r="N46" s="315">
        <f>'Fuel info'!$H$14</f>
        <v>0.26312000000000013</v>
      </c>
      <c r="O46" s="315">
        <f>'Fuel info'!$H$14</f>
        <v>0.26312000000000013</v>
      </c>
      <c r="P46" s="315">
        <f>'Fuel info'!$H$14</f>
        <v>0.26312000000000013</v>
      </c>
      <c r="Q46" s="315">
        <f>'Fuel info'!$H$14</f>
        <v>0.26312000000000013</v>
      </c>
      <c r="R46" s="315">
        <f>'Fuel info'!$H$14</f>
        <v>0.26312000000000013</v>
      </c>
      <c r="S46" s="315">
        <f>'Fuel info'!$H$14</f>
        <v>0.26312000000000013</v>
      </c>
      <c r="T46" s="315">
        <f>'Fuel info'!$H$14</f>
        <v>0.26312000000000013</v>
      </c>
      <c r="U46" s="315">
        <f>'Fuel info'!$H$14</f>
        <v>0.26312000000000013</v>
      </c>
      <c r="V46" s="315">
        <f>'Fuel info'!$H$14</f>
        <v>0.26312000000000013</v>
      </c>
      <c r="W46" s="315">
        <f>'Fuel info'!$H$14</f>
        <v>0.26312000000000013</v>
      </c>
      <c r="X46" s="315">
        <f>'Fuel info'!$H$14</f>
        <v>0.26312000000000013</v>
      </c>
      <c r="Y46" s="315">
        <f>'Fuel info'!$H$14</f>
        <v>0.26312000000000013</v>
      </c>
      <c r="Z46" s="315">
        <f>'Fuel info'!$H$14</f>
        <v>0.26312000000000013</v>
      </c>
      <c r="AA46" s="315">
        <f>'Fuel info'!$H$14</f>
        <v>0.26312000000000013</v>
      </c>
      <c r="AB46" s="315">
        <f>'Fuel info'!$H$14</f>
        <v>0.26312000000000013</v>
      </c>
      <c r="AC46" s="315">
        <f>'Fuel info'!$H$14</f>
        <v>0.26312000000000013</v>
      </c>
      <c r="AD46" s="315">
        <f>'Fuel info'!$H$14</f>
        <v>0.26312000000000013</v>
      </c>
      <c r="AE46" s="315">
        <f>'Fuel info'!$H$14</f>
        <v>0.26312000000000013</v>
      </c>
      <c r="AF46" s="315">
        <f>'Fuel info'!$H$14</f>
        <v>0.26312000000000013</v>
      </c>
      <c r="AG46" s="315">
        <f>'Fuel info'!$H$14</f>
        <v>0.26312000000000013</v>
      </c>
      <c r="AH46" s="315">
        <f>'Fuel info'!$H$14</f>
        <v>0.26312000000000013</v>
      </c>
      <c r="AI46" s="315">
        <f>'Fuel info'!$H$14</f>
        <v>0.26312000000000013</v>
      </c>
      <c r="AJ46" s="315">
        <f>'Fuel info'!$H$14</f>
        <v>0.26312000000000013</v>
      </c>
      <c r="AK46" s="315">
        <f>'Fuel info'!$H$14</f>
        <v>0.26312000000000013</v>
      </c>
      <c r="AL46" s="315">
        <f>'Fuel info'!$H$14</f>
        <v>0.26312000000000013</v>
      </c>
      <c r="AM46" s="315">
        <f>'Fuel info'!$H$14</f>
        <v>0.26312000000000013</v>
      </c>
      <c r="AN46" s="315">
        <f>'Fuel info'!$H$14</f>
        <v>0.26312000000000013</v>
      </c>
      <c r="AO46" s="315">
        <f>'Fuel info'!$H$14</f>
        <v>0.26312000000000013</v>
      </c>
      <c r="AP46" s="315">
        <f>'Fuel info'!$H$14</f>
        <v>0.26312000000000013</v>
      </c>
      <c r="AQ46" s="316">
        <f>'Fuel info'!$H$14</f>
        <v>0.26312000000000013</v>
      </c>
      <c r="AR46" s="15"/>
      <c r="AS46" s="286">
        <f>'Fuel info'!$H$14</f>
        <v>0.26312000000000013</v>
      </c>
      <c r="AT46" s="287">
        <f>'Fuel info'!$H$14</f>
        <v>0.26312000000000013</v>
      </c>
      <c r="AU46" s="287">
        <f>'Fuel info'!$H$14</f>
        <v>0.26312000000000013</v>
      </c>
      <c r="AV46" s="287">
        <f>'Fuel info'!$H$14</f>
        <v>0.26312000000000013</v>
      </c>
      <c r="AW46" s="287">
        <f>'Fuel info'!$H$14</f>
        <v>0.26312000000000013</v>
      </c>
      <c r="AX46" s="287">
        <f>'Fuel info'!$I$14</f>
        <v>0.2704400000000001</v>
      </c>
      <c r="AY46" s="287">
        <f>'Fuel info'!$I$14</f>
        <v>0.2704400000000001</v>
      </c>
      <c r="AZ46" s="287">
        <f>'Fuel info'!$I$14</f>
        <v>0.2704400000000001</v>
      </c>
      <c r="BA46" s="287">
        <f>'Fuel info'!$I$14</f>
        <v>0.2704400000000001</v>
      </c>
      <c r="BB46" s="287">
        <f>'Fuel info'!$I$14</f>
        <v>0.2704400000000001</v>
      </c>
      <c r="BC46" s="287">
        <f>'Fuel info'!$J$14</f>
        <v>0.28073</v>
      </c>
      <c r="BD46" s="287">
        <f>'Fuel info'!$J$14</f>
        <v>0.28073</v>
      </c>
      <c r="BE46" s="287">
        <f>'Fuel info'!$J$14</f>
        <v>0.28073</v>
      </c>
      <c r="BF46" s="287">
        <f>'Fuel info'!$J$14</f>
        <v>0.28073</v>
      </c>
      <c r="BG46" s="287">
        <f>'Fuel info'!$K$14</f>
        <v>0.28073</v>
      </c>
      <c r="BH46" s="287">
        <f>'Fuel info'!$K$14</f>
        <v>0.28073</v>
      </c>
      <c r="BI46" s="287">
        <f>'Fuel info'!$K$14</f>
        <v>0.28073</v>
      </c>
      <c r="BJ46" s="287">
        <f>'Fuel info'!$K$14</f>
        <v>0.28073</v>
      </c>
      <c r="BK46" s="287">
        <f>'Fuel info'!$K$14</f>
        <v>0.28073</v>
      </c>
      <c r="BL46" s="287">
        <f>'Fuel info'!$K$14</f>
        <v>0.28073</v>
      </c>
      <c r="BM46" s="287">
        <f>'Fuel info'!$K$14</f>
        <v>0.28073</v>
      </c>
      <c r="BN46" s="287">
        <f>'Fuel info'!$K$14</f>
        <v>0.28073</v>
      </c>
      <c r="BO46" s="287">
        <f>'Fuel info'!$K$14</f>
        <v>0.28073</v>
      </c>
      <c r="BP46" s="287">
        <f>'Fuel info'!$K$14</f>
        <v>0.28073</v>
      </c>
      <c r="BQ46" s="287">
        <f>'Fuel info'!$K$14</f>
        <v>0.28073</v>
      </c>
      <c r="BR46" s="287">
        <f>'Fuel info'!$K$14</f>
        <v>0.28073</v>
      </c>
      <c r="BS46" s="287">
        <f>'Fuel info'!$K$14</f>
        <v>0.28073</v>
      </c>
      <c r="BT46" s="287">
        <f>'Fuel info'!$K$14</f>
        <v>0.28073</v>
      </c>
      <c r="BU46" s="287">
        <f>'Fuel info'!$K$14</f>
        <v>0.28073</v>
      </c>
      <c r="BV46" s="287">
        <f>'Fuel info'!$K$14</f>
        <v>0.28073</v>
      </c>
      <c r="BW46" s="287">
        <f>'Fuel info'!$K$14</f>
        <v>0.28073</v>
      </c>
      <c r="BX46" s="287">
        <f>'Fuel info'!$K$14</f>
        <v>0.28073</v>
      </c>
      <c r="BY46" s="287">
        <f>'Fuel info'!$K$14</f>
        <v>0.28073</v>
      </c>
      <c r="BZ46" s="287">
        <f>'Fuel info'!$K$14</f>
        <v>0.28073</v>
      </c>
      <c r="CA46" s="287">
        <f>'Fuel info'!$K$14</f>
        <v>0.28073</v>
      </c>
      <c r="CB46" s="288">
        <f>'Fuel info'!$K$14</f>
        <v>0.28073</v>
      </c>
      <c r="CD46" s="289">
        <v>1</v>
      </c>
      <c r="CE46" s="290">
        <f t="shared" si="68"/>
        <v>1</v>
      </c>
      <c r="CF46" s="290">
        <f t="shared" si="68"/>
        <v>1</v>
      </c>
      <c r="CG46" s="290">
        <f t="shared" si="68"/>
        <v>1</v>
      </c>
      <c r="CH46" s="290">
        <f t="shared" si="68"/>
        <v>1</v>
      </c>
      <c r="CI46" s="290">
        <f t="shared" si="68"/>
        <v>1.0278200060808755</v>
      </c>
      <c r="CJ46" s="290">
        <f t="shared" si="68"/>
        <v>1.0278200060808755</v>
      </c>
      <c r="CK46" s="290">
        <f t="shared" si="68"/>
        <v>1.0278200060808755</v>
      </c>
      <c r="CL46" s="290">
        <f t="shared" si="68"/>
        <v>1.0278200060808755</v>
      </c>
      <c r="CM46" s="290">
        <f t="shared" si="68"/>
        <v>1.0278200060808755</v>
      </c>
      <c r="CN46" s="290">
        <f t="shared" si="68"/>
        <v>1.066927637579811</v>
      </c>
      <c r="CO46" s="290">
        <f t="shared" si="68"/>
        <v>1.066927637579811</v>
      </c>
      <c r="CP46" s="290">
        <f t="shared" si="68"/>
        <v>1.066927637579811</v>
      </c>
      <c r="CQ46" s="290">
        <f t="shared" si="68"/>
        <v>1.066927637579811</v>
      </c>
      <c r="CR46" s="290">
        <f t="shared" si="44"/>
        <v>1.066927637579811</v>
      </c>
      <c r="CS46" s="290">
        <f t="shared" si="45"/>
        <v>1.066927637579811</v>
      </c>
      <c r="CT46" s="290">
        <f t="shared" si="46"/>
        <v>1.066927637579811</v>
      </c>
      <c r="CU46" s="290">
        <f t="shared" si="47"/>
        <v>1.066927637579811</v>
      </c>
      <c r="CV46" s="290">
        <f t="shared" si="48"/>
        <v>1.066927637579811</v>
      </c>
      <c r="CW46" s="290">
        <f t="shared" si="49"/>
        <v>1.066927637579811</v>
      </c>
      <c r="CX46" s="290">
        <f t="shared" si="50"/>
        <v>1.066927637579811</v>
      </c>
      <c r="CY46" s="290">
        <f t="shared" si="51"/>
        <v>1.066927637579811</v>
      </c>
      <c r="CZ46" s="290">
        <f t="shared" si="52"/>
        <v>1.066927637579811</v>
      </c>
      <c r="DA46" s="290">
        <f t="shared" si="53"/>
        <v>1.066927637579811</v>
      </c>
      <c r="DB46" s="290">
        <f t="shared" si="54"/>
        <v>1.066927637579811</v>
      </c>
      <c r="DC46" s="290">
        <f t="shared" si="55"/>
        <v>1.066927637579811</v>
      </c>
      <c r="DD46" s="290">
        <f t="shared" si="56"/>
        <v>1.066927637579811</v>
      </c>
      <c r="DE46" s="290">
        <f t="shared" si="57"/>
        <v>1.066927637579811</v>
      </c>
      <c r="DF46" s="290">
        <f t="shared" si="58"/>
        <v>1.066927637579811</v>
      </c>
      <c r="DG46" s="290">
        <f t="shared" si="59"/>
        <v>1.066927637579811</v>
      </c>
      <c r="DH46" s="290">
        <f t="shared" si="60"/>
        <v>1.066927637579811</v>
      </c>
      <c r="DI46" s="290">
        <f t="shared" si="61"/>
        <v>1.066927637579811</v>
      </c>
      <c r="DJ46" s="290">
        <f t="shared" si="62"/>
        <v>1.066927637579811</v>
      </c>
      <c r="DK46" s="290">
        <f t="shared" si="63"/>
        <v>1.066927637579811</v>
      </c>
      <c r="DL46" s="290">
        <f t="shared" si="64"/>
        <v>1.066927637579811</v>
      </c>
      <c r="DM46" s="291">
        <f t="shared" si="65"/>
        <v>1.066927637579811</v>
      </c>
    </row>
    <row r="47" spans="1:117" ht="21" customHeight="1">
      <c r="A47" s="90"/>
      <c r="B47" s="308"/>
      <c r="C47" s="570"/>
      <c r="D47" s="579"/>
      <c r="E47" s="283" t="s">
        <v>12</v>
      </c>
      <c r="F47" s="284">
        <v>37165</v>
      </c>
      <c r="G47" s="294">
        <v>2000</v>
      </c>
      <c r="H47" s="315">
        <f>'Fuel info'!$I$14</f>
        <v>0.2704400000000001</v>
      </c>
      <c r="I47" s="315">
        <f>'Fuel info'!$I$14</f>
        <v>0.2704400000000001</v>
      </c>
      <c r="J47" s="315">
        <f>'Fuel info'!$I$14</f>
        <v>0.2704400000000001</v>
      </c>
      <c r="K47" s="315">
        <f>'Fuel info'!$I$14</f>
        <v>0.2704400000000001</v>
      </c>
      <c r="L47" s="315">
        <f>'Fuel info'!$I$14</f>
        <v>0.2704400000000001</v>
      </c>
      <c r="M47" s="315">
        <f>'Fuel info'!$I$14</f>
        <v>0.2704400000000001</v>
      </c>
      <c r="N47" s="315">
        <f>'Fuel info'!$I$14</f>
        <v>0.2704400000000001</v>
      </c>
      <c r="O47" s="315">
        <f>'Fuel info'!$I$14</f>
        <v>0.2704400000000001</v>
      </c>
      <c r="P47" s="315">
        <f>'Fuel info'!$I$14</f>
        <v>0.2704400000000001</v>
      </c>
      <c r="Q47" s="315">
        <f>'Fuel info'!$I$14</f>
        <v>0.2704400000000001</v>
      </c>
      <c r="R47" s="315">
        <f>'Fuel info'!$I$14</f>
        <v>0.2704400000000001</v>
      </c>
      <c r="S47" s="315">
        <f>'Fuel info'!$I$14</f>
        <v>0.2704400000000001</v>
      </c>
      <c r="T47" s="315">
        <f>'Fuel info'!$I$14</f>
        <v>0.2704400000000001</v>
      </c>
      <c r="U47" s="315">
        <f>'Fuel info'!$I$14</f>
        <v>0.2704400000000001</v>
      </c>
      <c r="V47" s="315">
        <f>'Fuel info'!$I$14</f>
        <v>0.2704400000000001</v>
      </c>
      <c r="W47" s="315">
        <f>'Fuel info'!$I$14</f>
        <v>0.2704400000000001</v>
      </c>
      <c r="X47" s="315">
        <f>'Fuel info'!$I$14</f>
        <v>0.2704400000000001</v>
      </c>
      <c r="Y47" s="315">
        <f>'Fuel info'!$I$14</f>
        <v>0.2704400000000001</v>
      </c>
      <c r="Z47" s="315">
        <f>'Fuel info'!$I$14</f>
        <v>0.2704400000000001</v>
      </c>
      <c r="AA47" s="315">
        <f>'Fuel info'!$I$14</f>
        <v>0.2704400000000001</v>
      </c>
      <c r="AB47" s="315">
        <f>'Fuel info'!$I$14</f>
        <v>0.2704400000000001</v>
      </c>
      <c r="AC47" s="315">
        <f>'Fuel info'!$I$14</f>
        <v>0.2704400000000001</v>
      </c>
      <c r="AD47" s="315">
        <f>'Fuel info'!$I$14</f>
        <v>0.2704400000000001</v>
      </c>
      <c r="AE47" s="315">
        <f>'Fuel info'!$I$14</f>
        <v>0.2704400000000001</v>
      </c>
      <c r="AF47" s="315">
        <f>'Fuel info'!$I$14</f>
        <v>0.2704400000000001</v>
      </c>
      <c r="AG47" s="315">
        <f>'Fuel info'!$I$14</f>
        <v>0.2704400000000001</v>
      </c>
      <c r="AH47" s="315">
        <f>'Fuel info'!$I$14</f>
        <v>0.2704400000000001</v>
      </c>
      <c r="AI47" s="315">
        <f>'Fuel info'!$I$14</f>
        <v>0.2704400000000001</v>
      </c>
      <c r="AJ47" s="315">
        <f>'Fuel info'!$I$14</f>
        <v>0.2704400000000001</v>
      </c>
      <c r="AK47" s="315">
        <f>'Fuel info'!$I$14</f>
        <v>0.2704400000000001</v>
      </c>
      <c r="AL47" s="315">
        <f>'Fuel info'!$I$14</f>
        <v>0.2704400000000001</v>
      </c>
      <c r="AM47" s="315">
        <f>'Fuel info'!$I$14</f>
        <v>0.2704400000000001</v>
      </c>
      <c r="AN47" s="315">
        <f>'Fuel info'!$I$14</f>
        <v>0.2704400000000001</v>
      </c>
      <c r="AO47" s="315">
        <f>'Fuel info'!$I$14</f>
        <v>0.2704400000000001</v>
      </c>
      <c r="AP47" s="315">
        <f>'Fuel info'!$I$14</f>
        <v>0.2704400000000001</v>
      </c>
      <c r="AQ47" s="316">
        <f>'Fuel info'!$I$14</f>
        <v>0.2704400000000001</v>
      </c>
      <c r="AR47" s="15"/>
      <c r="AS47" s="286">
        <f>'Fuel info'!$H$14</f>
        <v>0.26312000000000013</v>
      </c>
      <c r="AT47" s="287">
        <f>'Fuel info'!$H$14</f>
        <v>0.26312000000000013</v>
      </c>
      <c r="AU47" s="287">
        <f>'Fuel info'!$H$14</f>
        <v>0.26312000000000013</v>
      </c>
      <c r="AV47" s="287">
        <f>'Fuel info'!$H$14</f>
        <v>0.26312000000000013</v>
      </c>
      <c r="AW47" s="287">
        <f>'Fuel info'!$H$14</f>
        <v>0.26312000000000013</v>
      </c>
      <c r="AX47" s="287">
        <f>'Fuel info'!$I$14</f>
        <v>0.2704400000000001</v>
      </c>
      <c r="AY47" s="287">
        <f>'Fuel info'!$I$14</f>
        <v>0.2704400000000001</v>
      </c>
      <c r="AZ47" s="287">
        <f>'Fuel info'!$I$14</f>
        <v>0.2704400000000001</v>
      </c>
      <c r="BA47" s="287">
        <f>'Fuel info'!$I$14</f>
        <v>0.2704400000000001</v>
      </c>
      <c r="BB47" s="287">
        <f>'Fuel info'!$I$14</f>
        <v>0.2704400000000001</v>
      </c>
      <c r="BC47" s="287">
        <f>'Fuel info'!$J$14</f>
        <v>0.28073</v>
      </c>
      <c r="BD47" s="287">
        <f>'Fuel info'!$J$14</f>
        <v>0.28073</v>
      </c>
      <c r="BE47" s="287">
        <f>'Fuel info'!$J$14</f>
        <v>0.28073</v>
      </c>
      <c r="BF47" s="287">
        <f>'Fuel info'!$J$14</f>
        <v>0.28073</v>
      </c>
      <c r="BG47" s="287">
        <f>'Fuel info'!$K$14</f>
        <v>0.28073</v>
      </c>
      <c r="BH47" s="287">
        <f>'Fuel info'!$K$14</f>
        <v>0.28073</v>
      </c>
      <c r="BI47" s="287">
        <f>'Fuel info'!$K$14</f>
        <v>0.28073</v>
      </c>
      <c r="BJ47" s="287">
        <f>'Fuel info'!$K$14</f>
        <v>0.28073</v>
      </c>
      <c r="BK47" s="287">
        <f>'Fuel info'!$K$14</f>
        <v>0.28073</v>
      </c>
      <c r="BL47" s="287">
        <f>'Fuel info'!$K$14</f>
        <v>0.28073</v>
      </c>
      <c r="BM47" s="287">
        <f>'Fuel info'!$K$14</f>
        <v>0.28073</v>
      </c>
      <c r="BN47" s="287">
        <f>'Fuel info'!$K$14</f>
        <v>0.28073</v>
      </c>
      <c r="BO47" s="287">
        <f>'Fuel info'!$K$14</f>
        <v>0.28073</v>
      </c>
      <c r="BP47" s="287">
        <f>'Fuel info'!$K$14</f>
        <v>0.28073</v>
      </c>
      <c r="BQ47" s="287">
        <f>'Fuel info'!$K$14</f>
        <v>0.28073</v>
      </c>
      <c r="BR47" s="287">
        <f>'Fuel info'!$K$14</f>
        <v>0.28073</v>
      </c>
      <c r="BS47" s="287">
        <f>'Fuel info'!$K$14</f>
        <v>0.28073</v>
      </c>
      <c r="BT47" s="287">
        <f>'Fuel info'!$K$14</f>
        <v>0.28073</v>
      </c>
      <c r="BU47" s="287">
        <f>'Fuel info'!$K$14</f>
        <v>0.28073</v>
      </c>
      <c r="BV47" s="287">
        <f>'Fuel info'!$K$14</f>
        <v>0.28073</v>
      </c>
      <c r="BW47" s="287">
        <f>'Fuel info'!$K$14</f>
        <v>0.28073</v>
      </c>
      <c r="BX47" s="287">
        <f>'Fuel info'!$K$14</f>
        <v>0.28073</v>
      </c>
      <c r="BY47" s="287">
        <f>'Fuel info'!$K$14</f>
        <v>0.28073</v>
      </c>
      <c r="BZ47" s="287">
        <f>'Fuel info'!$K$14</f>
        <v>0.28073</v>
      </c>
      <c r="CA47" s="287">
        <f>'Fuel info'!$K$14</f>
        <v>0.28073</v>
      </c>
      <c r="CB47" s="288">
        <f>'Fuel info'!$K$14</f>
        <v>0.28073</v>
      </c>
      <c r="CD47" s="289">
        <v>1</v>
      </c>
      <c r="CE47" s="247">
        <v>1</v>
      </c>
      <c r="CF47" s="247">
        <v>1</v>
      </c>
      <c r="CG47" s="247">
        <v>1</v>
      </c>
      <c r="CH47" s="247">
        <v>1</v>
      </c>
      <c r="CI47" s="290">
        <f aca="true" t="shared" si="69" ref="CI47:CQ47">AX47/M47</f>
        <v>1</v>
      </c>
      <c r="CJ47" s="290">
        <f t="shared" si="69"/>
        <v>1</v>
      </c>
      <c r="CK47" s="290">
        <f t="shared" si="69"/>
        <v>1</v>
      </c>
      <c r="CL47" s="290">
        <f t="shared" si="69"/>
        <v>1</v>
      </c>
      <c r="CM47" s="290">
        <f t="shared" si="69"/>
        <v>1</v>
      </c>
      <c r="CN47" s="290">
        <f t="shared" si="69"/>
        <v>1.0380491051619578</v>
      </c>
      <c r="CO47" s="290">
        <f t="shared" si="69"/>
        <v>1.0380491051619578</v>
      </c>
      <c r="CP47" s="290">
        <f t="shared" si="69"/>
        <v>1.0380491051619578</v>
      </c>
      <c r="CQ47" s="290">
        <f t="shared" si="69"/>
        <v>1.0380491051619578</v>
      </c>
      <c r="CR47" s="290">
        <f t="shared" si="44"/>
        <v>1.0380491051619578</v>
      </c>
      <c r="CS47" s="290">
        <f t="shared" si="45"/>
        <v>1.0380491051619578</v>
      </c>
      <c r="CT47" s="290">
        <f t="shared" si="46"/>
        <v>1.0380491051619578</v>
      </c>
      <c r="CU47" s="290">
        <f t="shared" si="47"/>
        <v>1.0380491051619578</v>
      </c>
      <c r="CV47" s="290">
        <f t="shared" si="48"/>
        <v>1.0380491051619578</v>
      </c>
      <c r="CW47" s="290">
        <f t="shared" si="49"/>
        <v>1.0380491051619578</v>
      </c>
      <c r="CX47" s="290">
        <f t="shared" si="50"/>
        <v>1.0380491051619578</v>
      </c>
      <c r="CY47" s="290">
        <f t="shared" si="51"/>
        <v>1.0380491051619578</v>
      </c>
      <c r="CZ47" s="290">
        <f t="shared" si="52"/>
        <v>1.0380491051619578</v>
      </c>
      <c r="DA47" s="290">
        <f t="shared" si="53"/>
        <v>1.0380491051619578</v>
      </c>
      <c r="DB47" s="290">
        <f t="shared" si="54"/>
        <v>1.0380491051619578</v>
      </c>
      <c r="DC47" s="290">
        <f t="shared" si="55"/>
        <v>1.0380491051619578</v>
      </c>
      <c r="DD47" s="290">
        <f t="shared" si="56"/>
        <v>1.0380491051619578</v>
      </c>
      <c r="DE47" s="290">
        <f t="shared" si="57"/>
        <v>1.0380491051619578</v>
      </c>
      <c r="DF47" s="290">
        <f t="shared" si="58"/>
        <v>1.0380491051619578</v>
      </c>
      <c r="DG47" s="290">
        <f t="shared" si="59"/>
        <v>1.0380491051619578</v>
      </c>
      <c r="DH47" s="290">
        <f t="shared" si="60"/>
        <v>1.0380491051619578</v>
      </c>
      <c r="DI47" s="290">
        <f t="shared" si="61"/>
        <v>1.0380491051619578</v>
      </c>
      <c r="DJ47" s="290">
        <f t="shared" si="62"/>
        <v>1.0380491051619578</v>
      </c>
      <c r="DK47" s="290">
        <f t="shared" si="63"/>
        <v>1.0380491051619578</v>
      </c>
      <c r="DL47" s="290">
        <f t="shared" si="64"/>
        <v>1.0380491051619578</v>
      </c>
      <c r="DM47" s="291">
        <f t="shared" si="65"/>
        <v>1.0380491051619578</v>
      </c>
    </row>
    <row r="48" spans="1:117" ht="21" customHeight="1">
      <c r="A48" s="90"/>
      <c r="B48" s="308"/>
      <c r="C48" s="570"/>
      <c r="D48" s="579"/>
      <c r="E48" s="283" t="s">
        <v>13</v>
      </c>
      <c r="F48" s="284">
        <v>38991</v>
      </c>
      <c r="G48" s="285">
        <v>2005</v>
      </c>
      <c r="H48" s="315">
        <f>'Fuel info'!$J$14</f>
        <v>0.28073</v>
      </c>
      <c r="I48" s="315">
        <f>'Fuel info'!$J$14</f>
        <v>0.28073</v>
      </c>
      <c r="J48" s="315">
        <f>'Fuel info'!$J$14</f>
        <v>0.28073</v>
      </c>
      <c r="K48" s="315">
        <f>'Fuel info'!$J$14</f>
        <v>0.28073</v>
      </c>
      <c r="L48" s="315">
        <f>'Fuel info'!$J$14</f>
        <v>0.28073</v>
      </c>
      <c r="M48" s="315">
        <f>'Fuel info'!$J$14</f>
        <v>0.28073</v>
      </c>
      <c r="N48" s="315">
        <f>'Fuel info'!$J$14</f>
        <v>0.28073</v>
      </c>
      <c r="O48" s="315">
        <f>'Fuel info'!$J$14</f>
        <v>0.28073</v>
      </c>
      <c r="P48" s="315">
        <f>'Fuel info'!$J$14</f>
        <v>0.28073</v>
      </c>
      <c r="Q48" s="315">
        <f>'Fuel info'!$J$14</f>
        <v>0.28073</v>
      </c>
      <c r="R48" s="315">
        <f>'Fuel info'!$J$14</f>
        <v>0.28073</v>
      </c>
      <c r="S48" s="315">
        <f>'Fuel info'!$J$14</f>
        <v>0.28073</v>
      </c>
      <c r="T48" s="315">
        <f>'Fuel info'!$J$14</f>
        <v>0.28073</v>
      </c>
      <c r="U48" s="315">
        <f>'Fuel info'!$J$14</f>
        <v>0.28073</v>
      </c>
      <c r="V48" s="315">
        <f>'Fuel info'!$J$14</f>
        <v>0.28073</v>
      </c>
      <c r="W48" s="315">
        <f>'Fuel info'!$J$14</f>
        <v>0.28073</v>
      </c>
      <c r="X48" s="315">
        <f>'Fuel info'!$J$14</f>
        <v>0.28073</v>
      </c>
      <c r="Y48" s="315">
        <f>'Fuel info'!$J$14</f>
        <v>0.28073</v>
      </c>
      <c r="Z48" s="315">
        <f>'Fuel info'!$J$14</f>
        <v>0.28073</v>
      </c>
      <c r="AA48" s="315">
        <f>'Fuel info'!$J$14</f>
        <v>0.28073</v>
      </c>
      <c r="AB48" s="315">
        <f>'Fuel info'!$J$14</f>
        <v>0.28073</v>
      </c>
      <c r="AC48" s="315">
        <f>'Fuel info'!$J$14</f>
        <v>0.28073</v>
      </c>
      <c r="AD48" s="315">
        <f>'Fuel info'!$J$14</f>
        <v>0.28073</v>
      </c>
      <c r="AE48" s="315">
        <f>'Fuel info'!$J$14</f>
        <v>0.28073</v>
      </c>
      <c r="AF48" s="315">
        <f>'Fuel info'!$J$14</f>
        <v>0.28073</v>
      </c>
      <c r="AG48" s="315">
        <f>'Fuel info'!$J$14</f>
        <v>0.28073</v>
      </c>
      <c r="AH48" s="315">
        <f>'Fuel info'!$J$14</f>
        <v>0.28073</v>
      </c>
      <c r="AI48" s="315">
        <f>'Fuel info'!$J$14</f>
        <v>0.28073</v>
      </c>
      <c r="AJ48" s="315">
        <f>'Fuel info'!$J$14</f>
        <v>0.28073</v>
      </c>
      <c r="AK48" s="315">
        <f>'Fuel info'!$J$14</f>
        <v>0.28073</v>
      </c>
      <c r="AL48" s="315">
        <f>'Fuel info'!$J$14</f>
        <v>0.28073</v>
      </c>
      <c r="AM48" s="315">
        <f>'Fuel info'!$J$14</f>
        <v>0.28073</v>
      </c>
      <c r="AN48" s="315">
        <f>'Fuel info'!$J$14</f>
        <v>0.28073</v>
      </c>
      <c r="AO48" s="315">
        <f>'Fuel info'!$J$14</f>
        <v>0.28073</v>
      </c>
      <c r="AP48" s="315">
        <f>'Fuel info'!$J$14</f>
        <v>0.28073</v>
      </c>
      <c r="AQ48" s="316">
        <f>'Fuel info'!$J$14</f>
        <v>0.28073</v>
      </c>
      <c r="AR48" s="15"/>
      <c r="AS48" s="286">
        <f>'Fuel info'!$H$14</f>
        <v>0.26312000000000013</v>
      </c>
      <c r="AT48" s="287">
        <f>'Fuel info'!$H$14</f>
        <v>0.26312000000000013</v>
      </c>
      <c r="AU48" s="287">
        <f>'Fuel info'!$H$14</f>
        <v>0.26312000000000013</v>
      </c>
      <c r="AV48" s="287">
        <f>'Fuel info'!$H$14</f>
        <v>0.26312000000000013</v>
      </c>
      <c r="AW48" s="287">
        <f>'Fuel info'!$H$14</f>
        <v>0.26312000000000013</v>
      </c>
      <c r="AX48" s="287">
        <f>'Fuel info'!$I$14</f>
        <v>0.2704400000000001</v>
      </c>
      <c r="AY48" s="287">
        <f>'Fuel info'!$I$14</f>
        <v>0.2704400000000001</v>
      </c>
      <c r="AZ48" s="287">
        <f>'Fuel info'!$I$14</f>
        <v>0.2704400000000001</v>
      </c>
      <c r="BA48" s="287">
        <f>'Fuel info'!$I$14</f>
        <v>0.2704400000000001</v>
      </c>
      <c r="BB48" s="287">
        <f>'Fuel info'!$I$14</f>
        <v>0.2704400000000001</v>
      </c>
      <c r="BC48" s="287">
        <f>'Fuel info'!$J$14</f>
        <v>0.28073</v>
      </c>
      <c r="BD48" s="287">
        <f>'Fuel info'!$J$14</f>
        <v>0.28073</v>
      </c>
      <c r="BE48" s="287">
        <f>'Fuel info'!$J$14</f>
        <v>0.28073</v>
      </c>
      <c r="BF48" s="287">
        <f>'Fuel info'!$J$14</f>
        <v>0.28073</v>
      </c>
      <c r="BG48" s="287">
        <f>'Fuel info'!$K$14</f>
        <v>0.28073</v>
      </c>
      <c r="BH48" s="287">
        <f>'Fuel info'!$K$14</f>
        <v>0.28073</v>
      </c>
      <c r="BI48" s="287">
        <f>'Fuel info'!$K$14</f>
        <v>0.28073</v>
      </c>
      <c r="BJ48" s="287">
        <f>'Fuel info'!$K$14</f>
        <v>0.28073</v>
      </c>
      <c r="BK48" s="287">
        <f>'Fuel info'!$K$14</f>
        <v>0.28073</v>
      </c>
      <c r="BL48" s="287">
        <f>'Fuel info'!$K$14</f>
        <v>0.28073</v>
      </c>
      <c r="BM48" s="287">
        <f>'Fuel info'!$K$14</f>
        <v>0.28073</v>
      </c>
      <c r="BN48" s="287">
        <f>'Fuel info'!$K$14</f>
        <v>0.28073</v>
      </c>
      <c r="BO48" s="287">
        <f>'Fuel info'!$K$14</f>
        <v>0.28073</v>
      </c>
      <c r="BP48" s="287">
        <f>'Fuel info'!$K$14</f>
        <v>0.28073</v>
      </c>
      <c r="BQ48" s="287">
        <f>'Fuel info'!$K$14</f>
        <v>0.28073</v>
      </c>
      <c r="BR48" s="287">
        <f>'Fuel info'!$K$14</f>
        <v>0.28073</v>
      </c>
      <c r="BS48" s="287">
        <f>'Fuel info'!$K$14</f>
        <v>0.28073</v>
      </c>
      <c r="BT48" s="287">
        <f>'Fuel info'!$K$14</f>
        <v>0.28073</v>
      </c>
      <c r="BU48" s="287">
        <f>'Fuel info'!$K$14</f>
        <v>0.28073</v>
      </c>
      <c r="BV48" s="287">
        <f>'Fuel info'!$K$14</f>
        <v>0.28073</v>
      </c>
      <c r="BW48" s="287">
        <f>'Fuel info'!$K$14</f>
        <v>0.28073</v>
      </c>
      <c r="BX48" s="287">
        <f>'Fuel info'!$K$14</f>
        <v>0.28073</v>
      </c>
      <c r="BY48" s="287">
        <f>'Fuel info'!$K$14</f>
        <v>0.28073</v>
      </c>
      <c r="BZ48" s="287">
        <f>'Fuel info'!$K$14</f>
        <v>0.28073</v>
      </c>
      <c r="CA48" s="287">
        <f>'Fuel info'!$K$14</f>
        <v>0.28073</v>
      </c>
      <c r="CB48" s="288">
        <f>'Fuel info'!$K$14</f>
        <v>0.28073</v>
      </c>
      <c r="CD48" s="289">
        <v>1</v>
      </c>
      <c r="CE48" s="247">
        <v>1</v>
      </c>
      <c r="CF48" s="247">
        <v>1</v>
      </c>
      <c r="CG48" s="247">
        <v>1</v>
      </c>
      <c r="CH48" s="247">
        <v>1</v>
      </c>
      <c r="CI48" s="247">
        <v>1</v>
      </c>
      <c r="CJ48" s="247">
        <v>1</v>
      </c>
      <c r="CK48" s="247">
        <v>1</v>
      </c>
      <c r="CL48" s="247">
        <v>1</v>
      </c>
      <c r="CM48" s="247">
        <v>1</v>
      </c>
      <c r="CN48" s="290">
        <f>BC48/R48</f>
        <v>1</v>
      </c>
      <c r="CO48" s="290">
        <f>BD48/S48</f>
        <v>1</v>
      </c>
      <c r="CP48" s="290">
        <f>BE48/T48</f>
        <v>1</v>
      </c>
      <c r="CQ48" s="290">
        <f>BF48/U48</f>
        <v>1</v>
      </c>
      <c r="CR48" s="290">
        <f t="shared" si="44"/>
        <v>1</v>
      </c>
      <c r="CS48" s="290">
        <f t="shared" si="45"/>
        <v>1</v>
      </c>
      <c r="CT48" s="290">
        <f t="shared" si="46"/>
        <v>1</v>
      </c>
      <c r="CU48" s="290">
        <f t="shared" si="47"/>
        <v>1</v>
      </c>
      <c r="CV48" s="290">
        <f t="shared" si="48"/>
        <v>1</v>
      </c>
      <c r="CW48" s="290">
        <f t="shared" si="49"/>
        <v>1</v>
      </c>
      <c r="CX48" s="290">
        <f t="shared" si="50"/>
        <v>1</v>
      </c>
      <c r="CY48" s="290">
        <f t="shared" si="51"/>
        <v>1</v>
      </c>
      <c r="CZ48" s="290">
        <f t="shared" si="52"/>
        <v>1</v>
      </c>
      <c r="DA48" s="290">
        <f t="shared" si="53"/>
        <v>1</v>
      </c>
      <c r="DB48" s="290">
        <f t="shared" si="54"/>
        <v>1</v>
      </c>
      <c r="DC48" s="290">
        <f t="shared" si="55"/>
        <v>1</v>
      </c>
      <c r="DD48" s="290">
        <f t="shared" si="56"/>
        <v>1</v>
      </c>
      <c r="DE48" s="290">
        <f t="shared" si="57"/>
        <v>1</v>
      </c>
      <c r="DF48" s="290">
        <f t="shared" si="58"/>
        <v>1</v>
      </c>
      <c r="DG48" s="290">
        <f t="shared" si="59"/>
        <v>1</v>
      </c>
      <c r="DH48" s="290">
        <f t="shared" si="60"/>
        <v>1</v>
      </c>
      <c r="DI48" s="290">
        <f t="shared" si="61"/>
        <v>1</v>
      </c>
      <c r="DJ48" s="290">
        <f t="shared" si="62"/>
        <v>1</v>
      </c>
      <c r="DK48" s="290">
        <f t="shared" si="63"/>
        <v>1</v>
      </c>
      <c r="DL48" s="290">
        <f t="shared" si="64"/>
        <v>1</v>
      </c>
      <c r="DM48" s="291">
        <f t="shared" si="65"/>
        <v>1</v>
      </c>
    </row>
    <row r="49" spans="1:117" ht="21" customHeight="1">
      <c r="A49" s="90"/>
      <c r="B49" s="308"/>
      <c r="C49" s="570"/>
      <c r="D49" s="579"/>
      <c r="E49" s="317" t="s">
        <v>14</v>
      </c>
      <c r="F49" s="284">
        <v>40087</v>
      </c>
      <c r="G49" s="285">
        <v>2009</v>
      </c>
      <c r="H49" s="315">
        <f>'Fuel info'!$K$14</f>
        <v>0.28073</v>
      </c>
      <c r="I49" s="315">
        <f>'Fuel info'!$K$14</f>
        <v>0.28073</v>
      </c>
      <c r="J49" s="315">
        <f>'Fuel info'!$K$14</f>
        <v>0.28073</v>
      </c>
      <c r="K49" s="315">
        <f>'Fuel info'!$K$14</f>
        <v>0.28073</v>
      </c>
      <c r="L49" s="315">
        <f>'Fuel info'!$K$14</f>
        <v>0.28073</v>
      </c>
      <c r="M49" s="315">
        <f>'Fuel info'!$K$14</f>
        <v>0.28073</v>
      </c>
      <c r="N49" s="315">
        <f>'Fuel info'!$K$14</f>
        <v>0.28073</v>
      </c>
      <c r="O49" s="315">
        <f>'Fuel info'!$K$14</f>
        <v>0.28073</v>
      </c>
      <c r="P49" s="315">
        <f>'Fuel info'!$K$14</f>
        <v>0.28073</v>
      </c>
      <c r="Q49" s="315">
        <f>'Fuel info'!$K$14</f>
        <v>0.28073</v>
      </c>
      <c r="R49" s="315">
        <f>'Fuel info'!$K$14</f>
        <v>0.28073</v>
      </c>
      <c r="S49" s="315">
        <f>'Fuel info'!$K$14</f>
        <v>0.28073</v>
      </c>
      <c r="T49" s="315">
        <f>'Fuel info'!$K$14</f>
        <v>0.28073</v>
      </c>
      <c r="U49" s="315">
        <f>'Fuel info'!$K$14</f>
        <v>0.28073</v>
      </c>
      <c r="V49" s="315">
        <f>'Fuel info'!$K$14</f>
        <v>0.28073</v>
      </c>
      <c r="W49" s="315">
        <f>'Fuel info'!$K$14</f>
        <v>0.28073</v>
      </c>
      <c r="X49" s="315">
        <f>'Fuel info'!$K$14</f>
        <v>0.28073</v>
      </c>
      <c r="Y49" s="315">
        <f>'Fuel info'!$K$14</f>
        <v>0.28073</v>
      </c>
      <c r="Z49" s="315">
        <f>'Fuel info'!$K$14</f>
        <v>0.28073</v>
      </c>
      <c r="AA49" s="315">
        <f>'Fuel info'!$K$14</f>
        <v>0.28073</v>
      </c>
      <c r="AB49" s="315">
        <f>'Fuel info'!$K$14</f>
        <v>0.28073</v>
      </c>
      <c r="AC49" s="315">
        <f>'Fuel info'!$K$14</f>
        <v>0.28073</v>
      </c>
      <c r="AD49" s="315">
        <f>'Fuel info'!$K$14</f>
        <v>0.28073</v>
      </c>
      <c r="AE49" s="315">
        <f>'Fuel info'!$K$14</f>
        <v>0.28073</v>
      </c>
      <c r="AF49" s="315">
        <f>'Fuel info'!$K$14</f>
        <v>0.28073</v>
      </c>
      <c r="AG49" s="315">
        <f>'Fuel info'!$K$14</f>
        <v>0.28073</v>
      </c>
      <c r="AH49" s="315">
        <f>'Fuel info'!$K$14</f>
        <v>0.28073</v>
      </c>
      <c r="AI49" s="315">
        <f>'Fuel info'!$K$14</f>
        <v>0.28073</v>
      </c>
      <c r="AJ49" s="315">
        <f>'Fuel info'!$K$14</f>
        <v>0.28073</v>
      </c>
      <c r="AK49" s="315">
        <f>'Fuel info'!$K$14</f>
        <v>0.28073</v>
      </c>
      <c r="AL49" s="315">
        <f>'Fuel info'!$K$14</f>
        <v>0.28073</v>
      </c>
      <c r="AM49" s="315">
        <f>'Fuel info'!$K$14</f>
        <v>0.28073</v>
      </c>
      <c r="AN49" s="315">
        <f>'Fuel info'!$K$14</f>
        <v>0.28073</v>
      </c>
      <c r="AO49" s="315">
        <f>'Fuel info'!$K$14</f>
        <v>0.28073</v>
      </c>
      <c r="AP49" s="315">
        <f>'Fuel info'!$K$14</f>
        <v>0.28073</v>
      </c>
      <c r="AQ49" s="316">
        <f>'Fuel info'!$K$14</f>
        <v>0.28073</v>
      </c>
      <c r="AR49" s="15"/>
      <c r="AS49" s="286">
        <f>'Fuel info'!$H$14</f>
        <v>0.26312000000000013</v>
      </c>
      <c r="AT49" s="287">
        <f>'Fuel info'!$H$14</f>
        <v>0.26312000000000013</v>
      </c>
      <c r="AU49" s="287">
        <f>'Fuel info'!$H$14</f>
        <v>0.26312000000000013</v>
      </c>
      <c r="AV49" s="287">
        <f>'Fuel info'!$H$14</f>
        <v>0.26312000000000013</v>
      </c>
      <c r="AW49" s="287">
        <f>'Fuel info'!$H$14</f>
        <v>0.26312000000000013</v>
      </c>
      <c r="AX49" s="287">
        <f>'Fuel info'!$I$14</f>
        <v>0.2704400000000001</v>
      </c>
      <c r="AY49" s="287">
        <f>'Fuel info'!$I$14</f>
        <v>0.2704400000000001</v>
      </c>
      <c r="AZ49" s="287">
        <f>'Fuel info'!$I$14</f>
        <v>0.2704400000000001</v>
      </c>
      <c r="BA49" s="287">
        <f>'Fuel info'!$I$14</f>
        <v>0.2704400000000001</v>
      </c>
      <c r="BB49" s="287">
        <f>'Fuel info'!$I$14</f>
        <v>0.2704400000000001</v>
      </c>
      <c r="BC49" s="287">
        <f>'Fuel info'!$J$14</f>
        <v>0.28073</v>
      </c>
      <c r="BD49" s="287">
        <f>'Fuel info'!$J$14</f>
        <v>0.28073</v>
      </c>
      <c r="BE49" s="287">
        <f>'Fuel info'!$J$14</f>
        <v>0.28073</v>
      </c>
      <c r="BF49" s="287">
        <f>'Fuel info'!$J$14</f>
        <v>0.28073</v>
      </c>
      <c r="BG49" s="287">
        <f>'Fuel info'!$K$14</f>
        <v>0.28073</v>
      </c>
      <c r="BH49" s="287">
        <f>'Fuel info'!$K$14</f>
        <v>0.28073</v>
      </c>
      <c r="BI49" s="287">
        <f>'Fuel info'!$K$14</f>
        <v>0.28073</v>
      </c>
      <c r="BJ49" s="287">
        <f>'Fuel info'!$K$14</f>
        <v>0.28073</v>
      </c>
      <c r="BK49" s="287">
        <f>'Fuel info'!$K$14</f>
        <v>0.28073</v>
      </c>
      <c r="BL49" s="287">
        <f>'Fuel info'!$K$14</f>
        <v>0.28073</v>
      </c>
      <c r="BM49" s="287">
        <f>'Fuel info'!$K$14</f>
        <v>0.28073</v>
      </c>
      <c r="BN49" s="287">
        <f>'Fuel info'!$K$14</f>
        <v>0.28073</v>
      </c>
      <c r="BO49" s="287">
        <f>'Fuel info'!$K$14</f>
        <v>0.28073</v>
      </c>
      <c r="BP49" s="287">
        <f>'Fuel info'!$K$14</f>
        <v>0.28073</v>
      </c>
      <c r="BQ49" s="287">
        <f>'Fuel info'!$K$14</f>
        <v>0.28073</v>
      </c>
      <c r="BR49" s="287">
        <f>'Fuel info'!$K$14</f>
        <v>0.28073</v>
      </c>
      <c r="BS49" s="287">
        <f>'Fuel info'!$K$14</f>
        <v>0.28073</v>
      </c>
      <c r="BT49" s="287">
        <f>'Fuel info'!$K$14</f>
        <v>0.28073</v>
      </c>
      <c r="BU49" s="287">
        <f>'Fuel info'!$K$14</f>
        <v>0.28073</v>
      </c>
      <c r="BV49" s="287">
        <f>'Fuel info'!$K$14</f>
        <v>0.28073</v>
      </c>
      <c r="BW49" s="287">
        <f>'Fuel info'!$K$14</f>
        <v>0.28073</v>
      </c>
      <c r="BX49" s="287">
        <f>'Fuel info'!$K$14</f>
        <v>0.28073</v>
      </c>
      <c r="BY49" s="287">
        <f>'Fuel info'!$K$14</f>
        <v>0.28073</v>
      </c>
      <c r="BZ49" s="287">
        <f>'Fuel info'!$K$14</f>
        <v>0.28073</v>
      </c>
      <c r="CA49" s="287">
        <f>'Fuel info'!$K$14</f>
        <v>0.28073</v>
      </c>
      <c r="CB49" s="288">
        <f>'Fuel info'!$K$14</f>
        <v>0.28073</v>
      </c>
      <c r="CD49" s="289">
        <v>1</v>
      </c>
      <c r="CE49" s="247">
        <v>1</v>
      </c>
      <c r="CF49" s="247">
        <v>1</v>
      </c>
      <c r="CG49" s="247">
        <v>1</v>
      </c>
      <c r="CH49" s="247">
        <v>1</v>
      </c>
      <c r="CI49" s="247">
        <v>1</v>
      </c>
      <c r="CJ49" s="247">
        <v>1</v>
      </c>
      <c r="CK49" s="247">
        <v>1</v>
      </c>
      <c r="CL49" s="247">
        <v>1</v>
      </c>
      <c r="CM49" s="247">
        <v>1</v>
      </c>
      <c r="CN49" s="247">
        <v>1</v>
      </c>
      <c r="CO49" s="247">
        <v>1</v>
      </c>
      <c r="CP49" s="247">
        <v>1</v>
      </c>
      <c r="CQ49" s="247">
        <v>1</v>
      </c>
      <c r="CR49" s="290">
        <f t="shared" si="44"/>
        <v>1</v>
      </c>
      <c r="CS49" s="290">
        <f t="shared" si="45"/>
        <v>1</v>
      </c>
      <c r="CT49" s="290">
        <f t="shared" si="46"/>
        <v>1</v>
      </c>
      <c r="CU49" s="290">
        <f t="shared" si="47"/>
        <v>1</v>
      </c>
      <c r="CV49" s="290">
        <f t="shared" si="48"/>
        <v>1</v>
      </c>
      <c r="CW49" s="290">
        <f t="shared" si="49"/>
        <v>1</v>
      </c>
      <c r="CX49" s="290">
        <f t="shared" si="50"/>
        <v>1</v>
      </c>
      <c r="CY49" s="290">
        <f t="shared" si="51"/>
        <v>1</v>
      </c>
      <c r="CZ49" s="290">
        <f t="shared" si="52"/>
        <v>1</v>
      </c>
      <c r="DA49" s="290">
        <f t="shared" si="53"/>
        <v>1</v>
      </c>
      <c r="DB49" s="290">
        <f t="shared" si="54"/>
        <v>1</v>
      </c>
      <c r="DC49" s="290">
        <f t="shared" si="55"/>
        <v>1</v>
      </c>
      <c r="DD49" s="290">
        <f t="shared" si="56"/>
        <v>1</v>
      </c>
      <c r="DE49" s="290">
        <f t="shared" si="57"/>
        <v>1</v>
      </c>
      <c r="DF49" s="290">
        <f t="shared" si="58"/>
        <v>1</v>
      </c>
      <c r="DG49" s="290">
        <f t="shared" si="59"/>
        <v>1</v>
      </c>
      <c r="DH49" s="290">
        <f t="shared" si="60"/>
        <v>1</v>
      </c>
      <c r="DI49" s="290">
        <f t="shared" si="61"/>
        <v>1</v>
      </c>
      <c r="DJ49" s="290">
        <f t="shared" si="62"/>
        <v>1</v>
      </c>
      <c r="DK49" s="290">
        <f t="shared" si="63"/>
        <v>1</v>
      </c>
      <c r="DL49" s="290">
        <f t="shared" si="64"/>
        <v>1</v>
      </c>
      <c r="DM49" s="291">
        <f t="shared" si="65"/>
        <v>1</v>
      </c>
    </row>
    <row r="50" spans="1:117" ht="21" customHeight="1" thickBot="1">
      <c r="A50" s="92"/>
      <c r="B50" s="318"/>
      <c r="C50" s="584"/>
      <c r="D50" s="580"/>
      <c r="E50" s="319" t="s">
        <v>15</v>
      </c>
      <c r="F50" s="320" t="s">
        <v>169</v>
      </c>
      <c r="G50" s="321">
        <v>2009</v>
      </c>
      <c r="H50" s="323">
        <f>'Fuel info'!$K$14</f>
        <v>0.28073</v>
      </c>
      <c r="I50" s="323">
        <f>'Fuel info'!$K$14</f>
        <v>0.28073</v>
      </c>
      <c r="J50" s="323">
        <f>'Fuel info'!$K$14</f>
        <v>0.28073</v>
      </c>
      <c r="K50" s="323">
        <f>'Fuel info'!$K$14</f>
        <v>0.28073</v>
      </c>
      <c r="L50" s="323">
        <f>'Fuel info'!$K$14</f>
        <v>0.28073</v>
      </c>
      <c r="M50" s="323">
        <f>'Fuel info'!$K$14</f>
        <v>0.28073</v>
      </c>
      <c r="N50" s="323">
        <f>'Fuel info'!$K$14</f>
        <v>0.28073</v>
      </c>
      <c r="O50" s="323">
        <f>'Fuel info'!$K$14</f>
        <v>0.28073</v>
      </c>
      <c r="P50" s="323">
        <f>'Fuel info'!$K$14</f>
        <v>0.28073</v>
      </c>
      <c r="Q50" s="323">
        <f>'Fuel info'!$K$14</f>
        <v>0.28073</v>
      </c>
      <c r="R50" s="323">
        <f>'Fuel info'!$K$14</f>
        <v>0.28073</v>
      </c>
      <c r="S50" s="323">
        <f>'Fuel info'!$K$14</f>
        <v>0.28073</v>
      </c>
      <c r="T50" s="323">
        <f>'Fuel info'!$K$14</f>
        <v>0.28073</v>
      </c>
      <c r="U50" s="323">
        <f>'Fuel info'!$K$14</f>
        <v>0.28073</v>
      </c>
      <c r="V50" s="323">
        <f>'Fuel info'!$K$14</f>
        <v>0.28073</v>
      </c>
      <c r="W50" s="323">
        <f>'Fuel info'!$K$14</f>
        <v>0.28073</v>
      </c>
      <c r="X50" s="323">
        <f>'Fuel info'!$K$14</f>
        <v>0.28073</v>
      </c>
      <c r="Y50" s="323">
        <f>'Fuel info'!$K$14</f>
        <v>0.28073</v>
      </c>
      <c r="Z50" s="323">
        <f>'Fuel info'!$K$14</f>
        <v>0.28073</v>
      </c>
      <c r="AA50" s="323">
        <f>'Fuel info'!$K$14</f>
        <v>0.28073</v>
      </c>
      <c r="AB50" s="323">
        <f>'Fuel info'!$K$14</f>
        <v>0.28073</v>
      </c>
      <c r="AC50" s="323">
        <f>'Fuel info'!$K$14</f>
        <v>0.28073</v>
      </c>
      <c r="AD50" s="323">
        <f>'Fuel info'!$K$14</f>
        <v>0.28073</v>
      </c>
      <c r="AE50" s="323">
        <f>'Fuel info'!$K$14</f>
        <v>0.28073</v>
      </c>
      <c r="AF50" s="323">
        <f>'Fuel info'!$K$14</f>
        <v>0.28073</v>
      </c>
      <c r="AG50" s="323">
        <f>'Fuel info'!$K$14</f>
        <v>0.28073</v>
      </c>
      <c r="AH50" s="323">
        <f>'Fuel info'!$K$14</f>
        <v>0.28073</v>
      </c>
      <c r="AI50" s="323">
        <f>'Fuel info'!$K$14</f>
        <v>0.28073</v>
      </c>
      <c r="AJ50" s="323">
        <f>'Fuel info'!$K$14</f>
        <v>0.28073</v>
      </c>
      <c r="AK50" s="323">
        <f>'Fuel info'!$K$14</f>
        <v>0.28073</v>
      </c>
      <c r="AL50" s="323">
        <f>'Fuel info'!$K$14</f>
        <v>0.28073</v>
      </c>
      <c r="AM50" s="323">
        <f>'Fuel info'!$K$14</f>
        <v>0.28073</v>
      </c>
      <c r="AN50" s="323">
        <f>'Fuel info'!$K$14</f>
        <v>0.28073</v>
      </c>
      <c r="AO50" s="323">
        <f>'Fuel info'!$K$14</f>
        <v>0.28073</v>
      </c>
      <c r="AP50" s="323">
        <f>'Fuel info'!$K$14</f>
        <v>0.28073</v>
      </c>
      <c r="AQ50" s="324">
        <f>'Fuel info'!$K$14</f>
        <v>0.28073</v>
      </c>
      <c r="AR50" s="15"/>
      <c r="AS50" s="325">
        <f>'Fuel info'!$H$14</f>
        <v>0.26312000000000013</v>
      </c>
      <c r="AT50" s="326">
        <f>'Fuel info'!$H$14</f>
        <v>0.26312000000000013</v>
      </c>
      <c r="AU50" s="326">
        <f>'Fuel info'!$H$14</f>
        <v>0.26312000000000013</v>
      </c>
      <c r="AV50" s="326">
        <f>'Fuel info'!$H$14</f>
        <v>0.26312000000000013</v>
      </c>
      <c r="AW50" s="326">
        <f>'Fuel info'!$H$14</f>
        <v>0.26312000000000013</v>
      </c>
      <c r="AX50" s="326">
        <f>'Fuel info'!$I$14</f>
        <v>0.2704400000000001</v>
      </c>
      <c r="AY50" s="326">
        <f>'Fuel info'!$I$14</f>
        <v>0.2704400000000001</v>
      </c>
      <c r="AZ50" s="326">
        <f>'Fuel info'!$I$14</f>
        <v>0.2704400000000001</v>
      </c>
      <c r="BA50" s="326">
        <f>'Fuel info'!$I$14</f>
        <v>0.2704400000000001</v>
      </c>
      <c r="BB50" s="326">
        <f>'Fuel info'!$I$14</f>
        <v>0.2704400000000001</v>
      </c>
      <c r="BC50" s="326">
        <f>'Fuel info'!$J$14</f>
        <v>0.28073</v>
      </c>
      <c r="BD50" s="326">
        <f>'Fuel info'!$J$14</f>
        <v>0.28073</v>
      </c>
      <c r="BE50" s="326">
        <f>'Fuel info'!$J$14</f>
        <v>0.28073</v>
      </c>
      <c r="BF50" s="326">
        <f>'Fuel info'!$J$14</f>
        <v>0.28073</v>
      </c>
      <c r="BG50" s="326">
        <f>'Fuel info'!$K$14</f>
        <v>0.28073</v>
      </c>
      <c r="BH50" s="326">
        <f>'Fuel info'!$K$14</f>
        <v>0.28073</v>
      </c>
      <c r="BI50" s="326">
        <f>'Fuel info'!$K$14</f>
        <v>0.28073</v>
      </c>
      <c r="BJ50" s="326">
        <f>'Fuel info'!$K$14</f>
        <v>0.28073</v>
      </c>
      <c r="BK50" s="326">
        <f>'Fuel info'!$K$14</f>
        <v>0.28073</v>
      </c>
      <c r="BL50" s="326">
        <f>'Fuel info'!$K$14</f>
        <v>0.28073</v>
      </c>
      <c r="BM50" s="326">
        <f>'Fuel info'!$K$14</f>
        <v>0.28073</v>
      </c>
      <c r="BN50" s="326">
        <f>'Fuel info'!$K$14</f>
        <v>0.28073</v>
      </c>
      <c r="BO50" s="326">
        <f>'Fuel info'!$K$14</f>
        <v>0.28073</v>
      </c>
      <c r="BP50" s="326">
        <f>'Fuel info'!$K$14</f>
        <v>0.28073</v>
      </c>
      <c r="BQ50" s="326">
        <f>'Fuel info'!$K$14</f>
        <v>0.28073</v>
      </c>
      <c r="BR50" s="326">
        <f>'Fuel info'!$K$14</f>
        <v>0.28073</v>
      </c>
      <c r="BS50" s="326">
        <f>'Fuel info'!$K$14</f>
        <v>0.28073</v>
      </c>
      <c r="BT50" s="326">
        <f>'Fuel info'!$K$14</f>
        <v>0.28073</v>
      </c>
      <c r="BU50" s="326">
        <f>'Fuel info'!$K$14</f>
        <v>0.28073</v>
      </c>
      <c r="BV50" s="326">
        <f>'Fuel info'!$K$14</f>
        <v>0.28073</v>
      </c>
      <c r="BW50" s="326">
        <f>'Fuel info'!$K$14</f>
        <v>0.28073</v>
      </c>
      <c r="BX50" s="326">
        <f>'Fuel info'!$K$14</f>
        <v>0.28073</v>
      </c>
      <c r="BY50" s="326">
        <f>'Fuel info'!$K$14</f>
        <v>0.28073</v>
      </c>
      <c r="BZ50" s="326">
        <f>'Fuel info'!$K$14</f>
        <v>0.28073</v>
      </c>
      <c r="CA50" s="326">
        <f>'Fuel info'!$K$14</f>
        <v>0.28073</v>
      </c>
      <c r="CB50" s="327">
        <f>'Fuel info'!$K$14</f>
        <v>0.28073</v>
      </c>
      <c r="CD50" s="300">
        <v>1</v>
      </c>
      <c r="CE50" s="246">
        <v>1</v>
      </c>
      <c r="CF50" s="246">
        <v>1</v>
      </c>
      <c r="CG50" s="246">
        <v>1</v>
      </c>
      <c r="CH50" s="246">
        <v>1</v>
      </c>
      <c r="CI50" s="246">
        <v>1</v>
      </c>
      <c r="CJ50" s="246">
        <v>1</v>
      </c>
      <c r="CK50" s="246">
        <v>1</v>
      </c>
      <c r="CL50" s="246">
        <v>1</v>
      </c>
      <c r="CM50" s="246">
        <v>1</v>
      </c>
      <c r="CN50" s="246">
        <v>1</v>
      </c>
      <c r="CO50" s="246">
        <v>1</v>
      </c>
      <c r="CP50" s="246">
        <v>1</v>
      </c>
      <c r="CQ50" s="246">
        <v>1</v>
      </c>
      <c r="CR50" s="301">
        <f t="shared" si="44"/>
        <v>1</v>
      </c>
      <c r="CS50" s="301">
        <f t="shared" si="45"/>
        <v>1</v>
      </c>
      <c r="CT50" s="301">
        <f t="shared" si="46"/>
        <v>1</v>
      </c>
      <c r="CU50" s="301">
        <f t="shared" si="47"/>
        <v>1</v>
      </c>
      <c r="CV50" s="301">
        <f t="shared" si="48"/>
        <v>1</v>
      </c>
      <c r="CW50" s="301">
        <f t="shared" si="49"/>
        <v>1</v>
      </c>
      <c r="CX50" s="301">
        <f t="shared" si="50"/>
        <v>1</v>
      </c>
      <c r="CY50" s="301">
        <f t="shared" si="51"/>
        <v>1</v>
      </c>
      <c r="CZ50" s="301">
        <f t="shared" si="52"/>
        <v>1</v>
      </c>
      <c r="DA50" s="301">
        <f t="shared" si="53"/>
        <v>1</v>
      </c>
      <c r="DB50" s="301">
        <f t="shared" si="54"/>
        <v>1</v>
      </c>
      <c r="DC50" s="301">
        <f t="shared" si="55"/>
        <v>1</v>
      </c>
      <c r="DD50" s="301">
        <f t="shared" si="56"/>
        <v>1</v>
      </c>
      <c r="DE50" s="301">
        <f t="shared" si="57"/>
        <v>1</v>
      </c>
      <c r="DF50" s="301">
        <f t="shared" si="58"/>
        <v>1</v>
      </c>
      <c r="DG50" s="301">
        <f t="shared" si="59"/>
        <v>1</v>
      </c>
      <c r="DH50" s="301">
        <f t="shared" si="60"/>
        <v>1</v>
      </c>
      <c r="DI50" s="301">
        <f t="shared" si="61"/>
        <v>1</v>
      </c>
      <c r="DJ50" s="301">
        <f t="shared" si="62"/>
        <v>1</v>
      </c>
      <c r="DK50" s="301">
        <f t="shared" si="63"/>
        <v>1</v>
      </c>
      <c r="DL50" s="301">
        <f t="shared" si="64"/>
        <v>1</v>
      </c>
      <c r="DM50" s="302">
        <f t="shared" si="65"/>
        <v>1</v>
      </c>
    </row>
    <row r="51" spans="1:44" ht="12">
      <c r="A51" s="32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3"/>
    </row>
    <row r="52" spans="1:44" ht="12.75" thickBot="1">
      <c r="A52" s="32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3"/>
    </row>
    <row r="53" spans="1:117" ht="19.5" thickBot="1">
      <c r="A53" s="573" t="s">
        <v>0</v>
      </c>
      <c r="B53" s="574"/>
      <c r="C53" s="574"/>
      <c r="D53" s="574"/>
      <c r="E53" s="574"/>
      <c r="F53" s="575"/>
      <c r="G53" s="272"/>
      <c r="H53" s="565" t="s">
        <v>161</v>
      </c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41"/>
      <c r="AA53" s="541"/>
      <c r="AB53" s="541"/>
      <c r="AC53" s="541"/>
      <c r="AD53" s="541"/>
      <c r="AE53" s="541"/>
      <c r="AF53" s="541"/>
      <c r="AG53" s="541"/>
      <c r="AH53" s="541"/>
      <c r="AI53" s="541"/>
      <c r="AJ53" s="541"/>
      <c r="AK53" s="541"/>
      <c r="AL53" s="541"/>
      <c r="AM53" s="541"/>
      <c r="AN53" s="541"/>
      <c r="AO53" s="541"/>
      <c r="AP53" s="541"/>
      <c r="AQ53" s="542"/>
      <c r="AS53" s="565" t="s">
        <v>162</v>
      </c>
      <c r="AT53" s="541"/>
      <c r="AU53" s="541"/>
      <c r="AV53" s="541"/>
      <c r="AW53" s="541"/>
      <c r="AX53" s="541"/>
      <c r="AY53" s="541"/>
      <c r="AZ53" s="541"/>
      <c r="BA53" s="541"/>
      <c r="BB53" s="541"/>
      <c r="BC53" s="541"/>
      <c r="BD53" s="541"/>
      <c r="BE53" s="541"/>
      <c r="BF53" s="541"/>
      <c r="BG53" s="541"/>
      <c r="BH53" s="541"/>
      <c r="BI53" s="541"/>
      <c r="BJ53" s="541"/>
      <c r="BK53" s="541"/>
      <c r="BL53" s="541"/>
      <c r="BM53" s="541"/>
      <c r="BN53" s="541"/>
      <c r="BO53" s="541"/>
      <c r="BP53" s="541"/>
      <c r="BQ53" s="541"/>
      <c r="BR53" s="541"/>
      <c r="BS53" s="541"/>
      <c r="BT53" s="541"/>
      <c r="BU53" s="541"/>
      <c r="BV53" s="541"/>
      <c r="BW53" s="541"/>
      <c r="BX53" s="541"/>
      <c r="BY53" s="541"/>
      <c r="BZ53" s="541"/>
      <c r="CA53" s="541"/>
      <c r="CB53" s="542"/>
      <c r="CD53" s="540" t="s">
        <v>163</v>
      </c>
      <c r="CE53" s="541"/>
      <c r="CF53" s="541"/>
      <c r="CG53" s="541"/>
      <c r="CH53" s="541"/>
      <c r="CI53" s="541"/>
      <c r="CJ53" s="541"/>
      <c r="CK53" s="541"/>
      <c r="CL53" s="541"/>
      <c r="CM53" s="541"/>
      <c r="CN53" s="541"/>
      <c r="CO53" s="541"/>
      <c r="CP53" s="541"/>
      <c r="CQ53" s="541"/>
      <c r="CR53" s="541"/>
      <c r="CS53" s="541"/>
      <c r="CT53" s="541"/>
      <c r="CU53" s="541"/>
      <c r="CV53" s="541"/>
      <c r="CW53" s="541"/>
      <c r="CX53" s="541"/>
      <c r="CY53" s="541"/>
      <c r="CZ53" s="541"/>
      <c r="DA53" s="541"/>
      <c r="DB53" s="541"/>
      <c r="DC53" s="541"/>
      <c r="DD53" s="541"/>
      <c r="DE53" s="541"/>
      <c r="DF53" s="541"/>
      <c r="DG53" s="541"/>
      <c r="DH53" s="541"/>
      <c r="DI53" s="541"/>
      <c r="DJ53" s="541"/>
      <c r="DK53" s="541"/>
      <c r="DL53" s="541"/>
      <c r="DM53" s="542"/>
    </row>
    <row r="54" spans="1:117" ht="24.75" customHeight="1" thickBot="1">
      <c r="A54" s="543" t="s">
        <v>1</v>
      </c>
      <c r="B54" s="545" t="s">
        <v>2</v>
      </c>
      <c r="C54" s="545" t="s">
        <v>3</v>
      </c>
      <c r="D54" s="545" t="s">
        <v>4</v>
      </c>
      <c r="E54" s="547" t="s">
        <v>5</v>
      </c>
      <c r="F54" s="549" t="s">
        <v>19</v>
      </c>
      <c r="G54" s="576" t="s">
        <v>24</v>
      </c>
      <c r="H54" s="566" t="s">
        <v>170</v>
      </c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7"/>
      <c r="AL54" s="567"/>
      <c r="AM54" s="567"/>
      <c r="AN54" s="567"/>
      <c r="AO54" s="567"/>
      <c r="AP54" s="567"/>
      <c r="AQ54" s="568"/>
      <c r="AS54" s="566" t="s">
        <v>170</v>
      </c>
      <c r="AT54" s="567"/>
      <c r="AU54" s="567"/>
      <c r="AV54" s="567"/>
      <c r="AW54" s="567"/>
      <c r="AX54" s="567"/>
      <c r="AY54" s="567"/>
      <c r="AZ54" s="567"/>
      <c r="BA54" s="567"/>
      <c r="BB54" s="567"/>
      <c r="BC54" s="567"/>
      <c r="BD54" s="567"/>
      <c r="BE54" s="567"/>
      <c r="BF54" s="567"/>
      <c r="BG54" s="567"/>
      <c r="BH54" s="567"/>
      <c r="BI54" s="567"/>
      <c r="BJ54" s="567"/>
      <c r="BK54" s="567"/>
      <c r="BL54" s="567"/>
      <c r="BM54" s="567"/>
      <c r="BN54" s="567"/>
      <c r="BO54" s="567"/>
      <c r="BP54" s="567"/>
      <c r="BQ54" s="567"/>
      <c r="BR54" s="567"/>
      <c r="BS54" s="567"/>
      <c r="BT54" s="567"/>
      <c r="BU54" s="567"/>
      <c r="BV54" s="567"/>
      <c r="BW54" s="567"/>
      <c r="BX54" s="567"/>
      <c r="BY54" s="567"/>
      <c r="BZ54" s="567"/>
      <c r="CA54" s="567"/>
      <c r="CB54" s="568"/>
      <c r="CD54" s="566" t="s">
        <v>170</v>
      </c>
      <c r="CE54" s="567"/>
      <c r="CF54" s="567"/>
      <c r="CG54" s="567"/>
      <c r="CH54" s="567"/>
      <c r="CI54" s="567"/>
      <c r="CJ54" s="567"/>
      <c r="CK54" s="567"/>
      <c r="CL54" s="567"/>
      <c r="CM54" s="567"/>
      <c r="CN54" s="567"/>
      <c r="CO54" s="567"/>
      <c r="CP54" s="567"/>
      <c r="CQ54" s="567"/>
      <c r="CR54" s="567"/>
      <c r="CS54" s="567"/>
      <c r="CT54" s="567"/>
      <c r="CU54" s="567"/>
      <c r="CV54" s="567"/>
      <c r="CW54" s="567"/>
      <c r="CX54" s="567"/>
      <c r="CY54" s="567"/>
      <c r="CZ54" s="567"/>
      <c r="DA54" s="567"/>
      <c r="DB54" s="567"/>
      <c r="DC54" s="567"/>
      <c r="DD54" s="567"/>
      <c r="DE54" s="567"/>
      <c r="DF54" s="567"/>
      <c r="DG54" s="567"/>
      <c r="DH54" s="567"/>
      <c r="DI54" s="567"/>
      <c r="DJ54" s="567"/>
      <c r="DK54" s="567"/>
      <c r="DL54" s="567"/>
      <c r="DM54" s="568"/>
    </row>
    <row r="55" spans="1:117" ht="35.25" customHeight="1" thickBot="1">
      <c r="A55" s="561"/>
      <c r="B55" s="562"/>
      <c r="C55" s="562"/>
      <c r="D55" s="562"/>
      <c r="E55" s="563"/>
      <c r="F55" s="564"/>
      <c r="G55" s="577"/>
      <c r="H55" s="16">
        <v>1995</v>
      </c>
      <c r="I55" s="17">
        <v>1996</v>
      </c>
      <c r="J55" s="17">
        <v>1997</v>
      </c>
      <c r="K55" s="17">
        <v>1998</v>
      </c>
      <c r="L55" s="17">
        <v>1999</v>
      </c>
      <c r="M55" s="17">
        <f aca="true" t="shared" si="70" ref="M55:AQ55">L55+1</f>
        <v>2000</v>
      </c>
      <c r="N55" s="17">
        <f t="shared" si="70"/>
        <v>2001</v>
      </c>
      <c r="O55" s="17">
        <f t="shared" si="70"/>
        <v>2002</v>
      </c>
      <c r="P55" s="17">
        <f t="shared" si="70"/>
        <v>2003</v>
      </c>
      <c r="Q55" s="17">
        <f t="shared" si="70"/>
        <v>2004</v>
      </c>
      <c r="R55" s="17">
        <f t="shared" si="70"/>
        <v>2005</v>
      </c>
      <c r="S55" s="17">
        <f t="shared" si="70"/>
        <v>2006</v>
      </c>
      <c r="T55" s="17">
        <f t="shared" si="70"/>
        <v>2007</v>
      </c>
      <c r="U55" s="17">
        <f t="shared" si="70"/>
        <v>2008</v>
      </c>
      <c r="V55" s="17">
        <f t="shared" si="70"/>
        <v>2009</v>
      </c>
      <c r="W55" s="17">
        <f t="shared" si="70"/>
        <v>2010</v>
      </c>
      <c r="X55" s="17">
        <f t="shared" si="70"/>
        <v>2011</v>
      </c>
      <c r="Y55" s="17">
        <f t="shared" si="70"/>
        <v>2012</v>
      </c>
      <c r="Z55" s="17">
        <f t="shared" si="70"/>
        <v>2013</v>
      </c>
      <c r="AA55" s="17">
        <f t="shared" si="70"/>
        <v>2014</v>
      </c>
      <c r="AB55" s="17">
        <f t="shared" si="70"/>
        <v>2015</v>
      </c>
      <c r="AC55" s="17">
        <f t="shared" si="70"/>
        <v>2016</v>
      </c>
      <c r="AD55" s="17">
        <f t="shared" si="70"/>
        <v>2017</v>
      </c>
      <c r="AE55" s="17">
        <f t="shared" si="70"/>
        <v>2018</v>
      </c>
      <c r="AF55" s="17">
        <f t="shared" si="70"/>
        <v>2019</v>
      </c>
      <c r="AG55" s="17">
        <f t="shared" si="70"/>
        <v>2020</v>
      </c>
      <c r="AH55" s="17">
        <f t="shared" si="70"/>
        <v>2021</v>
      </c>
      <c r="AI55" s="17">
        <f t="shared" si="70"/>
        <v>2022</v>
      </c>
      <c r="AJ55" s="17">
        <f t="shared" si="70"/>
        <v>2023</v>
      </c>
      <c r="AK55" s="17">
        <f t="shared" si="70"/>
        <v>2024</v>
      </c>
      <c r="AL55" s="17">
        <f t="shared" si="70"/>
        <v>2025</v>
      </c>
      <c r="AM55" s="17">
        <f t="shared" si="70"/>
        <v>2026</v>
      </c>
      <c r="AN55" s="17">
        <f t="shared" si="70"/>
        <v>2027</v>
      </c>
      <c r="AO55" s="17">
        <f t="shared" si="70"/>
        <v>2028</v>
      </c>
      <c r="AP55" s="17">
        <f t="shared" si="70"/>
        <v>2029</v>
      </c>
      <c r="AQ55" s="21">
        <f t="shared" si="70"/>
        <v>2030</v>
      </c>
      <c r="AS55" s="16">
        <v>1995</v>
      </c>
      <c r="AT55" s="17">
        <v>1996</v>
      </c>
      <c r="AU55" s="17">
        <v>1997</v>
      </c>
      <c r="AV55" s="17">
        <v>1998</v>
      </c>
      <c r="AW55" s="17">
        <v>1999</v>
      </c>
      <c r="AX55" s="17">
        <f aca="true" t="shared" si="71" ref="AX55:CB55">AW55+1</f>
        <v>2000</v>
      </c>
      <c r="AY55" s="17">
        <f t="shared" si="71"/>
        <v>2001</v>
      </c>
      <c r="AZ55" s="17">
        <f t="shared" si="71"/>
        <v>2002</v>
      </c>
      <c r="BA55" s="17">
        <f t="shared" si="71"/>
        <v>2003</v>
      </c>
      <c r="BB55" s="17">
        <f t="shared" si="71"/>
        <v>2004</v>
      </c>
      <c r="BC55" s="17">
        <f t="shared" si="71"/>
        <v>2005</v>
      </c>
      <c r="BD55" s="17">
        <f t="shared" si="71"/>
        <v>2006</v>
      </c>
      <c r="BE55" s="17">
        <f t="shared" si="71"/>
        <v>2007</v>
      </c>
      <c r="BF55" s="17">
        <f t="shared" si="71"/>
        <v>2008</v>
      </c>
      <c r="BG55" s="17">
        <f t="shared" si="71"/>
        <v>2009</v>
      </c>
      <c r="BH55" s="17">
        <f t="shared" si="71"/>
        <v>2010</v>
      </c>
      <c r="BI55" s="17">
        <f t="shared" si="71"/>
        <v>2011</v>
      </c>
      <c r="BJ55" s="17">
        <f t="shared" si="71"/>
        <v>2012</v>
      </c>
      <c r="BK55" s="17">
        <f t="shared" si="71"/>
        <v>2013</v>
      </c>
      <c r="BL55" s="17">
        <f t="shared" si="71"/>
        <v>2014</v>
      </c>
      <c r="BM55" s="17">
        <f t="shared" si="71"/>
        <v>2015</v>
      </c>
      <c r="BN55" s="17">
        <f t="shared" si="71"/>
        <v>2016</v>
      </c>
      <c r="BO55" s="17">
        <f t="shared" si="71"/>
        <v>2017</v>
      </c>
      <c r="BP55" s="17">
        <f t="shared" si="71"/>
        <v>2018</v>
      </c>
      <c r="BQ55" s="17">
        <f t="shared" si="71"/>
        <v>2019</v>
      </c>
      <c r="BR55" s="17">
        <f t="shared" si="71"/>
        <v>2020</v>
      </c>
      <c r="BS55" s="17">
        <f t="shared" si="71"/>
        <v>2021</v>
      </c>
      <c r="BT55" s="17">
        <f t="shared" si="71"/>
        <v>2022</v>
      </c>
      <c r="BU55" s="17">
        <f t="shared" si="71"/>
        <v>2023</v>
      </c>
      <c r="BV55" s="17">
        <f t="shared" si="71"/>
        <v>2024</v>
      </c>
      <c r="BW55" s="17">
        <f t="shared" si="71"/>
        <v>2025</v>
      </c>
      <c r="BX55" s="17">
        <f t="shared" si="71"/>
        <v>2026</v>
      </c>
      <c r="BY55" s="17">
        <f t="shared" si="71"/>
        <v>2027</v>
      </c>
      <c r="BZ55" s="17">
        <f t="shared" si="71"/>
        <v>2028</v>
      </c>
      <c r="CA55" s="17">
        <f t="shared" si="71"/>
        <v>2029</v>
      </c>
      <c r="CB55" s="21">
        <f t="shared" si="71"/>
        <v>2030</v>
      </c>
      <c r="CD55" s="16">
        <v>1995</v>
      </c>
      <c r="CE55" s="17">
        <v>1996</v>
      </c>
      <c r="CF55" s="17">
        <v>1997</v>
      </c>
      <c r="CG55" s="17">
        <v>1998</v>
      </c>
      <c r="CH55" s="17">
        <v>1999</v>
      </c>
      <c r="CI55" s="17">
        <f aca="true" t="shared" si="72" ref="CI55:DM55">CH55+1</f>
        <v>2000</v>
      </c>
      <c r="CJ55" s="17">
        <f t="shared" si="72"/>
        <v>2001</v>
      </c>
      <c r="CK55" s="17">
        <f t="shared" si="72"/>
        <v>2002</v>
      </c>
      <c r="CL55" s="17">
        <f t="shared" si="72"/>
        <v>2003</v>
      </c>
      <c r="CM55" s="17">
        <f t="shared" si="72"/>
        <v>2004</v>
      </c>
      <c r="CN55" s="17">
        <f t="shared" si="72"/>
        <v>2005</v>
      </c>
      <c r="CO55" s="17">
        <f t="shared" si="72"/>
        <v>2006</v>
      </c>
      <c r="CP55" s="17">
        <f t="shared" si="72"/>
        <v>2007</v>
      </c>
      <c r="CQ55" s="17">
        <f t="shared" si="72"/>
        <v>2008</v>
      </c>
      <c r="CR55" s="17">
        <f t="shared" si="72"/>
        <v>2009</v>
      </c>
      <c r="CS55" s="17">
        <f t="shared" si="72"/>
        <v>2010</v>
      </c>
      <c r="CT55" s="17">
        <f t="shared" si="72"/>
        <v>2011</v>
      </c>
      <c r="CU55" s="17">
        <f t="shared" si="72"/>
        <v>2012</v>
      </c>
      <c r="CV55" s="17">
        <f t="shared" si="72"/>
        <v>2013</v>
      </c>
      <c r="CW55" s="17">
        <f t="shared" si="72"/>
        <v>2014</v>
      </c>
      <c r="CX55" s="17">
        <f t="shared" si="72"/>
        <v>2015</v>
      </c>
      <c r="CY55" s="17">
        <f t="shared" si="72"/>
        <v>2016</v>
      </c>
      <c r="CZ55" s="17">
        <f t="shared" si="72"/>
        <v>2017</v>
      </c>
      <c r="DA55" s="17">
        <f t="shared" si="72"/>
        <v>2018</v>
      </c>
      <c r="DB55" s="17">
        <f t="shared" si="72"/>
        <v>2019</v>
      </c>
      <c r="DC55" s="17">
        <f t="shared" si="72"/>
        <v>2020</v>
      </c>
      <c r="DD55" s="17">
        <f t="shared" si="72"/>
        <v>2021</v>
      </c>
      <c r="DE55" s="17">
        <f t="shared" si="72"/>
        <v>2022</v>
      </c>
      <c r="DF55" s="17">
        <f t="shared" si="72"/>
        <v>2023</v>
      </c>
      <c r="DG55" s="17">
        <f t="shared" si="72"/>
        <v>2024</v>
      </c>
      <c r="DH55" s="17">
        <f t="shared" si="72"/>
        <v>2025</v>
      </c>
      <c r="DI55" s="17">
        <f t="shared" si="72"/>
        <v>2026</v>
      </c>
      <c r="DJ55" s="17">
        <f t="shared" si="72"/>
        <v>2027</v>
      </c>
      <c r="DK55" s="17">
        <f t="shared" si="72"/>
        <v>2028</v>
      </c>
      <c r="DL55" s="17">
        <f t="shared" si="72"/>
        <v>2029</v>
      </c>
      <c r="DM55" s="21">
        <f t="shared" si="72"/>
        <v>2030</v>
      </c>
    </row>
    <row r="56" spans="1:117" ht="21" customHeight="1">
      <c r="A56" s="102"/>
      <c r="B56" s="581" t="s">
        <v>165</v>
      </c>
      <c r="C56" s="569" t="s">
        <v>7</v>
      </c>
      <c r="D56" s="569" t="s">
        <v>38</v>
      </c>
      <c r="E56" s="273" t="s">
        <v>9</v>
      </c>
      <c r="F56" s="274" t="s">
        <v>20</v>
      </c>
      <c r="G56" s="275">
        <v>1996</v>
      </c>
      <c r="H56" s="277">
        <f>'Fuel info'!$D$8</f>
        <v>0.1729315731482659</v>
      </c>
      <c r="I56" s="277">
        <f>'Fuel info'!$D$8</f>
        <v>0.1729315731482659</v>
      </c>
      <c r="J56" s="277">
        <f>'Fuel info'!$D$8</f>
        <v>0.1729315731482659</v>
      </c>
      <c r="K56" s="277">
        <f>'Fuel info'!$D$8</f>
        <v>0.1729315731482659</v>
      </c>
      <c r="L56" s="277">
        <f>'Fuel info'!$D$8</f>
        <v>0.1729315731482659</v>
      </c>
      <c r="M56" s="277">
        <f>'Fuel info'!$D$8</f>
        <v>0.1729315731482659</v>
      </c>
      <c r="N56" s="277">
        <f>'Fuel info'!$D$8</f>
        <v>0.1729315731482659</v>
      </c>
      <c r="O56" s="277">
        <f>'Fuel info'!$D$8</f>
        <v>0.1729315731482659</v>
      </c>
      <c r="P56" s="277">
        <f>'Fuel info'!$D$8</f>
        <v>0.1729315731482659</v>
      </c>
      <c r="Q56" s="277">
        <f>'Fuel info'!$D$8</f>
        <v>0.1729315731482659</v>
      </c>
      <c r="R56" s="277">
        <f>'Fuel info'!$D$8</f>
        <v>0.1729315731482659</v>
      </c>
      <c r="S56" s="277">
        <f>'Fuel info'!$D$8</f>
        <v>0.1729315731482659</v>
      </c>
      <c r="T56" s="277">
        <f>'Fuel info'!$D$8</f>
        <v>0.1729315731482659</v>
      </c>
      <c r="U56" s="277">
        <f>'Fuel info'!$D$8</f>
        <v>0.1729315731482659</v>
      </c>
      <c r="V56" s="277">
        <f>'Fuel info'!$D$8</f>
        <v>0.1729315731482659</v>
      </c>
      <c r="W56" s="277">
        <f>'Fuel info'!$D$8</f>
        <v>0.1729315731482659</v>
      </c>
      <c r="X56" s="277">
        <f>'Fuel info'!$D$8</f>
        <v>0.1729315731482659</v>
      </c>
      <c r="Y56" s="277">
        <f>'Fuel info'!$D$8</f>
        <v>0.1729315731482659</v>
      </c>
      <c r="Z56" s="277">
        <f>'Fuel info'!$D$8</f>
        <v>0.1729315731482659</v>
      </c>
      <c r="AA56" s="277">
        <f>'Fuel info'!$D$8</f>
        <v>0.1729315731482659</v>
      </c>
      <c r="AB56" s="277">
        <f>'Fuel info'!$D$8</f>
        <v>0.1729315731482659</v>
      </c>
      <c r="AC56" s="277">
        <f>'Fuel info'!$D$8</f>
        <v>0.1729315731482659</v>
      </c>
      <c r="AD56" s="277">
        <f>'Fuel info'!$D$8</f>
        <v>0.1729315731482659</v>
      </c>
      <c r="AE56" s="277">
        <f>'Fuel info'!$D$8</f>
        <v>0.1729315731482659</v>
      </c>
      <c r="AF56" s="277">
        <f>'Fuel info'!$D$8</f>
        <v>0.1729315731482659</v>
      </c>
      <c r="AG56" s="277">
        <f>'Fuel info'!$D$8</f>
        <v>0.1729315731482659</v>
      </c>
      <c r="AH56" s="277">
        <f>'Fuel info'!$D$8</f>
        <v>0.1729315731482659</v>
      </c>
      <c r="AI56" s="277">
        <f>'Fuel info'!$D$8</f>
        <v>0.1729315731482659</v>
      </c>
      <c r="AJ56" s="277">
        <f>'Fuel info'!$D$8</f>
        <v>0.1729315731482659</v>
      </c>
      <c r="AK56" s="277">
        <f>'Fuel info'!$D$8</f>
        <v>0.1729315731482659</v>
      </c>
      <c r="AL56" s="277">
        <f>'Fuel info'!$D$8</f>
        <v>0.1729315731482659</v>
      </c>
      <c r="AM56" s="277">
        <f>'Fuel info'!$D$8</f>
        <v>0.1729315731482659</v>
      </c>
      <c r="AN56" s="277">
        <f>'Fuel info'!$D$8</f>
        <v>0.1729315731482659</v>
      </c>
      <c r="AO56" s="277">
        <f>'Fuel info'!$D$8</f>
        <v>0.1729315731482659</v>
      </c>
      <c r="AP56" s="277">
        <f>'Fuel info'!$D$8</f>
        <v>0.1729315731482659</v>
      </c>
      <c r="AQ56" s="278">
        <f>'Fuel info'!$D$8</f>
        <v>0.1729315731482659</v>
      </c>
      <c r="AR56" s="279"/>
      <c r="AS56" s="276">
        <f>'Fuel info'!$D$8</f>
        <v>0.1729315731482659</v>
      </c>
      <c r="AT56" s="277">
        <f>'Fuel info'!$D$8</f>
        <v>0.1729315731482659</v>
      </c>
      <c r="AU56" s="277">
        <f>'Fuel info'!$D$8</f>
        <v>0.1729315731482659</v>
      </c>
      <c r="AV56" s="277">
        <f>'Fuel info'!$D$8</f>
        <v>0.1729315731482659</v>
      </c>
      <c r="AW56" s="277">
        <f>'Fuel info'!$D$8</f>
        <v>0.1729315731482659</v>
      </c>
      <c r="AX56" s="277">
        <f>'Fuel info'!$E$8</f>
        <v>0.1720335618868409</v>
      </c>
      <c r="AY56" s="277">
        <f>'Fuel info'!$E$8</f>
        <v>0.1720335618868409</v>
      </c>
      <c r="AZ56" s="277">
        <f>'Fuel info'!$E$8</f>
        <v>0.1720335618868409</v>
      </c>
      <c r="BA56" s="277">
        <f>'Fuel info'!$E$8</f>
        <v>0.1720335618868409</v>
      </c>
      <c r="BB56" s="277">
        <f>'Fuel info'!$E$8</f>
        <v>0.1720335618868409</v>
      </c>
      <c r="BC56" s="277">
        <f>'Fuel info'!$F$8</f>
        <v>0.1690696920314044</v>
      </c>
      <c r="BD56" s="277">
        <f>'Fuel info'!$F$8</f>
        <v>0.1690696920314044</v>
      </c>
      <c r="BE56" s="277">
        <f>'Fuel info'!$F$8</f>
        <v>0.1690696920314044</v>
      </c>
      <c r="BF56" s="277">
        <f>'Fuel info'!$F$8</f>
        <v>0.1690696920314044</v>
      </c>
      <c r="BG56" s="277">
        <f>'Fuel info'!$G$8</f>
        <v>0.1675020006367575</v>
      </c>
      <c r="BH56" s="277">
        <f>'Fuel info'!$G$8</f>
        <v>0.1675020006367575</v>
      </c>
      <c r="BI56" s="277">
        <f>'Fuel info'!$G$8</f>
        <v>0.1675020006367575</v>
      </c>
      <c r="BJ56" s="277">
        <f>'Fuel info'!$G$8</f>
        <v>0.1675020006367575</v>
      </c>
      <c r="BK56" s="277">
        <f>'Fuel info'!$G$8</f>
        <v>0.1675020006367575</v>
      </c>
      <c r="BL56" s="277">
        <f>'Fuel info'!$G$8</f>
        <v>0.1675020006367575</v>
      </c>
      <c r="BM56" s="277">
        <f>'Fuel info'!$G$8</f>
        <v>0.1675020006367575</v>
      </c>
      <c r="BN56" s="277">
        <f>'Fuel info'!$G$8</f>
        <v>0.1675020006367575</v>
      </c>
      <c r="BO56" s="277">
        <f>'Fuel info'!$G$8</f>
        <v>0.1675020006367575</v>
      </c>
      <c r="BP56" s="277">
        <f>'Fuel info'!$G$8</f>
        <v>0.1675020006367575</v>
      </c>
      <c r="BQ56" s="277">
        <f>'Fuel info'!$G$8</f>
        <v>0.1675020006367575</v>
      </c>
      <c r="BR56" s="277">
        <f>'Fuel info'!$G$8</f>
        <v>0.1675020006367575</v>
      </c>
      <c r="BS56" s="277">
        <f>'Fuel info'!$G$8</f>
        <v>0.1675020006367575</v>
      </c>
      <c r="BT56" s="277">
        <f>'Fuel info'!$G$8</f>
        <v>0.1675020006367575</v>
      </c>
      <c r="BU56" s="277">
        <f>'Fuel info'!$G$8</f>
        <v>0.1675020006367575</v>
      </c>
      <c r="BV56" s="277">
        <f>'Fuel info'!$G$8</f>
        <v>0.1675020006367575</v>
      </c>
      <c r="BW56" s="277">
        <f>'Fuel info'!$G$8</f>
        <v>0.1675020006367575</v>
      </c>
      <c r="BX56" s="277">
        <f>'Fuel info'!$G$8</f>
        <v>0.1675020006367575</v>
      </c>
      <c r="BY56" s="277">
        <f>'Fuel info'!$G$8</f>
        <v>0.1675020006367575</v>
      </c>
      <c r="BZ56" s="277">
        <f>'Fuel info'!$G$8</f>
        <v>0.1675020006367575</v>
      </c>
      <c r="CA56" s="277">
        <f>'Fuel info'!$G$8</f>
        <v>0.1675020006367575</v>
      </c>
      <c r="CB56" s="278">
        <f>'Fuel info'!$G$8</f>
        <v>0.1675020006367575</v>
      </c>
      <c r="CD56" s="280">
        <v>1</v>
      </c>
      <c r="CE56" s="281">
        <f aca="true" t="shared" si="73" ref="CE56:CN58">AT56/I56</f>
        <v>1</v>
      </c>
      <c r="CF56" s="281">
        <f t="shared" si="73"/>
        <v>1</v>
      </c>
      <c r="CG56" s="281">
        <f t="shared" si="73"/>
        <v>1</v>
      </c>
      <c r="CH56" s="281">
        <f t="shared" si="73"/>
        <v>1</v>
      </c>
      <c r="CI56" s="281">
        <f t="shared" si="73"/>
        <v>0.994807129519055</v>
      </c>
      <c r="CJ56" s="281">
        <f t="shared" si="73"/>
        <v>0.994807129519055</v>
      </c>
      <c r="CK56" s="281">
        <f t="shared" si="73"/>
        <v>0.994807129519055</v>
      </c>
      <c r="CL56" s="281">
        <f t="shared" si="73"/>
        <v>0.994807129519055</v>
      </c>
      <c r="CM56" s="281">
        <f t="shared" si="73"/>
        <v>0.994807129519055</v>
      </c>
      <c r="CN56" s="281">
        <f t="shared" si="73"/>
        <v>0.977668154828208</v>
      </c>
      <c r="CO56" s="281">
        <f aca="true" t="shared" si="74" ref="CO56:CX58">BD56/S56</f>
        <v>0.977668154828208</v>
      </c>
      <c r="CP56" s="281">
        <f t="shared" si="74"/>
        <v>0.977668154828208</v>
      </c>
      <c r="CQ56" s="281">
        <f t="shared" si="74"/>
        <v>0.977668154828208</v>
      </c>
      <c r="CR56" s="281">
        <f t="shared" si="74"/>
        <v>0.9686027692187055</v>
      </c>
      <c r="CS56" s="281">
        <f t="shared" si="74"/>
        <v>0.9686027692187055</v>
      </c>
      <c r="CT56" s="281">
        <f t="shared" si="74"/>
        <v>0.9686027692187055</v>
      </c>
      <c r="CU56" s="281">
        <f t="shared" si="74"/>
        <v>0.9686027692187055</v>
      </c>
      <c r="CV56" s="281">
        <f t="shared" si="74"/>
        <v>0.9686027692187055</v>
      </c>
      <c r="CW56" s="281">
        <f t="shared" si="74"/>
        <v>0.9686027692187055</v>
      </c>
      <c r="CX56" s="281">
        <f t="shared" si="74"/>
        <v>0.9686027692187055</v>
      </c>
      <c r="CY56" s="281">
        <f aca="true" t="shared" si="75" ref="CY56:DH58">BN56/AC56</f>
        <v>0.9686027692187055</v>
      </c>
      <c r="CZ56" s="281">
        <f t="shared" si="75"/>
        <v>0.9686027692187055</v>
      </c>
      <c r="DA56" s="281">
        <f t="shared" si="75"/>
        <v>0.9686027692187055</v>
      </c>
      <c r="DB56" s="281">
        <f t="shared" si="75"/>
        <v>0.9686027692187055</v>
      </c>
      <c r="DC56" s="281">
        <f t="shared" si="75"/>
        <v>0.9686027692187055</v>
      </c>
      <c r="DD56" s="281">
        <f t="shared" si="75"/>
        <v>0.9686027692187055</v>
      </c>
      <c r="DE56" s="281">
        <f t="shared" si="75"/>
        <v>0.9686027692187055</v>
      </c>
      <c r="DF56" s="281">
        <f t="shared" si="75"/>
        <v>0.9686027692187055</v>
      </c>
      <c r="DG56" s="281">
        <f t="shared" si="75"/>
        <v>0.9686027692187055</v>
      </c>
      <c r="DH56" s="281">
        <f t="shared" si="75"/>
        <v>0.9686027692187055</v>
      </c>
      <c r="DI56" s="281">
        <f aca="true" t="shared" si="76" ref="DI56:DM58">BX56/AM56</f>
        <v>0.9686027692187055</v>
      </c>
      <c r="DJ56" s="281">
        <f t="shared" si="76"/>
        <v>0.9686027692187055</v>
      </c>
      <c r="DK56" s="281">
        <f t="shared" si="76"/>
        <v>0.9686027692187055</v>
      </c>
      <c r="DL56" s="281">
        <f t="shared" si="76"/>
        <v>0.9686027692187055</v>
      </c>
      <c r="DM56" s="282">
        <f t="shared" si="76"/>
        <v>0.9686027692187055</v>
      </c>
    </row>
    <row r="57" spans="1:117" ht="21" customHeight="1">
      <c r="A57" s="1"/>
      <c r="B57" s="582"/>
      <c r="C57" s="570"/>
      <c r="D57" s="570"/>
      <c r="E57" s="283" t="s">
        <v>10</v>
      </c>
      <c r="F57" s="284">
        <v>33970</v>
      </c>
      <c r="G57" s="285">
        <v>1996</v>
      </c>
      <c r="H57" s="287">
        <f>'Fuel info'!$D$8</f>
        <v>0.1729315731482659</v>
      </c>
      <c r="I57" s="287">
        <f>'Fuel info'!$D$8</f>
        <v>0.1729315731482659</v>
      </c>
      <c r="J57" s="287">
        <f>'Fuel info'!$D$8</f>
        <v>0.1729315731482659</v>
      </c>
      <c r="K57" s="287">
        <f>'Fuel info'!$D$8</f>
        <v>0.1729315731482659</v>
      </c>
      <c r="L57" s="287">
        <f>'Fuel info'!$D$8</f>
        <v>0.1729315731482659</v>
      </c>
      <c r="M57" s="287">
        <f>'Fuel info'!$D$8</f>
        <v>0.1729315731482659</v>
      </c>
      <c r="N57" s="287">
        <f>'Fuel info'!$D$8</f>
        <v>0.1729315731482659</v>
      </c>
      <c r="O57" s="287">
        <f>'Fuel info'!$D$8</f>
        <v>0.1729315731482659</v>
      </c>
      <c r="P57" s="287">
        <f>'Fuel info'!$D$8</f>
        <v>0.1729315731482659</v>
      </c>
      <c r="Q57" s="287">
        <f>'Fuel info'!$D$8</f>
        <v>0.1729315731482659</v>
      </c>
      <c r="R57" s="287">
        <f>'Fuel info'!$D$8</f>
        <v>0.1729315731482659</v>
      </c>
      <c r="S57" s="287">
        <f>'Fuel info'!$D$8</f>
        <v>0.1729315731482659</v>
      </c>
      <c r="T57" s="287">
        <f>'Fuel info'!$D$8</f>
        <v>0.1729315731482659</v>
      </c>
      <c r="U57" s="287">
        <f>'Fuel info'!$D$8</f>
        <v>0.1729315731482659</v>
      </c>
      <c r="V57" s="287">
        <f>'Fuel info'!$D$8</f>
        <v>0.1729315731482659</v>
      </c>
      <c r="W57" s="287">
        <f>'Fuel info'!$D$8</f>
        <v>0.1729315731482659</v>
      </c>
      <c r="X57" s="287">
        <f>'Fuel info'!$D$8</f>
        <v>0.1729315731482659</v>
      </c>
      <c r="Y57" s="287">
        <f>'Fuel info'!$D$8</f>
        <v>0.1729315731482659</v>
      </c>
      <c r="Z57" s="287">
        <f>'Fuel info'!$D$8</f>
        <v>0.1729315731482659</v>
      </c>
      <c r="AA57" s="287">
        <f>'Fuel info'!$D$8</f>
        <v>0.1729315731482659</v>
      </c>
      <c r="AB57" s="287">
        <f>'Fuel info'!$D$8</f>
        <v>0.1729315731482659</v>
      </c>
      <c r="AC57" s="287">
        <f>'Fuel info'!$D$8</f>
        <v>0.1729315731482659</v>
      </c>
      <c r="AD57" s="287">
        <f>'Fuel info'!$D$8</f>
        <v>0.1729315731482659</v>
      </c>
      <c r="AE57" s="287">
        <f>'Fuel info'!$D$8</f>
        <v>0.1729315731482659</v>
      </c>
      <c r="AF57" s="287">
        <f>'Fuel info'!$D$8</f>
        <v>0.1729315731482659</v>
      </c>
      <c r="AG57" s="287">
        <f>'Fuel info'!$D$8</f>
        <v>0.1729315731482659</v>
      </c>
      <c r="AH57" s="287">
        <f>'Fuel info'!$D$8</f>
        <v>0.1729315731482659</v>
      </c>
      <c r="AI57" s="287">
        <f>'Fuel info'!$D$8</f>
        <v>0.1729315731482659</v>
      </c>
      <c r="AJ57" s="287">
        <f>'Fuel info'!$D$8</f>
        <v>0.1729315731482659</v>
      </c>
      <c r="AK57" s="287">
        <f>'Fuel info'!$D$8</f>
        <v>0.1729315731482659</v>
      </c>
      <c r="AL57" s="287">
        <f>'Fuel info'!$D$8</f>
        <v>0.1729315731482659</v>
      </c>
      <c r="AM57" s="287">
        <f>'Fuel info'!$D$8</f>
        <v>0.1729315731482659</v>
      </c>
      <c r="AN57" s="287">
        <f>'Fuel info'!$D$8</f>
        <v>0.1729315731482659</v>
      </c>
      <c r="AO57" s="287">
        <f>'Fuel info'!$D$8</f>
        <v>0.1729315731482659</v>
      </c>
      <c r="AP57" s="287">
        <f>'Fuel info'!$D$8</f>
        <v>0.1729315731482659</v>
      </c>
      <c r="AQ57" s="288">
        <f>'Fuel info'!$D$8</f>
        <v>0.1729315731482659</v>
      </c>
      <c r="AR57" s="279"/>
      <c r="AS57" s="286">
        <f>'Fuel info'!$D$8</f>
        <v>0.1729315731482659</v>
      </c>
      <c r="AT57" s="287">
        <f>'Fuel info'!$D$8</f>
        <v>0.1729315731482659</v>
      </c>
      <c r="AU57" s="287">
        <f>'Fuel info'!$D$8</f>
        <v>0.1729315731482659</v>
      </c>
      <c r="AV57" s="287">
        <f>'Fuel info'!$D$8</f>
        <v>0.1729315731482659</v>
      </c>
      <c r="AW57" s="287">
        <f>'Fuel info'!$D$8</f>
        <v>0.1729315731482659</v>
      </c>
      <c r="AX57" s="287">
        <f>'Fuel info'!$E$8</f>
        <v>0.1720335618868409</v>
      </c>
      <c r="AY57" s="287">
        <f>'Fuel info'!$E$8</f>
        <v>0.1720335618868409</v>
      </c>
      <c r="AZ57" s="287">
        <f>'Fuel info'!$E$8</f>
        <v>0.1720335618868409</v>
      </c>
      <c r="BA57" s="287">
        <f>'Fuel info'!$E$8</f>
        <v>0.1720335618868409</v>
      </c>
      <c r="BB57" s="287">
        <f>'Fuel info'!$E$8</f>
        <v>0.1720335618868409</v>
      </c>
      <c r="BC57" s="287">
        <f>'Fuel info'!$F$8</f>
        <v>0.1690696920314044</v>
      </c>
      <c r="BD57" s="287">
        <f>'Fuel info'!$F$8</f>
        <v>0.1690696920314044</v>
      </c>
      <c r="BE57" s="287">
        <f>'Fuel info'!$F$8</f>
        <v>0.1690696920314044</v>
      </c>
      <c r="BF57" s="287">
        <f>'Fuel info'!$F$8</f>
        <v>0.1690696920314044</v>
      </c>
      <c r="BG57" s="287">
        <f>'Fuel info'!$G$8</f>
        <v>0.1675020006367575</v>
      </c>
      <c r="BH57" s="287">
        <f>'Fuel info'!$G$8</f>
        <v>0.1675020006367575</v>
      </c>
      <c r="BI57" s="287">
        <f>'Fuel info'!$G$8</f>
        <v>0.1675020006367575</v>
      </c>
      <c r="BJ57" s="287">
        <f>'Fuel info'!$G$8</f>
        <v>0.1675020006367575</v>
      </c>
      <c r="BK57" s="287">
        <f>'Fuel info'!$G$8</f>
        <v>0.1675020006367575</v>
      </c>
      <c r="BL57" s="287">
        <f>'Fuel info'!$G$8</f>
        <v>0.1675020006367575</v>
      </c>
      <c r="BM57" s="287">
        <f>'Fuel info'!$G$8</f>
        <v>0.1675020006367575</v>
      </c>
      <c r="BN57" s="287">
        <f>'Fuel info'!$G$8</f>
        <v>0.1675020006367575</v>
      </c>
      <c r="BO57" s="287">
        <f>'Fuel info'!$G$8</f>
        <v>0.1675020006367575</v>
      </c>
      <c r="BP57" s="287">
        <f>'Fuel info'!$G$8</f>
        <v>0.1675020006367575</v>
      </c>
      <c r="BQ57" s="287">
        <f>'Fuel info'!$G$8</f>
        <v>0.1675020006367575</v>
      </c>
      <c r="BR57" s="287">
        <f>'Fuel info'!$G$8</f>
        <v>0.1675020006367575</v>
      </c>
      <c r="BS57" s="287">
        <f>'Fuel info'!$G$8</f>
        <v>0.1675020006367575</v>
      </c>
      <c r="BT57" s="287">
        <f>'Fuel info'!$G$8</f>
        <v>0.1675020006367575</v>
      </c>
      <c r="BU57" s="287">
        <f>'Fuel info'!$G$8</f>
        <v>0.1675020006367575</v>
      </c>
      <c r="BV57" s="287">
        <f>'Fuel info'!$G$8</f>
        <v>0.1675020006367575</v>
      </c>
      <c r="BW57" s="287">
        <f>'Fuel info'!$G$8</f>
        <v>0.1675020006367575</v>
      </c>
      <c r="BX57" s="287">
        <f>'Fuel info'!$G$8</f>
        <v>0.1675020006367575</v>
      </c>
      <c r="BY57" s="287">
        <f>'Fuel info'!$G$8</f>
        <v>0.1675020006367575</v>
      </c>
      <c r="BZ57" s="287">
        <f>'Fuel info'!$G$8</f>
        <v>0.1675020006367575</v>
      </c>
      <c r="CA57" s="287">
        <f>'Fuel info'!$G$8</f>
        <v>0.1675020006367575</v>
      </c>
      <c r="CB57" s="288">
        <f>'Fuel info'!$G$8</f>
        <v>0.1675020006367575</v>
      </c>
      <c r="CD57" s="289">
        <v>1</v>
      </c>
      <c r="CE57" s="290">
        <f t="shared" si="73"/>
        <v>1</v>
      </c>
      <c r="CF57" s="290">
        <f t="shared" si="73"/>
        <v>1</v>
      </c>
      <c r="CG57" s="290">
        <f t="shared" si="73"/>
        <v>1</v>
      </c>
      <c r="CH57" s="290">
        <f t="shared" si="73"/>
        <v>1</v>
      </c>
      <c r="CI57" s="290">
        <f t="shared" si="73"/>
        <v>0.994807129519055</v>
      </c>
      <c r="CJ57" s="290">
        <f t="shared" si="73"/>
        <v>0.994807129519055</v>
      </c>
      <c r="CK57" s="290">
        <f t="shared" si="73"/>
        <v>0.994807129519055</v>
      </c>
      <c r="CL57" s="290">
        <f t="shared" si="73"/>
        <v>0.994807129519055</v>
      </c>
      <c r="CM57" s="290">
        <f t="shared" si="73"/>
        <v>0.994807129519055</v>
      </c>
      <c r="CN57" s="290">
        <f t="shared" si="73"/>
        <v>0.977668154828208</v>
      </c>
      <c r="CO57" s="290">
        <f t="shared" si="74"/>
        <v>0.977668154828208</v>
      </c>
      <c r="CP57" s="290">
        <f t="shared" si="74"/>
        <v>0.977668154828208</v>
      </c>
      <c r="CQ57" s="290">
        <f t="shared" si="74"/>
        <v>0.977668154828208</v>
      </c>
      <c r="CR57" s="290">
        <f t="shared" si="74"/>
        <v>0.9686027692187055</v>
      </c>
      <c r="CS57" s="290">
        <f t="shared" si="74"/>
        <v>0.9686027692187055</v>
      </c>
      <c r="CT57" s="290">
        <f t="shared" si="74"/>
        <v>0.9686027692187055</v>
      </c>
      <c r="CU57" s="290">
        <f t="shared" si="74"/>
        <v>0.9686027692187055</v>
      </c>
      <c r="CV57" s="290">
        <f t="shared" si="74"/>
        <v>0.9686027692187055</v>
      </c>
      <c r="CW57" s="290">
        <f t="shared" si="74"/>
        <v>0.9686027692187055</v>
      </c>
      <c r="CX57" s="290">
        <f t="shared" si="74"/>
        <v>0.9686027692187055</v>
      </c>
      <c r="CY57" s="290">
        <f t="shared" si="75"/>
        <v>0.9686027692187055</v>
      </c>
      <c r="CZ57" s="290">
        <f t="shared" si="75"/>
        <v>0.9686027692187055</v>
      </c>
      <c r="DA57" s="290">
        <f t="shared" si="75"/>
        <v>0.9686027692187055</v>
      </c>
      <c r="DB57" s="290">
        <f t="shared" si="75"/>
        <v>0.9686027692187055</v>
      </c>
      <c r="DC57" s="290">
        <f t="shared" si="75"/>
        <v>0.9686027692187055</v>
      </c>
      <c r="DD57" s="290">
        <f t="shared" si="75"/>
        <v>0.9686027692187055</v>
      </c>
      <c r="DE57" s="290">
        <f t="shared" si="75"/>
        <v>0.9686027692187055</v>
      </c>
      <c r="DF57" s="290">
        <f t="shared" si="75"/>
        <v>0.9686027692187055</v>
      </c>
      <c r="DG57" s="290">
        <f t="shared" si="75"/>
        <v>0.9686027692187055</v>
      </c>
      <c r="DH57" s="290">
        <f t="shared" si="75"/>
        <v>0.9686027692187055</v>
      </c>
      <c r="DI57" s="290">
        <f t="shared" si="76"/>
        <v>0.9686027692187055</v>
      </c>
      <c r="DJ57" s="290">
        <f t="shared" si="76"/>
        <v>0.9686027692187055</v>
      </c>
      <c r="DK57" s="290">
        <f t="shared" si="76"/>
        <v>0.9686027692187055</v>
      </c>
      <c r="DL57" s="290">
        <f t="shared" si="76"/>
        <v>0.9686027692187055</v>
      </c>
      <c r="DM57" s="291">
        <f t="shared" si="76"/>
        <v>0.9686027692187055</v>
      </c>
    </row>
    <row r="58" spans="1:117" ht="21" customHeight="1">
      <c r="A58" s="1"/>
      <c r="B58" s="582"/>
      <c r="C58" s="570"/>
      <c r="D58" s="570"/>
      <c r="E58" s="283" t="s">
        <v>11</v>
      </c>
      <c r="F58" s="284">
        <v>35431</v>
      </c>
      <c r="G58" s="292">
        <v>1996</v>
      </c>
      <c r="H58" s="287">
        <f>'Fuel info'!$D$8</f>
        <v>0.1729315731482659</v>
      </c>
      <c r="I58" s="287">
        <f>'Fuel info'!$D$8</f>
        <v>0.1729315731482659</v>
      </c>
      <c r="J58" s="287">
        <f>'Fuel info'!$D$8</f>
        <v>0.1729315731482659</v>
      </c>
      <c r="K58" s="287">
        <f>'Fuel info'!$D$8</f>
        <v>0.1729315731482659</v>
      </c>
      <c r="L58" s="287">
        <f>'Fuel info'!$D$8</f>
        <v>0.1729315731482659</v>
      </c>
      <c r="M58" s="287">
        <f>'Fuel info'!$D$8</f>
        <v>0.1729315731482659</v>
      </c>
      <c r="N58" s="287">
        <f>'Fuel info'!$D$8</f>
        <v>0.1729315731482659</v>
      </c>
      <c r="O58" s="287">
        <f>'Fuel info'!$D$8</f>
        <v>0.1729315731482659</v>
      </c>
      <c r="P58" s="287">
        <f>'Fuel info'!$D$8</f>
        <v>0.1729315731482659</v>
      </c>
      <c r="Q58" s="287">
        <f>'Fuel info'!$D$8</f>
        <v>0.1729315731482659</v>
      </c>
      <c r="R58" s="287">
        <f>'Fuel info'!$D$8</f>
        <v>0.1729315731482659</v>
      </c>
      <c r="S58" s="287">
        <f>'Fuel info'!$D$8</f>
        <v>0.1729315731482659</v>
      </c>
      <c r="T58" s="287">
        <f>'Fuel info'!$D$8</f>
        <v>0.1729315731482659</v>
      </c>
      <c r="U58" s="287">
        <f>'Fuel info'!$D$8</f>
        <v>0.1729315731482659</v>
      </c>
      <c r="V58" s="287">
        <f>'Fuel info'!$D$8</f>
        <v>0.1729315731482659</v>
      </c>
      <c r="W58" s="287">
        <f>'Fuel info'!$D$8</f>
        <v>0.1729315731482659</v>
      </c>
      <c r="X58" s="287">
        <f>'Fuel info'!$D$8</f>
        <v>0.1729315731482659</v>
      </c>
      <c r="Y58" s="287">
        <f>'Fuel info'!$D$8</f>
        <v>0.1729315731482659</v>
      </c>
      <c r="Z58" s="287">
        <f>'Fuel info'!$D$8</f>
        <v>0.1729315731482659</v>
      </c>
      <c r="AA58" s="287">
        <f>'Fuel info'!$D$8</f>
        <v>0.1729315731482659</v>
      </c>
      <c r="AB58" s="287">
        <f>'Fuel info'!$D$8</f>
        <v>0.1729315731482659</v>
      </c>
      <c r="AC58" s="287">
        <f>'Fuel info'!$D$8</f>
        <v>0.1729315731482659</v>
      </c>
      <c r="AD58" s="287">
        <f>'Fuel info'!$D$8</f>
        <v>0.1729315731482659</v>
      </c>
      <c r="AE58" s="287">
        <f>'Fuel info'!$D$8</f>
        <v>0.1729315731482659</v>
      </c>
      <c r="AF58" s="287">
        <f>'Fuel info'!$D$8</f>
        <v>0.1729315731482659</v>
      </c>
      <c r="AG58" s="287">
        <f>'Fuel info'!$D$8</f>
        <v>0.1729315731482659</v>
      </c>
      <c r="AH58" s="287">
        <f>'Fuel info'!$D$8</f>
        <v>0.1729315731482659</v>
      </c>
      <c r="AI58" s="287">
        <f>'Fuel info'!$D$8</f>
        <v>0.1729315731482659</v>
      </c>
      <c r="AJ58" s="287">
        <f>'Fuel info'!$D$8</f>
        <v>0.1729315731482659</v>
      </c>
      <c r="AK58" s="287">
        <f>'Fuel info'!$D$8</f>
        <v>0.1729315731482659</v>
      </c>
      <c r="AL58" s="287">
        <f>'Fuel info'!$D$8</f>
        <v>0.1729315731482659</v>
      </c>
      <c r="AM58" s="287">
        <f>'Fuel info'!$D$8</f>
        <v>0.1729315731482659</v>
      </c>
      <c r="AN58" s="287">
        <f>'Fuel info'!$D$8</f>
        <v>0.1729315731482659</v>
      </c>
      <c r="AO58" s="287">
        <f>'Fuel info'!$D$8</f>
        <v>0.1729315731482659</v>
      </c>
      <c r="AP58" s="287">
        <f>'Fuel info'!$D$8</f>
        <v>0.1729315731482659</v>
      </c>
      <c r="AQ58" s="288">
        <f>'Fuel info'!$D$8</f>
        <v>0.1729315731482659</v>
      </c>
      <c r="AR58" s="293"/>
      <c r="AS58" s="286">
        <f>'Fuel info'!$D$8</f>
        <v>0.1729315731482659</v>
      </c>
      <c r="AT58" s="287">
        <f>'Fuel info'!$D$8</f>
        <v>0.1729315731482659</v>
      </c>
      <c r="AU58" s="287">
        <f>'Fuel info'!$D$8</f>
        <v>0.1729315731482659</v>
      </c>
      <c r="AV58" s="287">
        <f>'Fuel info'!$D$8</f>
        <v>0.1729315731482659</v>
      </c>
      <c r="AW58" s="287">
        <f>'Fuel info'!$D$8</f>
        <v>0.1729315731482659</v>
      </c>
      <c r="AX58" s="287">
        <f>'Fuel info'!$E$8</f>
        <v>0.1720335618868409</v>
      </c>
      <c r="AY58" s="287">
        <f>'Fuel info'!$E$8</f>
        <v>0.1720335618868409</v>
      </c>
      <c r="AZ58" s="287">
        <f>'Fuel info'!$E$8</f>
        <v>0.1720335618868409</v>
      </c>
      <c r="BA58" s="287">
        <f>'Fuel info'!$E$8</f>
        <v>0.1720335618868409</v>
      </c>
      <c r="BB58" s="287">
        <f>'Fuel info'!$E$8</f>
        <v>0.1720335618868409</v>
      </c>
      <c r="BC58" s="287">
        <f>'Fuel info'!$F$8</f>
        <v>0.1690696920314044</v>
      </c>
      <c r="BD58" s="287">
        <f>'Fuel info'!$F$8</f>
        <v>0.1690696920314044</v>
      </c>
      <c r="BE58" s="287">
        <f>'Fuel info'!$F$8</f>
        <v>0.1690696920314044</v>
      </c>
      <c r="BF58" s="287">
        <f>'Fuel info'!$F$8</f>
        <v>0.1690696920314044</v>
      </c>
      <c r="BG58" s="287">
        <f>'Fuel info'!$G$8</f>
        <v>0.1675020006367575</v>
      </c>
      <c r="BH58" s="287">
        <f>'Fuel info'!$G$8</f>
        <v>0.1675020006367575</v>
      </c>
      <c r="BI58" s="287">
        <f>'Fuel info'!$G$8</f>
        <v>0.1675020006367575</v>
      </c>
      <c r="BJ58" s="287">
        <f>'Fuel info'!$G$8</f>
        <v>0.1675020006367575</v>
      </c>
      <c r="BK58" s="287">
        <f>'Fuel info'!$G$8</f>
        <v>0.1675020006367575</v>
      </c>
      <c r="BL58" s="287">
        <f>'Fuel info'!$G$8</f>
        <v>0.1675020006367575</v>
      </c>
      <c r="BM58" s="287">
        <f>'Fuel info'!$G$8</f>
        <v>0.1675020006367575</v>
      </c>
      <c r="BN58" s="287">
        <f>'Fuel info'!$G$8</f>
        <v>0.1675020006367575</v>
      </c>
      <c r="BO58" s="287">
        <f>'Fuel info'!$G$8</f>
        <v>0.1675020006367575</v>
      </c>
      <c r="BP58" s="287">
        <f>'Fuel info'!$G$8</f>
        <v>0.1675020006367575</v>
      </c>
      <c r="BQ58" s="287">
        <f>'Fuel info'!$G$8</f>
        <v>0.1675020006367575</v>
      </c>
      <c r="BR58" s="287">
        <f>'Fuel info'!$G$8</f>
        <v>0.1675020006367575</v>
      </c>
      <c r="BS58" s="287">
        <f>'Fuel info'!$G$8</f>
        <v>0.1675020006367575</v>
      </c>
      <c r="BT58" s="287">
        <f>'Fuel info'!$G$8</f>
        <v>0.1675020006367575</v>
      </c>
      <c r="BU58" s="287">
        <f>'Fuel info'!$G$8</f>
        <v>0.1675020006367575</v>
      </c>
      <c r="BV58" s="287">
        <f>'Fuel info'!$G$8</f>
        <v>0.1675020006367575</v>
      </c>
      <c r="BW58" s="287">
        <f>'Fuel info'!$G$8</f>
        <v>0.1675020006367575</v>
      </c>
      <c r="BX58" s="287">
        <f>'Fuel info'!$G$8</f>
        <v>0.1675020006367575</v>
      </c>
      <c r="BY58" s="287">
        <f>'Fuel info'!$G$8</f>
        <v>0.1675020006367575</v>
      </c>
      <c r="BZ58" s="287">
        <f>'Fuel info'!$G$8</f>
        <v>0.1675020006367575</v>
      </c>
      <c r="CA58" s="287">
        <f>'Fuel info'!$G$8</f>
        <v>0.1675020006367575</v>
      </c>
      <c r="CB58" s="288">
        <f>'Fuel info'!$G$8</f>
        <v>0.1675020006367575</v>
      </c>
      <c r="CD58" s="289">
        <v>1</v>
      </c>
      <c r="CE58" s="290">
        <f t="shared" si="73"/>
        <v>1</v>
      </c>
      <c r="CF58" s="290">
        <f t="shared" si="73"/>
        <v>1</v>
      </c>
      <c r="CG58" s="290">
        <f t="shared" si="73"/>
        <v>1</v>
      </c>
      <c r="CH58" s="290">
        <f t="shared" si="73"/>
        <v>1</v>
      </c>
      <c r="CI58" s="290">
        <f t="shared" si="73"/>
        <v>0.994807129519055</v>
      </c>
      <c r="CJ58" s="290">
        <f t="shared" si="73"/>
        <v>0.994807129519055</v>
      </c>
      <c r="CK58" s="290">
        <f t="shared" si="73"/>
        <v>0.994807129519055</v>
      </c>
      <c r="CL58" s="290">
        <f t="shared" si="73"/>
        <v>0.994807129519055</v>
      </c>
      <c r="CM58" s="290">
        <f t="shared" si="73"/>
        <v>0.994807129519055</v>
      </c>
      <c r="CN58" s="290">
        <f t="shared" si="73"/>
        <v>0.977668154828208</v>
      </c>
      <c r="CO58" s="290">
        <f t="shared" si="74"/>
        <v>0.977668154828208</v>
      </c>
      <c r="CP58" s="290">
        <f t="shared" si="74"/>
        <v>0.977668154828208</v>
      </c>
      <c r="CQ58" s="290">
        <f t="shared" si="74"/>
        <v>0.977668154828208</v>
      </c>
      <c r="CR58" s="290">
        <f t="shared" si="74"/>
        <v>0.9686027692187055</v>
      </c>
      <c r="CS58" s="290">
        <f t="shared" si="74"/>
        <v>0.9686027692187055</v>
      </c>
      <c r="CT58" s="290">
        <f t="shared" si="74"/>
        <v>0.9686027692187055</v>
      </c>
      <c r="CU58" s="290">
        <f t="shared" si="74"/>
        <v>0.9686027692187055</v>
      </c>
      <c r="CV58" s="290">
        <f t="shared" si="74"/>
        <v>0.9686027692187055</v>
      </c>
      <c r="CW58" s="290">
        <f t="shared" si="74"/>
        <v>0.9686027692187055</v>
      </c>
      <c r="CX58" s="290">
        <f t="shared" si="74"/>
        <v>0.9686027692187055</v>
      </c>
      <c r="CY58" s="290">
        <f t="shared" si="75"/>
        <v>0.9686027692187055</v>
      </c>
      <c r="CZ58" s="290">
        <f t="shared" si="75"/>
        <v>0.9686027692187055</v>
      </c>
      <c r="DA58" s="290">
        <f t="shared" si="75"/>
        <v>0.9686027692187055</v>
      </c>
      <c r="DB58" s="290">
        <f t="shared" si="75"/>
        <v>0.9686027692187055</v>
      </c>
      <c r="DC58" s="290">
        <f t="shared" si="75"/>
        <v>0.9686027692187055</v>
      </c>
      <c r="DD58" s="290">
        <f t="shared" si="75"/>
        <v>0.9686027692187055</v>
      </c>
      <c r="DE58" s="290">
        <f t="shared" si="75"/>
        <v>0.9686027692187055</v>
      </c>
      <c r="DF58" s="290">
        <f t="shared" si="75"/>
        <v>0.9686027692187055</v>
      </c>
      <c r="DG58" s="290">
        <f t="shared" si="75"/>
        <v>0.9686027692187055</v>
      </c>
      <c r="DH58" s="290">
        <f t="shared" si="75"/>
        <v>0.9686027692187055</v>
      </c>
      <c r="DI58" s="290">
        <f t="shared" si="76"/>
        <v>0.9686027692187055</v>
      </c>
      <c r="DJ58" s="290">
        <f t="shared" si="76"/>
        <v>0.9686027692187055</v>
      </c>
      <c r="DK58" s="290">
        <f t="shared" si="76"/>
        <v>0.9686027692187055</v>
      </c>
      <c r="DL58" s="290">
        <f t="shared" si="76"/>
        <v>0.9686027692187055</v>
      </c>
      <c r="DM58" s="291">
        <f t="shared" si="76"/>
        <v>0.9686027692187055</v>
      </c>
    </row>
    <row r="59" spans="1:117" ht="21" customHeight="1">
      <c r="A59" s="1"/>
      <c r="B59" s="582"/>
      <c r="C59" s="570"/>
      <c r="D59" s="570"/>
      <c r="E59" s="283" t="s">
        <v>12</v>
      </c>
      <c r="F59" s="284">
        <v>36892</v>
      </c>
      <c r="G59" s="294">
        <v>2000</v>
      </c>
      <c r="H59" s="287">
        <f>'Fuel info'!$E$8</f>
        <v>0.1720335618868409</v>
      </c>
      <c r="I59" s="287">
        <f>'Fuel info'!$E$8</f>
        <v>0.1720335618868409</v>
      </c>
      <c r="J59" s="287">
        <f>'Fuel info'!$E$8</f>
        <v>0.1720335618868409</v>
      </c>
      <c r="K59" s="287">
        <f>'Fuel info'!$E$8</f>
        <v>0.1720335618868409</v>
      </c>
      <c r="L59" s="287">
        <f>'Fuel info'!$E$8</f>
        <v>0.1720335618868409</v>
      </c>
      <c r="M59" s="287">
        <f>'Fuel info'!$E$8</f>
        <v>0.1720335618868409</v>
      </c>
      <c r="N59" s="287">
        <f>'Fuel info'!$E$8</f>
        <v>0.1720335618868409</v>
      </c>
      <c r="O59" s="287">
        <f>'Fuel info'!$E$8</f>
        <v>0.1720335618868409</v>
      </c>
      <c r="P59" s="287">
        <f>'Fuel info'!$E$8</f>
        <v>0.1720335618868409</v>
      </c>
      <c r="Q59" s="287">
        <f>'Fuel info'!$E$8</f>
        <v>0.1720335618868409</v>
      </c>
      <c r="R59" s="287">
        <f>'Fuel info'!$E$8</f>
        <v>0.1720335618868409</v>
      </c>
      <c r="S59" s="287">
        <f>'Fuel info'!$E$8</f>
        <v>0.1720335618868409</v>
      </c>
      <c r="T59" s="287">
        <f>'Fuel info'!$E$8</f>
        <v>0.1720335618868409</v>
      </c>
      <c r="U59" s="287">
        <f>'Fuel info'!$E$8</f>
        <v>0.1720335618868409</v>
      </c>
      <c r="V59" s="287">
        <f>'Fuel info'!$E$8</f>
        <v>0.1720335618868409</v>
      </c>
      <c r="W59" s="287">
        <f>'Fuel info'!$E$8</f>
        <v>0.1720335618868409</v>
      </c>
      <c r="X59" s="287">
        <f>'Fuel info'!$E$8</f>
        <v>0.1720335618868409</v>
      </c>
      <c r="Y59" s="287">
        <f>'Fuel info'!$E$8</f>
        <v>0.1720335618868409</v>
      </c>
      <c r="Z59" s="287">
        <f>'Fuel info'!$E$8</f>
        <v>0.1720335618868409</v>
      </c>
      <c r="AA59" s="287">
        <f>'Fuel info'!$E$8</f>
        <v>0.1720335618868409</v>
      </c>
      <c r="AB59" s="287">
        <f>'Fuel info'!$E$8</f>
        <v>0.1720335618868409</v>
      </c>
      <c r="AC59" s="287">
        <f>'Fuel info'!$E$8</f>
        <v>0.1720335618868409</v>
      </c>
      <c r="AD59" s="287">
        <f>'Fuel info'!$E$8</f>
        <v>0.1720335618868409</v>
      </c>
      <c r="AE59" s="287">
        <f>'Fuel info'!$E$8</f>
        <v>0.1720335618868409</v>
      </c>
      <c r="AF59" s="287">
        <f>'Fuel info'!$E$8</f>
        <v>0.1720335618868409</v>
      </c>
      <c r="AG59" s="287">
        <f>'Fuel info'!$E$8</f>
        <v>0.1720335618868409</v>
      </c>
      <c r="AH59" s="287">
        <f>'Fuel info'!$E$8</f>
        <v>0.1720335618868409</v>
      </c>
      <c r="AI59" s="287">
        <f>'Fuel info'!$E$8</f>
        <v>0.1720335618868409</v>
      </c>
      <c r="AJ59" s="287">
        <f>'Fuel info'!$E$8</f>
        <v>0.1720335618868409</v>
      </c>
      <c r="AK59" s="287">
        <f>'Fuel info'!$E$8</f>
        <v>0.1720335618868409</v>
      </c>
      <c r="AL59" s="287">
        <f>'Fuel info'!$E$8</f>
        <v>0.1720335618868409</v>
      </c>
      <c r="AM59" s="287">
        <f>'Fuel info'!$E$8</f>
        <v>0.1720335618868409</v>
      </c>
      <c r="AN59" s="287">
        <f>'Fuel info'!$E$8</f>
        <v>0.1720335618868409</v>
      </c>
      <c r="AO59" s="287">
        <f>'Fuel info'!$E$8</f>
        <v>0.1720335618868409</v>
      </c>
      <c r="AP59" s="287">
        <f>'Fuel info'!$E$8</f>
        <v>0.1720335618868409</v>
      </c>
      <c r="AQ59" s="288">
        <f>'Fuel info'!$E$8</f>
        <v>0.1720335618868409</v>
      </c>
      <c r="AR59" s="293"/>
      <c r="AS59" s="286">
        <f>'Fuel info'!$D$8</f>
        <v>0.1729315731482659</v>
      </c>
      <c r="AT59" s="287">
        <f>'Fuel info'!$D$8</f>
        <v>0.1729315731482659</v>
      </c>
      <c r="AU59" s="287">
        <f>'Fuel info'!$D$8</f>
        <v>0.1729315731482659</v>
      </c>
      <c r="AV59" s="287">
        <f>'Fuel info'!$D$8</f>
        <v>0.1729315731482659</v>
      </c>
      <c r="AW59" s="287">
        <f>'Fuel info'!$D$8</f>
        <v>0.1729315731482659</v>
      </c>
      <c r="AX59" s="287">
        <f>'Fuel info'!$E$8</f>
        <v>0.1720335618868409</v>
      </c>
      <c r="AY59" s="287">
        <f>'Fuel info'!$E$8</f>
        <v>0.1720335618868409</v>
      </c>
      <c r="AZ59" s="287">
        <f>'Fuel info'!$E$8</f>
        <v>0.1720335618868409</v>
      </c>
      <c r="BA59" s="287">
        <f>'Fuel info'!$E$8</f>
        <v>0.1720335618868409</v>
      </c>
      <c r="BB59" s="287">
        <f>'Fuel info'!$E$8</f>
        <v>0.1720335618868409</v>
      </c>
      <c r="BC59" s="287">
        <f>'Fuel info'!$F$8</f>
        <v>0.1690696920314044</v>
      </c>
      <c r="BD59" s="287">
        <f>'Fuel info'!$F$8</f>
        <v>0.1690696920314044</v>
      </c>
      <c r="BE59" s="287">
        <f>'Fuel info'!$F$8</f>
        <v>0.1690696920314044</v>
      </c>
      <c r="BF59" s="287">
        <f>'Fuel info'!$F$8</f>
        <v>0.1690696920314044</v>
      </c>
      <c r="BG59" s="287">
        <f>'Fuel info'!$G$8</f>
        <v>0.1675020006367575</v>
      </c>
      <c r="BH59" s="287">
        <f>'Fuel info'!$G$8</f>
        <v>0.1675020006367575</v>
      </c>
      <c r="BI59" s="287">
        <f>'Fuel info'!$G$8</f>
        <v>0.1675020006367575</v>
      </c>
      <c r="BJ59" s="287">
        <f>'Fuel info'!$G$8</f>
        <v>0.1675020006367575</v>
      </c>
      <c r="BK59" s="287">
        <f>'Fuel info'!$G$8</f>
        <v>0.1675020006367575</v>
      </c>
      <c r="BL59" s="287">
        <f>'Fuel info'!$G$8</f>
        <v>0.1675020006367575</v>
      </c>
      <c r="BM59" s="287">
        <f>'Fuel info'!$G$8</f>
        <v>0.1675020006367575</v>
      </c>
      <c r="BN59" s="287">
        <f>'Fuel info'!$G$8</f>
        <v>0.1675020006367575</v>
      </c>
      <c r="BO59" s="287">
        <f>'Fuel info'!$G$8</f>
        <v>0.1675020006367575</v>
      </c>
      <c r="BP59" s="287">
        <f>'Fuel info'!$G$8</f>
        <v>0.1675020006367575</v>
      </c>
      <c r="BQ59" s="287">
        <f>'Fuel info'!$G$8</f>
        <v>0.1675020006367575</v>
      </c>
      <c r="BR59" s="287">
        <f>'Fuel info'!$G$8</f>
        <v>0.1675020006367575</v>
      </c>
      <c r="BS59" s="287">
        <f>'Fuel info'!$G$8</f>
        <v>0.1675020006367575</v>
      </c>
      <c r="BT59" s="287">
        <f>'Fuel info'!$G$8</f>
        <v>0.1675020006367575</v>
      </c>
      <c r="BU59" s="287">
        <f>'Fuel info'!$G$8</f>
        <v>0.1675020006367575</v>
      </c>
      <c r="BV59" s="287">
        <f>'Fuel info'!$G$8</f>
        <v>0.1675020006367575</v>
      </c>
      <c r="BW59" s="287">
        <f>'Fuel info'!$G$8</f>
        <v>0.1675020006367575</v>
      </c>
      <c r="BX59" s="287">
        <f>'Fuel info'!$G$8</f>
        <v>0.1675020006367575</v>
      </c>
      <c r="BY59" s="287">
        <f>'Fuel info'!$G$8</f>
        <v>0.1675020006367575</v>
      </c>
      <c r="BZ59" s="287">
        <f>'Fuel info'!$G$8</f>
        <v>0.1675020006367575</v>
      </c>
      <c r="CA59" s="287">
        <f>'Fuel info'!$G$8</f>
        <v>0.1675020006367575</v>
      </c>
      <c r="CB59" s="288">
        <f>'Fuel info'!$G$8</f>
        <v>0.1675020006367575</v>
      </c>
      <c r="CD59" s="289">
        <v>1</v>
      </c>
      <c r="CE59" s="247">
        <v>1</v>
      </c>
      <c r="CF59" s="247">
        <v>1</v>
      </c>
      <c r="CG59" s="247">
        <v>1</v>
      </c>
      <c r="CH59" s="247">
        <v>1</v>
      </c>
      <c r="CI59" s="290">
        <f aca="true" t="shared" si="77" ref="CI59:DM59">AX59/M59</f>
        <v>1</v>
      </c>
      <c r="CJ59" s="290">
        <f t="shared" si="77"/>
        <v>1</v>
      </c>
      <c r="CK59" s="290">
        <f t="shared" si="77"/>
        <v>1</v>
      </c>
      <c r="CL59" s="290">
        <f t="shared" si="77"/>
        <v>1</v>
      </c>
      <c r="CM59" s="290">
        <f t="shared" si="77"/>
        <v>1</v>
      </c>
      <c r="CN59" s="290">
        <f t="shared" si="77"/>
        <v>0.9827715602529578</v>
      </c>
      <c r="CO59" s="290">
        <f t="shared" si="77"/>
        <v>0.9827715602529578</v>
      </c>
      <c r="CP59" s="290">
        <f t="shared" si="77"/>
        <v>0.9827715602529578</v>
      </c>
      <c r="CQ59" s="290">
        <f t="shared" si="77"/>
        <v>0.9827715602529578</v>
      </c>
      <c r="CR59" s="290">
        <f t="shared" si="77"/>
        <v>0.9736588535377524</v>
      </c>
      <c r="CS59" s="290">
        <f t="shared" si="77"/>
        <v>0.9736588535377524</v>
      </c>
      <c r="CT59" s="290">
        <f t="shared" si="77"/>
        <v>0.9736588535377524</v>
      </c>
      <c r="CU59" s="290">
        <f t="shared" si="77"/>
        <v>0.9736588535377524</v>
      </c>
      <c r="CV59" s="290">
        <f t="shared" si="77"/>
        <v>0.9736588535377524</v>
      </c>
      <c r="CW59" s="290">
        <f t="shared" si="77"/>
        <v>0.9736588535377524</v>
      </c>
      <c r="CX59" s="290">
        <f t="shared" si="77"/>
        <v>0.9736588535377524</v>
      </c>
      <c r="CY59" s="290">
        <f t="shared" si="77"/>
        <v>0.9736588535377524</v>
      </c>
      <c r="CZ59" s="290">
        <f t="shared" si="77"/>
        <v>0.9736588535377524</v>
      </c>
      <c r="DA59" s="290">
        <f t="shared" si="77"/>
        <v>0.9736588535377524</v>
      </c>
      <c r="DB59" s="290">
        <f t="shared" si="77"/>
        <v>0.9736588535377524</v>
      </c>
      <c r="DC59" s="290">
        <f t="shared" si="77"/>
        <v>0.9736588535377524</v>
      </c>
      <c r="DD59" s="290">
        <f t="shared" si="77"/>
        <v>0.9736588535377524</v>
      </c>
      <c r="DE59" s="290">
        <f t="shared" si="77"/>
        <v>0.9736588535377524</v>
      </c>
      <c r="DF59" s="290">
        <f t="shared" si="77"/>
        <v>0.9736588535377524</v>
      </c>
      <c r="DG59" s="290">
        <f t="shared" si="77"/>
        <v>0.9736588535377524</v>
      </c>
      <c r="DH59" s="290">
        <f t="shared" si="77"/>
        <v>0.9736588535377524</v>
      </c>
      <c r="DI59" s="290">
        <f t="shared" si="77"/>
        <v>0.9736588535377524</v>
      </c>
      <c r="DJ59" s="290">
        <f t="shared" si="77"/>
        <v>0.9736588535377524</v>
      </c>
      <c r="DK59" s="290">
        <f t="shared" si="77"/>
        <v>0.9736588535377524</v>
      </c>
      <c r="DL59" s="290">
        <f t="shared" si="77"/>
        <v>0.9736588535377524</v>
      </c>
      <c r="DM59" s="291">
        <f t="shared" si="77"/>
        <v>0.9736588535377524</v>
      </c>
    </row>
    <row r="60" spans="1:117" ht="21" customHeight="1">
      <c r="A60" s="1"/>
      <c r="B60" s="582"/>
      <c r="C60" s="570"/>
      <c r="D60" s="570"/>
      <c r="E60" s="283" t="s">
        <v>13</v>
      </c>
      <c r="F60" s="284">
        <v>38718</v>
      </c>
      <c r="G60" s="285">
        <v>2005</v>
      </c>
      <c r="H60" s="287">
        <f>'Fuel info'!$F$8</f>
        <v>0.1690696920314044</v>
      </c>
      <c r="I60" s="287">
        <f>'Fuel info'!$F$8</f>
        <v>0.1690696920314044</v>
      </c>
      <c r="J60" s="287">
        <f>'Fuel info'!$F$8</f>
        <v>0.1690696920314044</v>
      </c>
      <c r="K60" s="287">
        <f>'Fuel info'!$F$8</f>
        <v>0.1690696920314044</v>
      </c>
      <c r="L60" s="287">
        <f>'Fuel info'!$F$8</f>
        <v>0.1690696920314044</v>
      </c>
      <c r="M60" s="287">
        <f>'Fuel info'!$F$8</f>
        <v>0.1690696920314044</v>
      </c>
      <c r="N60" s="287">
        <f>'Fuel info'!$F$8</f>
        <v>0.1690696920314044</v>
      </c>
      <c r="O60" s="287">
        <f>'Fuel info'!$F$8</f>
        <v>0.1690696920314044</v>
      </c>
      <c r="P60" s="287">
        <f>'Fuel info'!$F$8</f>
        <v>0.1690696920314044</v>
      </c>
      <c r="Q60" s="287">
        <f>'Fuel info'!$F$8</f>
        <v>0.1690696920314044</v>
      </c>
      <c r="R60" s="287">
        <f>'Fuel info'!$F$8</f>
        <v>0.1690696920314044</v>
      </c>
      <c r="S60" s="287">
        <f>'Fuel info'!$F$8</f>
        <v>0.1690696920314044</v>
      </c>
      <c r="T60" s="287">
        <f>'Fuel info'!$F$8</f>
        <v>0.1690696920314044</v>
      </c>
      <c r="U60" s="287">
        <f>'Fuel info'!$F$8</f>
        <v>0.1690696920314044</v>
      </c>
      <c r="V60" s="287">
        <f>'Fuel info'!$F$8</f>
        <v>0.1690696920314044</v>
      </c>
      <c r="W60" s="287">
        <f>'Fuel info'!$F$8</f>
        <v>0.1690696920314044</v>
      </c>
      <c r="X60" s="287">
        <f>'Fuel info'!$F$8</f>
        <v>0.1690696920314044</v>
      </c>
      <c r="Y60" s="287">
        <f>'Fuel info'!$F$8</f>
        <v>0.1690696920314044</v>
      </c>
      <c r="Z60" s="287">
        <f>'Fuel info'!$F$8</f>
        <v>0.1690696920314044</v>
      </c>
      <c r="AA60" s="287">
        <f>'Fuel info'!$F$8</f>
        <v>0.1690696920314044</v>
      </c>
      <c r="AB60" s="287">
        <f>'Fuel info'!$F$8</f>
        <v>0.1690696920314044</v>
      </c>
      <c r="AC60" s="287">
        <f>'Fuel info'!$F$8</f>
        <v>0.1690696920314044</v>
      </c>
      <c r="AD60" s="287">
        <f>'Fuel info'!$F$8</f>
        <v>0.1690696920314044</v>
      </c>
      <c r="AE60" s="287">
        <f>'Fuel info'!$F$8</f>
        <v>0.1690696920314044</v>
      </c>
      <c r="AF60" s="287">
        <f>'Fuel info'!$F$8</f>
        <v>0.1690696920314044</v>
      </c>
      <c r="AG60" s="287">
        <f>'Fuel info'!$F$8</f>
        <v>0.1690696920314044</v>
      </c>
      <c r="AH60" s="287">
        <f>'Fuel info'!$F$8</f>
        <v>0.1690696920314044</v>
      </c>
      <c r="AI60" s="287">
        <f>'Fuel info'!$F$8</f>
        <v>0.1690696920314044</v>
      </c>
      <c r="AJ60" s="287">
        <f>'Fuel info'!$F$8</f>
        <v>0.1690696920314044</v>
      </c>
      <c r="AK60" s="287">
        <f>'Fuel info'!$F$8</f>
        <v>0.1690696920314044</v>
      </c>
      <c r="AL60" s="287">
        <f>'Fuel info'!$F$8</f>
        <v>0.1690696920314044</v>
      </c>
      <c r="AM60" s="287">
        <f>'Fuel info'!$F$8</f>
        <v>0.1690696920314044</v>
      </c>
      <c r="AN60" s="287">
        <f>'Fuel info'!$F$8</f>
        <v>0.1690696920314044</v>
      </c>
      <c r="AO60" s="287">
        <f>'Fuel info'!$F$8</f>
        <v>0.1690696920314044</v>
      </c>
      <c r="AP60" s="287">
        <f>'Fuel info'!$F$8</f>
        <v>0.1690696920314044</v>
      </c>
      <c r="AQ60" s="288">
        <f>'Fuel info'!$F$8</f>
        <v>0.1690696920314044</v>
      </c>
      <c r="AR60" s="293"/>
      <c r="AS60" s="286">
        <f>'Fuel info'!$D$8</f>
        <v>0.1729315731482659</v>
      </c>
      <c r="AT60" s="287">
        <f>'Fuel info'!$D$8</f>
        <v>0.1729315731482659</v>
      </c>
      <c r="AU60" s="287">
        <f>'Fuel info'!$D$8</f>
        <v>0.1729315731482659</v>
      </c>
      <c r="AV60" s="287">
        <f>'Fuel info'!$D$8</f>
        <v>0.1729315731482659</v>
      </c>
      <c r="AW60" s="287">
        <f>'Fuel info'!$D$8</f>
        <v>0.1729315731482659</v>
      </c>
      <c r="AX60" s="287">
        <f>'Fuel info'!$E$8</f>
        <v>0.1720335618868409</v>
      </c>
      <c r="AY60" s="287">
        <f>'Fuel info'!$E$8</f>
        <v>0.1720335618868409</v>
      </c>
      <c r="AZ60" s="287">
        <f>'Fuel info'!$E$8</f>
        <v>0.1720335618868409</v>
      </c>
      <c r="BA60" s="287">
        <f>'Fuel info'!$E$8</f>
        <v>0.1720335618868409</v>
      </c>
      <c r="BB60" s="287">
        <f>'Fuel info'!$E$8</f>
        <v>0.1720335618868409</v>
      </c>
      <c r="BC60" s="287">
        <f>'Fuel info'!$F$8</f>
        <v>0.1690696920314044</v>
      </c>
      <c r="BD60" s="287">
        <f>'Fuel info'!$F$8</f>
        <v>0.1690696920314044</v>
      </c>
      <c r="BE60" s="287">
        <f>'Fuel info'!$F$8</f>
        <v>0.1690696920314044</v>
      </c>
      <c r="BF60" s="287">
        <f>'Fuel info'!$F$8</f>
        <v>0.1690696920314044</v>
      </c>
      <c r="BG60" s="287">
        <f>'Fuel info'!$G$8</f>
        <v>0.1675020006367575</v>
      </c>
      <c r="BH60" s="287">
        <f>'Fuel info'!$G$8</f>
        <v>0.1675020006367575</v>
      </c>
      <c r="BI60" s="287">
        <f>'Fuel info'!$G$8</f>
        <v>0.1675020006367575</v>
      </c>
      <c r="BJ60" s="287">
        <f>'Fuel info'!$G$8</f>
        <v>0.1675020006367575</v>
      </c>
      <c r="BK60" s="287">
        <f>'Fuel info'!$G$8</f>
        <v>0.1675020006367575</v>
      </c>
      <c r="BL60" s="287">
        <f>'Fuel info'!$G$8</f>
        <v>0.1675020006367575</v>
      </c>
      <c r="BM60" s="287">
        <f>'Fuel info'!$G$8</f>
        <v>0.1675020006367575</v>
      </c>
      <c r="BN60" s="287">
        <f>'Fuel info'!$G$8</f>
        <v>0.1675020006367575</v>
      </c>
      <c r="BO60" s="287">
        <f>'Fuel info'!$G$8</f>
        <v>0.1675020006367575</v>
      </c>
      <c r="BP60" s="287">
        <f>'Fuel info'!$G$8</f>
        <v>0.1675020006367575</v>
      </c>
      <c r="BQ60" s="287">
        <f>'Fuel info'!$G$8</f>
        <v>0.1675020006367575</v>
      </c>
      <c r="BR60" s="287">
        <f>'Fuel info'!$G$8</f>
        <v>0.1675020006367575</v>
      </c>
      <c r="BS60" s="287">
        <f>'Fuel info'!$G$8</f>
        <v>0.1675020006367575</v>
      </c>
      <c r="BT60" s="287">
        <f>'Fuel info'!$G$8</f>
        <v>0.1675020006367575</v>
      </c>
      <c r="BU60" s="287">
        <f>'Fuel info'!$G$8</f>
        <v>0.1675020006367575</v>
      </c>
      <c r="BV60" s="287">
        <f>'Fuel info'!$G$8</f>
        <v>0.1675020006367575</v>
      </c>
      <c r="BW60" s="287">
        <f>'Fuel info'!$G$8</f>
        <v>0.1675020006367575</v>
      </c>
      <c r="BX60" s="287">
        <f>'Fuel info'!$G$8</f>
        <v>0.1675020006367575</v>
      </c>
      <c r="BY60" s="287">
        <f>'Fuel info'!$G$8</f>
        <v>0.1675020006367575</v>
      </c>
      <c r="BZ60" s="287">
        <f>'Fuel info'!$G$8</f>
        <v>0.1675020006367575</v>
      </c>
      <c r="CA60" s="287">
        <f>'Fuel info'!$G$8</f>
        <v>0.1675020006367575</v>
      </c>
      <c r="CB60" s="288">
        <f>'Fuel info'!$G$8</f>
        <v>0.1675020006367575</v>
      </c>
      <c r="CD60" s="289">
        <v>1</v>
      </c>
      <c r="CE60" s="247">
        <v>1</v>
      </c>
      <c r="CF60" s="247">
        <v>1</v>
      </c>
      <c r="CG60" s="247">
        <v>1</v>
      </c>
      <c r="CH60" s="247">
        <v>1</v>
      </c>
      <c r="CI60" s="247">
        <v>1</v>
      </c>
      <c r="CJ60" s="247">
        <v>1</v>
      </c>
      <c r="CK60" s="247">
        <v>1</v>
      </c>
      <c r="CL60" s="247">
        <v>1</v>
      </c>
      <c r="CM60" s="247">
        <v>1</v>
      </c>
      <c r="CN60" s="290">
        <f aca="true" t="shared" si="78" ref="CN60:DM60">BC60/R60</f>
        <v>1</v>
      </c>
      <c r="CO60" s="290">
        <f t="shared" si="78"/>
        <v>1</v>
      </c>
      <c r="CP60" s="290">
        <f t="shared" si="78"/>
        <v>1</v>
      </c>
      <c r="CQ60" s="290">
        <f t="shared" si="78"/>
        <v>1</v>
      </c>
      <c r="CR60" s="290">
        <f t="shared" si="78"/>
        <v>0.9907275433236389</v>
      </c>
      <c r="CS60" s="290">
        <f t="shared" si="78"/>
        <v>0.9907275433236389</v>
      </c>
      <c r="CT60" s="290">
        <f t="shared" si="78"/>
        <v>0.9907275433236389</v>
      </c>
      <c r="CU60" s="290">
        <f t="shared" si="78"/>
        <v>0.9907275433236389</v>
      </c>
      <c r="CV60" s="290">
        <f t="shared" si="78"/>
        <v>0.9907275433236389</v>
      </c>
      <c r="CW60" s="290">
        <f t="shared" si="78"/>
        <v>0.9907275433236389</v>
      </c>
      <c r="CX60" s="290">
        <f t="shared" si="78"/>
        <v>0.9907275433236389</v>
      </c>
      <c r="CY60" s="290">
        <f t="shared" si="78"/>
        <v>0.9907275433236389</v>
      </c>
      <c r="CZ60" s="290">
        <f t="shared" si="78"/>
        <v>0.9907275433236389</v>
      </c>
      <c r="DA60" s="290">
        <f t="shared" si="78"/>
        <v>0.9907275433236389</v>
      </c>
      <c r="DB60" s="290">
        <f t="shared" si="78"/>
        <v>0.9907275433236389</v>
      </c>
      <c r="DC60" s="290">
        <f t="shared" si="78"/>
        <v>0.9907275433236389</v>
      </c>
      <c r="DD60" s="290">
        <f t="shared" si="78"/>
        <v>0.9907275433236389</v>
      </c>
      <c r="DE60" s="290">
        <f t="shared" si="78"/>
        <v>0.9907275433236389</v>
      </c>
      <c r="DF60" s="290">
        <f t="shared" si="78"/>
        <v>0.9907275433236389</v>
      </c>
      <c r="DG60" s="290">
        <f t="shared" si="78"/>
        <v>0.9907275433236389</v>
      </c>
      <c r="DH60" s="290">
        <f t="shared" si="78"/>
        <v>0.9907275433236389</v>
      </c>
      <c r="DI60" s="290">
        <f t="shared" si="78"/>
        <v>0.9907275433236389</v>
      </c>
      <c r="DJ60" s="290">
        <f t="shared" si="78"/>
        <v>0.9907275433236389</v>
      </c>
      <c r="DK60" s="290">
        <f t="shared" si="78"/>
        <v>0.9907275433236389</v>
      </c>
      <c r="DL60" s="290">
        <f t="shared" si="78"/>
        <v>0.9907275433236389</v>
      </c>
      <c r="DM60" s="291">
        <f t="shared" si="78"/>
        <v>0.9907275433236389</v>
      </c>
    </row>
    <row r="61" spans="1:117" ht="21" customHeight="1">
      <c r="A61" s="1"/>
      <c r="B61" s="582"/>
      <c r="C61" s="570"/>
      <c r="D61" s="570"/>
      <c r="E61" s="283" t="s">
        <v>14</v>
      </c>
      <c r="F61" s="284">
        <v>40544</v>
      </c>
      <c r="G61" s="285">
        <v>2009</v>
      </c>
      <c r="H61" s="287">
        <f>'Fuel info'!$G$8</f>
        <v>0.1675020006367575</v>
      </c>
      <c r="I61" s="287">
        <f>'Fuel info'!$G$8</f>
        <v>0.1675020006367575</v>
      </c>
      <c r="J61" s="287">
        <f>'Fuel info'!$G$8</f>
        <v>0.1675020006367575</v>
      </c>
      <c r="K61" s="287">
        <f>'Fuel info'!$G$8</f>
        <v>0.1675020006367575</v>
      </c>
      <c r="L61" s="287">
        <f>'Fuel info'!$G$8</f>
        <v>0.1675020006367575</v>
      </c>
      <c r="M61" s="287">
        <f>'Fuel info'!$G$8</f>
        <v>0.1675020006367575</v>
      </c>
      <c r="N61" s="287">
        <f>'Fuel info'!$G$8</f>
        <v>0.1675020006367575</v>
      </c>
      <c r="O61" s="287">
        <f>'Fuel info'!$G$8</f>
        <v>0.1675020006367575</v>
      </c>
      <c r="P61" s="287">
        <f>'Fuel info'!$G$8</f>
        <v>0.1675020006367575</v>
      </c>
      <c r="Q61" s="287">
        <f>'Fuel info'!$G$8</f>
        <v>0.1675020006367575</v>
      </c>
      <c r="R61" s="287">
        <f>'Fuel info'!$G$8</f>
        <v>0.1675020006367575</v>
      </c>
      <c r="S61" s="287">
        <f>'Fuel info'!$G$8</f>
        <v>0.1675020006367575</v>
      </c>
      <c r="T61" s="287">
        <f>'Fuel info'!$G$8</f>
        <v>0.1675020006367575</v>
      </c>
      <c r="U61" s="287">
        <f>'Fuel info'!$G$8</f>
        <v>0.1675020006367575</v>
      </c>
      <c r="V61" s="287">
        <f>'Fuel info'!$G$8</f>
        <v>0.1675020006367575</v>
      </c>
      <c r="W61" s="287">
        <f>'Fuel info'!$G$8</f>
        <v>0.1675020006367575</v>
      </c>
      <c r="X61" s="287">
        <f>'Fuel info'!$G$8</f>
        <v>0.1675020006367575</v>
      </c>
      <c r="Y61" s="287">
        <f>'Fuel info'!$G$8</f>
        <v>0.1675020006367575</v>
      </c>
      <c r="Z61" s="287">
        <f>'Fuel info'!$G$8</f>
        <v>0.1675020006367575</v>
      </c>
      <c r="AA61" s="287">
        <f>'Fuel info'!$G$8</f>
        <v>0.1675020006367575</v>
      </c>
      <c r="AB61" s="287">
        <f>'Fuel info'!$G$8</f>
        <v>0.1675020006367575</v>
      </c>
      <c r="AC61" s="287">
        <f>'Fuel info'!$G$8</f>
        <v>0.1675020006367575</v>
      </c>
      <c r="AD61" s="287">
        <f>'Fuel info'!$G$8</f>
        <v>0.1675020006367575</v>
      </c>
      <c r="AE61" s="287">
        <f>'Fuel info'!$G$8</f>
        <v>0.1675020006367575</v>
      </c>
      <c r="AF61" s="287">
        <f>'Fuel info'!$G$8</f>
        <v>0.1675020006367575</v>
      </c>
      <c r="AG61" s="287">
        <f>'Fuel info'!$G$8</f>
        <v>0.1675020006367575</v>
      </c>
      <c r="AH61" s="287">
        <f>'Fuel info'!$G$8</f>
        <v>0.1675020006367575</v>
      </c>
      <c r="AI61" s="287">
        <f>'Fuel info'!$G$8</f>
        <v>0.1675020006367575</v>
      </c>
      <c r="AJ61" s="287">
        <f>'Fuel info'!$G$8</f>
        <v>0.1675020006367575</v>
      </c>
      <c r="AK61" s="287">
        <f>'Fuel info'!$G$8</f>
        <v>0.1675020006367575</v>
      </c>
      <c r="AL61" s="287">
        <f>'Fuel info'!$G$8</f>
        <v>0.1675020006367575</v>
      </c>
      <c r="AM61" s="287">
        <f>'Fuel info'!$G$8</f>
        <v>0.1675020006367575</v>
      </c>
      <c r="AN61" s="287">
        <f>'Fuel info'!$G$8</f>
        <v>0.1675020006367575</v>
      </c>
      <c r="AO61" s="287">
        <f>'Fuel info'!$G$8</f>
        <v>0.1675020006367575</v>
      </c>
      <c r="AP61" s="287">
        <f>'Fuel info'!$G$8</f>
        <v>0.1675020006367575</v>
      </c>
      <c r="AQ61" s="288">
        <f>'Fuel info'!$G$8</f>
        <v>0.1675020006367575</v>
      </c>
      <c r="AR61" s="293"/>
      <c r="AS61" s="286">
        <f>'Fuel info'!$D$8</f>
        <v>0.1729315731482659</v>
      </c>
      <c r="AT61" s="287">
        <f>'Fuel info'!$D$8</f>
        <v>0.1729315731482659</v>
      </c>
      <c r="AU61" s="287">
        <f>'Fuel info'!$D$8</f>
        <v>0.1729315731482659</v>
      </c>
      <c r="AV61" s="287">
        <f>'Fuel info'!$D$8</f>
        <v>0.1729315731482659</v>
      </c>
      <c r="AW61" s="287">
        <f>'Fuel info'!$D$8</f>
        <v>0.1729315731482659</v>
      </c>
      <c r="AX61" s="287">
        <f>'Fuel info'!$E$8</f>
        <v>0.1720335618868409</v>
      </c>
      <c r="AY61" s="287">
        <f>'Fuel info'!$E$8</f>
        <v>0.1720335618868409</v>
      </c>
      <c r="AZ61" s="287">
        <f>'Fuel info'!$E$8</f>
        <v>0.1720335618868409</v>
      </c>
      <c r="BA61" s="287">
        <f>'Fuel info'!$E$8</f>
        <v>0.1720335618868409</v>
      </c>
      <c r="BB61" s="287">
        <f>'Fuel info'!$E$8</f>
        <v>0.1720335618868409</v>
      </c>
      <c r="BC61" s="287">
        <f>'Fuel info'!$F$8</f>
        <v>0.1690696920314044</v>
      </c>
      <c r="BD61" s="287">
        <f>'Fuel info'!$F$8</f>
        <v>0.1690696920314044</v>
      </c>
      <c r="BE61" s="287">
        <f>'Fuel info'!$F$8</f>
        <v>0.1690696920314044</v>
      </c>
      <c r="BF61" s="287">
        <f>'Fuel info'!$F$8</f>
        <v>0.1690696920314044</v>
      </c>
      <c r="BG61" s="287">
        <f>'Fuel info'!$G$8</f>
        <v>0.1675020006367575</v>
      </c>
      <c r="BH61" s="287">
        <f>'Fuel info'!$G$8</f>
        <v>0.1675020006367575</v>
      </c>
      <c r="BI61" s="287">
        <f>'Fuel info'!$G$8</f>
        <v>0.1675020006367575</v>
      </c>
      <c r="BJ61" s="287">
        <f>'Fuel info'!$G$8</f>
        <v>0.1675020006367575</v>
      </c>
      <c r="BK61" s="287">
        <f>'Fuel info'!$G$8</f>
        <v>0.1675020006367575</v>
      </c>
      <c r="BL61" s="287">
        <f>'Fuel info'!$G$8</f>
        <v>0.1675020006367575</v>
      </c>
      <c r="BM61" s="287">
        <f>'Fuel info'!$G$8</f>
        <v>0.1675020006367575</v>
      </c>
      <c r="BN61" s="287">
        <f>'Fuel info'!$G$8</f>
        <v>0.1675020006367575</v>
      </c>
      <c r="BO61" s="287">
        <f>'Fuel info'!$G$8</f>
        <v>0.1675020006367575</v>
      </c>
      <c r="BP61" s="287">
        <f>'Fuel info'!$G$8</f>
        <v>0.1675020006367575</v>
      </c>
      <c r="BQ61" s="287">
        <f>'Fuel info'!$G$8</f>
        <v>0.1675020006367575</v>
      </c>
      <c r="BR61" s="287">
        <f>'Fuel info'!$G$8</f>
        <v>0.1675020006367575</v>
      </c>
      <c r="BS61" s="287">
        <f>'Fuel info'!$G$8</f>
        <v>0.1675020006367575</v>
      </c>
      <c r="BT61" s="287">
        <f>'Fuel info'!$G$8</f>
        <v>0.1675020006367575</v>
      </c>
      <c r="BU61" s="287">
        <f>'Fuel info'!$G$8</f>
        <v>0.1675020006367575</v>
      </c>
      <c r="BV61" s="287">
        <f>'Fuel info'!$G$8</f>
        <v>0.1675020006367575</v>
      </c>
      <c r="BW61" s="287">
        <f>'Fuel info'!$G$8</f>
        <v>0.1675020006367575</v>
      </c>
      <c r="BX61" s="287">
        <f>'Fuel info'!$G$8</f>
        <v>0.1675020006367575</v>
      </c>
      <c r="BY61" s="287">
        <f>'Fuel info'!$G$8</f>
        <v>0.1675020006367575</v>
      </c>
      <c r="BZ61" s="287">
        <f>'Fuel info'!$G$8</f>
        <v>0.1675020006367575</v>
      </c>
      <c r="CA61" s="287">
        <f>'Fuel info'!$G$8</f>
        <v>0.1675020006367575</v>
      </c>
      <c r="CB61" s="288">
        <f>'Fuel info'!$G$8</f>
        <v>0.1675020006367575</v>
      </c>
      <c r="CD61" s="289">
        <v>1</v>
      </c>
      <c r="CE61" s="247">
        <v>1</v>
      </c>
      <c r="CF61" s="247">
        <v>1</v>
      </c>
      <c r="CG61" s="247">
        <v>1</v>
      </c>
      <c r="CH61" s="247">
        <v>1</v>
      </c>
      <c r="CI61" s="247">
        <v>1</v>
      </c>
      <c r="CJ61" s="247">
        <v>1</v>
      </c>
      <c r="CK61" s="247">
        <v>1</v>
      </c>
      <c r="CL61" s="247">
        <v>1</v>
      </c>
      <c r="CM61" s="247">
        <v>1</v>
      </c>
      <c r="CN61" s="247">
        <v>1</v>
      </c>
      <c r="CO61" s="247">
        <v>1</v>
      </c>
      <c r="CP61" s="247">
        <v>1</v>
      </c>
      <c r="CQ61" s="247">
        <v>1</v>
      </c>
      <c r="CR61" s="290">
        <f aca="true" t="shared" si="79" ref="CR61:CR76">BG61/V61</f>
        <v>1</v>
      </c>
      <c r="CS61" s="290">
        <f aca="true" t="shared" si="80" ref="CS61:CS76">BH61/W61</f>
        <v>1</v>
      </c>
      <c r="CT61" s="290">
        <f aca="true" t="shared" si="81" ref="CT61:CT76">BI61/X61</f>
        <v>1</v>
      </c>
      <c r="CU61" s="290">
        <f aca="true" t="shared" si="82" ref="CU61:CU76">BJ61/Y61</f>
        <v>1</v>
      </c>
      <c r="CV61" s="290">
        <f aca="true" t="shared" si="83" ref="CV61:CV76">BK61/Z61</f>
        <v>1</v>
      </c>
      <c r="CW61" s="290">
        <f aca="true" t="shared" si="84" ref="CW61:CW76">BL61/AA61</f>
        <v>1</v>
      </c>
      <c r="CX61" s="290">
        <f aca="true" t="shared" si="85" ref="CX61:CX76">BM61/AB61</f>
        <v>1</v>
      </c>
      <c r="CY61" s="290">
        <f aca="true" t="shared" si="86" ref="CY61:CY76">BN61/AC61</f>
        <v>1</v>
      </c>
      <c r="CZ61" s="290">
        <f aca="true" t="shared" si="87" ref="CZ61:CZ76">BO61/AD61</f>
        <v>1</v>
      </c>
      <c r="DA61" s="290">
        <f aca="true" t="shared" si="88" ref="DA61:DA76">BP61/AE61</f>
        <v>1</v>
      </c>
      <c r="DB61" s="290">
        <f aca="true" t="shared" si="89" ref="DB61:DB76">BQ61/AF61</f>
        <v>1</v>
      </c>
      <c r="DC61" s="290">
        <f aca="true" t="shared" si="90" ref="DC61:DC76">BR61/AG61</f>
        <v>1</v>
      </c>
      <c r="DD61" s="290">
        <f aca="true" t="shared" si="91" ref="DD61:DD76">BS61/AH61</f>
        <v>1</v>
      </c>
      <c r="DE61" s="290">
        <f aca="true" t="shared" si="92" ref="DE61:DE76">BT61/AI61</f>
        <v>1</v>
      </c>
      <c r="DF61" s="290">
        <f aca="true" t="shared" si="93" ref="DF61:DF76">BU61/AJ61</f>
        <v>1</v>
      </c>
      <c r="DG61" s="290">
        <f aca="true" t="shared" si="94" ref="DG61:DG76">BV61/AK61</f>
        <v>1</v>
      </c>
      <c r="DH61" s="290">
        <f aca="true" t="shared" si="95" ref="DH61:DH76">BW61/AL61</f>
        <v>1</v>
      </c>
      <c r="DI61" s="290">
        <f aca="true" t="shared" si="96" ref="DI61:DI76">BX61/AM61</f>
        <v>1</v>
      </c>
      <c r="DJ61" s="290">
        <f aca="true" t="shared" si="97" ref="DJ61:DJ76">BY61/AN61</f>
        <v>1</v>
      </c>
      <c r="DK61" s="290">
        <f aca="true" t="shared" si="98" ref="DK61:DK76">BZ61/AO61</f>
        <v>1</v>
      </c>
      <c r="DL61" s="290">
        <f aca="true" t="shared" si="99" ref="DL61:DL76">CA61/AP61</f>
        <v>1</v>
      </c>
      <c r="DM61" s="291">
        <f aca="true" t="shared" si="100" ref="DM61:DM76">CB61/AQ61</f>
        <v>1</v>
      </c>
    </row>
    <row r="62" spans="1:117" ht="21" customHeight="1">
      <c r="A62" s="1"/>
      <c r="B62" s="582"/>
      <c r="C62" s="571"/>
      <c r="D62" s="571"/>
      <c r="E62" s="283" t="s">
        <v>15</v>
      </c>
      <c r="F62" s="284">
        <v>42248</v>
      </c>
      <c r="G62" s="295">
        <v>2009</v>
      </c>
      <c r="H62" s="297">
        <f>'Fuel info'!$G$8</f>
        <v>0.1675020006367575</v>
      </c>
      <c r="I62" s="297">
        <f>'Fuel info'!$G$8</f>
        <v>0.1675020006367575</v>
      </c>
      <c r="J62" s="297">
        <f>'Fuel info'!$G$8</f>
        <v>0.1675020006367575</v>
      </c>
      <c r="K62" s="297">
        <f>'Fuel info'!$G$8</f>
        <v>0.1675020006367575</v>
      </c>
      <c r="L62" s="297">
        <f>'Fuel info'!$G$8</f>
        <v>0.1675020006367575</v>
      </c>
      <c r="M62" s="297">
        <f>'Fuel info'!$G$8</f>
        <v>0.1675020006367575</v>
      </c>
      <c r="N62" s="297">
        <f>'Fuel info'!$G$8</f>
        <v>0.1675020006367575</v>
      </c>
      <c r="O62" s="297">
        <f>'Fuel info'!$G$8</f>
        <v>0.1675020006367575</v>
      </c>
      <c r="P62" s="297">
        <f>'Fuel info'!$G$8</f>
        <v>0.1675020006367575</v>
      </c>
      <c r="Q62" s="297">
        <f>'Fuel info'!$G$8</f>
        <v>0.1675020006367575</v>
      </c>
      <c r="R62" s="297">
        <f>'Fuel info'!$G$8</f>
        <v>0.1675020006367575</v>
      </c>
      <c r="S62" s="297">
        <f>'Fuel info'!$G$8</f>
        <v>0.1675020006367575</v>
      </c>
      <c r="T62" s="297">
        <f>'Fuel info'!$G$8</f>
        <v>0.1675020006367575</v>
      </c>
      <c r="U62" s="297">
        <f>'Fuel info'!$G$8</f>
        <v>0.1675020006367575</v>
      </c>
      <c r="V62" s="297">
        <f>'Fuel info'!$G$8</f>
        <v>0.1675020006367575</v>
      </c>
      <c r="W62" s="297">
        <f>'Fuel info'!$G$8</f>
        <v>0.1675020006367575</v>
      </c>
      <c r="X62" s="297">
        <f>'Fuel info'!$G$8</f>
        <v>0.1675020006367575</v>
      </c>
      <c r="Y62" s="297">
        <f>'Fuel info'!$G$8</f>
        <v>0.1675020006367575</v>
      </c>
      <c r="Z62" s="297">
        <f>'Fuel info'!$G$8</f>
        <v>0.1675020006367575</v>
      </c>
      <c r="AA62" s="297">
        <f>'Fuel info'!$G$8</f>
        <v>0.1675020006367575</v>
      </c>
      <c r="AB62" s="297">
        <f>'Fuel info'!$G$8</f>
        <v>0.1675020006367575</v>
      </c>
      <c r="AC62" s="297">
        <f>'Fuel info'!$G$8</f>
        <v>0.1675020006367575</v>
      </c>
      <c r="AD62" s="297">
        <f>'Fuel info'!$G$8</f>
        <v>0.1675020006367575</v>
      </c>
      <c r="AE62" s="297">
        <f>'Fuel info'!$G$8</f>
        <v>0.1675020006367575</v>
      </c>
      <c r="AF62" s="297">
        <f>'Fuel info'!$G$8</f>
        <v>0.1675020006367575</v>
      </c>
      <c r="AG62" s="297">
        <f>'Fuel info'!$G$8</f>
        <v>0.1675020006367575</v>
      </c>
      <c r="AH62" s="297">
        <f>'Fuel info'!$G$8</f>
        <v>0.1675020006367575</v>
      </c>
      <c r="AI62" s="297">
        <f>'Fuel info'!$G$8</f>
        <v>0.1675020006367575</v>
      </c>
      <c r="AJ62" s="297">
        <f>'Fuel info'!$G$8</f>
        <v>0.1675020006367575</v>
      </c>
      <c r="AK62" s="297">
        <f>'Fuel info'!$G$8</f>
        <v>0.1675020006367575</v>
      </c>
      <c r="AL62" s="297">
        <f>'Fuel info'!$G$8</f>
        <v>0.1675020006367575</v>
      </c>
      <c r="AM62" s="297">
        <f>'Fuel info'!$G$8</f>
        <v>0.1675020006367575</v>
      </c>
      <c r="AN62" s="297">
        <f>'Fuel info'!$G$8</f>
        <v>0.1675020006367575</v>
      </c>
      <c r="AO62" s="297">
        <f>'Fuel info'!$G$8</f>
        <v>0.1675020006367575</v>
      </c>
      <c r="AP62" s="297">
        <f>'Fuel info'!$G$8</f>
        <v>0.1675020006367575</v>
      </c>
      <c r="AQ62" s="298">
        <f>'Fuel info'!$G$8</f>
        <v>0.1675020006367575</v>
      </c>
      <c r="AR62" s="299"/>
      <c r="AS62" s="286">
        <f>'Fuel info'!$D$8</f>
        <v>0.1729315731482659</v>
      </c>
      <c r="AT62" s="287">
        <f>'Fuel info'!$D$8</f>
        <v>0.1729315731482659</v>
      </c>
      <c r="AU62" s="287">
        <f>'Fuel info'!$D$8</f>
        <v>0.1729315731482659</v>
      </c>
      <c r="AV62" s="287">
        <f>'Fuel info'!$D$8</f>
        <v>0.1729315731482659</v>
      </c>
      <c r="AW62" s="287">
        <f>'Fuel info'!$D$8</f>
        <v>0.1729315731482659</v>
      </c>
      <c r="AX62" s="287">
        <f>'Fuel info'!$E$8</f>
        <v>0.1720335618868409</v>
      </c>
      <c r="AY62" s="287">
        <f>'Fuel info'!$E$8</f>
        <v>0.1720335618868409</v>
      </c>
      <c r="AZ62" s="287">
        <f>'Fuel info'!$E$8</f>
        <v>0.1720335618868409</v>
      </c>
      <c r="BA62" s="287">
        <f>'Fuel info'!$E$8</f>
        <v>0.1720335618868409</v>
      </c>
      <c r="BB62" s="287">
        <f>'Fuel info'!$E$8</f>
        <v>0.1720335618868409</v>
      </c>
      <c r="BC62" s="287">
        <f>'Fuel info'!$F$8</f>
        <v>0.1690696920314044</v>
      </c>
      <c r="BD62" s="287">
        <f>'Fuel info'!$F$8</f>
        <v>0.1690696920314044</v>
      </c>
      <c r="BE62" s="287">
        <f>'Fuel info'!$F$8</f>
        <v>0.1690696920314044</v>
      </c>
      <c r="BF62" s="287">
        <f>'Fuel info'!$F$8</f>
        <v>0.1690696920314044</v>
      </c>
      <c r="BG62" s="287">
        <f>'Fuel info'!$G$8</f>
        <v>0.1675020006367575</v>
      </c>
      <c r="BH62" s="287">
        <f>'Fuel info'!$G$8</f>
        <v>0.1675020006367575</v>
      </c>
      <c r="BI62" s="287">
        <f>'Fuel info'!$G$8</f>
        <v>0.1675020006367575</v>
      </c>
      <c r="BJ62" s="287">
        <f>'Fuel info'!$G$8</f>
        <v>0.1675020006367575</v>
      </c>
      <c r="BK62" s="287">
        <f>'Fuel info'!$G$8</f>
        <v>0.1675020006367575</v>
      </c>
      <c r="BL62" s="287">
        <f>'Fuel info'!$G$8</f>
        <v>0.1675020006367575</v>
      </c>
      <c r="BM62" s="287">
        <f>'Fuel info'!$G$8</f>
        <v>0.1675020006367575</v>
      </c>
      <c r="BN62" s="287">
        <f>'Fuel info'!$G$8</f>
        <v>0.1675020006367575</v>
      </c>
      <c r="BO62" s="287">
        <f>'Fuel info'!$G$8</f>
        <v>0.1675020006367575</v>
      </c>
      <c r="BP62" s="287">
        <f>'Fuel info'!$G$8</f>
        <v>0.1675020006367575</v>
      </c>
      <c r="BQ62" s="287">
        <f>'Fuel info'!$G$8</f>
        <v>0.1675020006367575</v>
      </c>
      <c r="BR62" s="287">
        <f>'Fuel info'!$G$8</f>
        <v>0.1675020006367575</v>
      </c>
      <c r="BS62" s="287">
        <f>'Fuel info'!$G$8</f>
        <v>0.1675020006367575</v>
      </c>
      <c r="BT62" s="287">
        <f>'Fuel info'!$G$8</f>
        <v>0.1675020006367575</v>
      </c>
      <c r="BU62" s="287">
        <f>'Fuel info'!$G$8</f>
        <v>0.1675020006367575</v>
      </c>
      <c r="BV62" s="287">
        <f>'Fuel info'!$G$8</f>
        <v>0.1675020006367575</v>
      </c>
      <c r="BW62" s="287">
        <f>'Fuel info'!$G$8</f>
        <v>0.1675020006367575</v>
      </c>
      <c r="BX62" s="287">
        <f>'Fuel info'!$G$8</f>
        <v>0.1675020006367575</v>
      </c>
      <c r="BY62" s="287">
        <f>'Fuel info'!$G$8</f>
        <v>0.1675020006367575</v>
      </c>
      <c r="BZ62" s="287">
        <f>'Fuel info'!$G$8</f>
        <v>0.1675020006367575</v>
      </c>
      <c r="CA62" s="287">
        <f>'Fuel info'!$G$8</f>
        <v>0.1675020006367575</v>
      </c>
      <c r="CB62" s="288">
        <f>'Fuel info'!$G$8</f>
        <v>0.1675020006367575</v>
      </c>
      <c r="CD62" s="300">
        <v>1</v>
      </c>
      <c r="CE62" s="246">
        <v>1</v>
      </c>
      <c r="CF62" s="246">
        <v>1</v>
      </c>
      <c r="CG62" s="246">
        <v>1</v>
      </c>
      <c r="CH62" s="246">
        <v>1</v>
      </c>
      <c r="CI62" s="246">
        <v>1</v>
      </c>
      <c r="CJ62" s="246">
        <v>1</v>
      </c>
      <c r="CK62" s="246">
        <v>1</v>
      </c>
      <c r="CL62" s="246">
        <v>1</v>
      </c>
      <c r="CM62" s="246">
        <v>1</v>
      </c>
      <c r="CN62" s="246">
        <v>1</v>
      </c>
      <c r="CO62" s="246">
        <v>1</v>
      </c>
      <c r="CP62" s="246">
        <v>1</v>
      </c>
      <c r="CQ62" s="246">
        <v>1</v>
      </c>
      <c r="CR62" s="301">
        <f t="shared" si="79"/>
        <v>1</v>
      </c>
      <c r="CS62" s="301">
        <f t="shared" si="80"/>
        <v>1</v>
      </c>
      <c r="CT62" s="301">
        <f t="shared" si="81"/>
        <v>1</v>
      </c>
      <c r="CU62" s="301">
        <f t="shared" si="82"/>
        <v>1</v>
      </c>
      <c r="CV62" s="301">
        <f t="shared" si="83"/>
        <v>1</v>
      </c>
      <c r="CW62" s="301">
        <f t="shared" si="84"/>
        <v>1</v>
      </c>
      <c r="CX62" s="301">
        <f t="shared" si="85"/>
        <v>1</v>
      </c>
      <c r="CY62" s="301">
        <f t="shared" si="86"/>
        <v>1</v>
      </c>
      <c r="CZ62" s="301">
        <f t="shared" si="87"/>
        <v>1</v>
      </c>
      <c r="DA62" s="301">
        <f t="shared" si="88"/>
        <v>1</v>
      </c>
      <c r="DB62" s="301">
        <f t="shared" si="89"/>
        <v>1</v>
      </c>
      <c r="DC62" s="301">
        <f t="shared" si="90"/>
        <v>1</v>
      </c>
      <c r="DD62" s="301">
        <f t="shared" si="91"/>
        <v>1</v>
      </c>
      <c r="DE62" s="301">
        <f t="shared" si="92"/>
        <v>1</v>
      </c>
      <c r="DF62" s="301">
        <f t="shared" si="93"/>
        <v>1</v>
      </c>
      <c r="DG62" s="301">
        <f t="shared" si="94"/>
        <v>1</v>
      </c>
      <c r="DH62" s="301">
        <f t="shared" si="95"/>
        <v>1</v>
      </c>
      <c r="DI62" s="301">
        <f t="shared" si="96"/>
        <v>1</v>
      </c>
      <c r="DJ62" s="301">
        <f t="shared" si="97"/>
        <v>1</v>
      </c>
      <c r="DK62" s="301">
        <f t="shared" si="98"/>
        <v>1</v>
      </c>
      <c r="DL62" s="301">
        <f t="shared" si="99"/>
        <v>1</v>
      </c>
      <c r="DM62" s="302">
        <f t="shared" si="100"/>
        <v>1</v>
      </c>
    </row>
    <row r="63" spans="1:117" ht="21" customHeight="1">
      <c r="A63" s="1"/>
      <c r="B63" s="582"/>
      <c r="C63" s="572" t="s">
        <v>18</v>
      </c>
      <c r="D63" s="572" t="s">
        <v>38</v>
      </c>
      <c r="E63" s="283" t="s">
        <v>9</v>
      </c>
      <c r="F63" s="303" t="s">
        <v>20</v>
      </c>
      <c r="G63" s="304">
        <v>1996</v>
      </c>
      <c r="H63" s="306">
        <f>'Fuel info'!$H$11</f>
        <v>0.5593389999999999</v>
      </c>
      <c r="I63" s="306">
        <f>'Fuel info'!$H$11</f>
        <v>0.5593389999999999</v>
      </c>
      <c r="J63" s="306">
        <f>'Fuel info'!$H$11</f>
        <v>0.5593389999999999</v>
      </c>
      <c r="K63" s="306">
        <f>'Fuel info'!$H$11</f>
        <v>0.5593389999999999</v>
      </c>
      <c r="L63" s="306">
        <f>'Fuel info'!$H$11</f>
        <v>0.5593389999999999</v>
      </c>
      <c r="M63" s="306">
        <f>'Fuel info'!$H$11</f>
        <v>0.5593389999999999</v>
      </c>
      <c r="N63" s="306">
        <f>'Fuel info'!$H$11</f>
        <v>0.5593389999999999</v>
      </c>
      <c r="O63" s="306">
        <f>'Fuel info'!$H$11</f>
        <v>0.5593389999999999</v>
      </c>
      <c r="P63" s="306">
        <f>'Fuel info'!$H$11</f>
        <v>0.5593389999999999</v>
      </c>
      <c r="Q63" s="306">
        <f>'Fuel info'!$H$11</f>
        <v>0.5593389999999999</v>
      </c>
      <c r="R63" s="306">
        <f>'Fuel info'!$H$11</f>
        <v>0.5593389999999999</v>
      </c>
      <c r="S63" s="306">
        <f>'Fuel info'!$H$11</f>
        <v>0.5593389999999999</v>
      </c>
      <c r="T63" s="306">
        <f>'Fuel info'!$H$11</f>
        <v>0.5593389999999999</v>
      </c>
      <c r="U63" s="306">
        <f>'Fuel info'!$H$11</f>
        <v>0.5593389999999999</v>
      </c>
      <c r="V63" s="306">
        <f>'Fuel info'!$H$11</f>
        <v>0.5593389999999999</v>
      </c>
      <c r="W63" s="306">
        <f>'Fuel info'!$H$11</f>
        <v>0.5593389999999999</v>
      </c>
      <c r="X63" s="306">
        <f>'Fuel info'!$H$11</f>
        <v>0.5593389999999999</v>
      </c>
      <c r="Y63" s="306">
        <f>'Fuel info'!$H$11</f>
        <v>0.5593389999999999</v>
      </c>
      <c r="Z63" s="306">
        <f>'Fuel info'!$H$11</f>
        <v>0.5593389999999999</v>
      </c>
      <c r="AA63" s="306">
        <f>'Fuel info'!$H$11</f>
        <v>0.5593389999999999</v>
      </c>
      <c r="AB63" s="306">
        <f>'Fuel info'!$H$11</f>
        <v>0.5593389999999999</v>
      </c>
      <c r="AC63" s="306">
        <f>'Fuel info'!$H$11</f>
        <v>0.5593389999999999</v>
      </c>
      <c r="AD63" s="306">
        <f>'Fuel info'!$H$11</f>
        <v>0.5593389999999999</v>
      </c>
      <c r="AE63" s="306">
        <f>'Fuel info'!$H$11</f>
        <v>0.5593389999999999</v>
      </c>
      <c r="AF63" s="306">
        <f>'Fuel info'!$H$11</f>
        <v>0.5593389999999999</v>
      </c>
      <c r="AG63" s="306">
        <f>'Fuel info'!$H$11</f>
        <v>0.5593389999999999</v>
      </c>
      <c r="AH63" s="306">
        <f>'Fuel info'!$H$11</f>
        <v>0.5593389999999999</v>
      </c>
      <c r="AI63" s="306">
        <f>'Fuel info'!$H$11</f>
        <v>0.5593389999999999</v>
      </c>
      <c r="AJ63" s="306">
        <f>'Fuel info'!$H$11</f>
        <v>0.5593389999999999</v>
      </c>
      <c r="AK63" s="306">
        <f>'Fuel info'!$H$11</f>
        <v>0.5593389999999999</v>
      </c>
      <c r="AL63" s="306">
        <f>'Fuel info'!$H$11</f>
        <v>0.5593389999999999</v>
      </c>
      <c r="AM63" s="306">
        <f>'Fuel info'!$H$11</f>
        <v>0.5593389999999999</v>
      </c>
      <c r="AN63" s="306">
        <f>'Fuel info'!$H$11</f>
        <v>0.5593389999999999</v>
      </c>
      <c r="AO63" s="306">
        <f>'Fuel info'!$H$11</f>
        <v>0.5593389999999999</v>
      </c>
      <c r="AP63" s="306">
        <f>'Fuel info'!$H$11</f>
        <v>0.5593389999999999</v>
      </c>
      <c r="AQ63" s="307">
        <f>'Fuel info'!$H$11</f>
        <v>0.5593389999999999</v>
      </c>
      <c r="AR63" s="15"/>
      <c r="AS63" s="305">
        <f>'Fuel info'!$H$11</f>
        <v>0.5593389999999999</v>
      </c>
      <c r="AT63" s="306">
        <f>'Fuel info'!$H$11</f>
        <v>0.5593389999999999</v>
      </c>
      <c r="AU63" s="306">
        <f>'Fuel info'!$H$11</f>
        <v>0.5593389999999999</v>
      </c>
      <c r="AV63" s="306">
        <f>'Fuel info'!$H$11</f>
        <v>0.5593389999999999</v>
      </c>
      <c r="AW63" s="306">
        <f>'Fuel info'!$H$11</f>
        <v>0.5593389999999999</v>
      </c>
      <c r="AX63" s="306">
        <f>'Fuel info'!$I$11</f>
        <v>0.5653198</v>
      </c>
      <c r="AY63" s="306">
        <f>'Fuel info'!$I$11</f>
        <v>0.5653198</v>
      </c>
      <c r="AZ63" s="306">
        <f>'Fuel info'!$I$11</f>
        <v>0.5653198</v>
      </c>
      <c r="BA63" s="306">
        <f>'Fuel info'!$I$11</f>
        <v>0.5653198</v>
      </c>
      <c r="BB63" s="306">
        <f>'Fuel info'!$I$11</f>
        <v>0.5653198</v>
      </c>
      <c r="BC63" s="306">
        <f>'Fuel info'!$J$11</f>
        <v>0.5672287</v>
      </c>
      <c r="BD63" s="306">
        <f>'Fuel info'!$J$11</f>
        <v>0.5672287</v>
      </c>
      <c r="BE63" s="306">
        <f>'Fuel info'!$J$11</f>
        <v>0.5672287</v>
      </c>
      <c r="BF63" s="306">
        <f>'Fuel info'!$J$11</f>
        <v>0.5672287</v>
      </c>
      <c r="BG63" s="306">
        <f>'Fuel info'!$K$11</f>
        <v>0.5672287</v>
      </c>
      <c r="BH63" s="306">
        <f>'Fuel info'!$K$11</f>
        <v>0.5672287</v>
      </c>
      <c r="BI63" s="306">
        <f>'Fuel info'!$K$11</f>
        <v>0.5672287</v>
      </c>
      <c r="BJ63" s="306">
        <f>'Fuel info'!$K$11</f>
        <v>0.5672287</v>
      </c>
      <c r="BK63" s="306">
        <f>'Fuel info'!$K$11</f>
        <v>0.5672287</v>
      </c>
      <c r="BL63" s="306">
        <f>'Fuel info'!$K$11</f>
        <v>0.5672287</v>
      </c>
      <c r="BM63" s="306">
        <f>'Fuel info'!$K$11</f>
        <v>0.5672287</v>
      </c>
      <c r="BN63" s="306">
        <f>'Fuel info'!$K$11</f>
        <v>0.5672287</v>
      </c>
      <c r="BO63" s="306">
        <f>'Fuel info'!$K$11</f>
        <v>0.5672287</v>
      </c>
      <c r="BP63" s="306">
        <f>'Fuel info'!$K$11</f>
        <v>0.5672287</v>
      </c>
      <c r="BQ63" s="306">
        <f>'Fuel info'!$K$11</f>
        <v>0.5672287</v>
      </c>
      <c r="BR63" s="306">
        <f>'Fuel info'!$K$11</f>
        <v>0.5672287</v>
      </c>
      <c r="BS63" s="306">
        <f>'Fuel info'!$K$11</f>
        <v>0.5672287</v>
      </c>
      <c r="BT63" s="306">
        <f>'Fuel info'!$K$11</f>
        <v>0.5672287</v>
      </c>
      <c r="BU63" s="306">
        <f>'Fuel info'!$K$11</f>
        <v>0.5672287</v>
      </c>
      <c r="BV63" s="306">
        <f>'Fuel info'!$K$11</f>
        <v>0.5672287</v>
      </c>
      <c r="BW63" s="306">
        <f>'Fuel info'!$K$11</f>
        <v>0.5672287</v>
      </c>
      <c r="BX63" s="306">
        <f>'Fuel info'!$K$11</f>
        <v>0.5672287</v>
      </c>
      <c r="BY63" s="306">
        <f>'Fuel info'!$K$11</f>
        <v>0.5672287</v>
      </c>
      <c r="BZ63" s="306">
        <f>'Fuel info'!$K$11</f>
        <v>0.5672287</v>
      </c>
      <c r="CA63" s="306">
        <f>'Fuel info'!$K$11</f>
        <v>0.5672287</v>
      </c>
      <c r="CB63" s="307">
        <f>'Fuel info'!$K$11</f>
        <v>0.5672287</v>
      </c>
      <c r="CD63" s="280">
        <v>1</v>
      </c>
      <c r="CE63" s="281">
        <f aca="true" t="shared" si="101" ref="CE63:CQ65">AT63/I63</f>
        <v>1</v>
      </c>
      <c r="CF63" s="281">
        <f t="shared" si="101"/>
        <v>1</v>
      </c>
      <c r="CG63" s="281">
        <f t="shared" si="101"/>
        <v>1</v>
      </c>
      <c r="CH63" s="281">
        <f t="shared" si="101"/>
        <v>1</v>
      </c>
      <c r="CI63" s="281">
        <f t="shared" si="101"/>
        <v>1.0106926211117053</v>
      </c>
      <c r="CJ63" s="281">
        <f t="shared" si="101"/>
        <v>1.0106926211117053</v>
      </c>
      <c r="CK63" s="281">
        <f t="shared" si="101"/>
        <v>1.0106926211117053</v>
      </c>
      <c r="CL63" s="281">
        <f t="shared" si="101"/>
        <v>1.0106926211117053</v>
      </c>
      <c r="CM63" s="281">
        <f t="shared" si="101"/>
        <v>1.0106926211117053</v>
      </c>
      <c r="CN63" s="281">
        <f t="shared" si="101"/>
        <v>1.0141053994089455</v>
      </c>
      <c r="CO63" s="281">
        <f t="shared" si="101"/>
        <v>1.0141053994089455</v>
      </c>
      <c r="CP63" s="281">
        <f t="shared" si="101"/>
        <v>1.0141053994089455</v>
      </c>
      <c r="CQ63" s="281">
        <f t="shared" si="101"/>
        <v>1.0141053994089455</v>
      </c>
      <c r="CR63" s="281">
        <f t="shared" si="79"/>
        <v>1.0141053994089455</v>
      </c>
      <c r="CS63" s="281">
        <f t="shared" si="80"/>
        <v>1.0141053994089455</v>
      </c>
      <c r="CT63" s="281">
        <f t="shared" si="81"/>
        <v>1.0141053994089455</v>
      </c>
      <c r="CU63" s="281">
        <f t="shared" si="82"/>
        <v>1.0141053994089455</v>
      </c>
      <c r="CV63" s="281">
        <f t="shared" si="83"/>
        <v>1.0141053994089455</v>
      </c>
      <c r="CW63" s="281">
        <f t="shared" si="84"/>
        <v>1.0141053994089455</v>
      </c>
      <c r="CX63" s="281">
        <f t="shared" si="85"/>
        <v>1.0141053994089455</v>
      </c>
      <c r="CY63" s="281">
        <f t="shared" si="86"/>
        <v>1.0141053994089455</v>
      </c>
      <c r="CZ63" s="281">
        <f t="shared" si="87"/>
        <v>1.0141053994089455</v>
      </c>
      <c r="DA63" s="281">
        <f t="shared" si="88"/>
        <v>1.0141053994089455</v>
      </c>
      <c r="DB63" s="281">
        <f t="shared" si="89"/>
        <v>1.0141053994089455</v>
      </c>
      <c r="DC63" s="281">
        <f t="shared" si="90"/>
        <v>1.0141053994089455</v>
      </c>
      <c r="DD63" s="281">
        <f t="shared" si="91"/>
        <v>1.0141053994089455</v>
      </c>
      <c r="DE63" s="281">
        <f t="shared" si="92"/>
        <v>1.0141053994089455</v>
      </c>
      <c r="DF63" s="281">
        <f t="shared" si="93"/>
        <v>1.0141053994089455</v>
      </c>
      <c r="DG63" s="281">
        <f t="shared" si="94"/>
        <v>1.0141053994089455</v>
      </c>
      <c r="DH63" s="281">
        <f t="shared" si="95"/>
        <v>1.0141053994089455</v>
      </c>
      <c r="DI63" s="281">
        <f t="shared" si="96"/>
        <v>1.0141053994089455</v>
      </c>
      <c r="DJ63" s="281">
        <f t="shared" si="97"/>
        <v>1.0141053994089455</v>
      </c>
      <c r="DK63" s="281">
        <f t="shared" si="98"/>
        <v>1.0141053994089455</v>
      </c>
      <c r="DL63" s="281">
        <f t="shared" si="99"/>
        <v>1.0141053994089455</v>
      </c>
      <c r="DM63" s="282">
        <f t="shared" si="100"/>
        <v>1.0141053994089455</v>
      </c>
    </row>
    <row r="64" spans="1:117" ht="21" customHeight="1">
      <c r="A64" s="1"/>
      <c r="B64" s="582"/>
      <c r="C64" s="570"/>
      <c r="D64" s="570"/>
      <c r="E64" s="283" t="s">
        <v>10</v>
      </c>
      <c r="F64" s="284">
        <v>33970</v>
      </c>
      <c r="G64" s="285">
        <v>1996</v>
      </c>
      <c r="H64" s="287">
        <f>'Fuel info'!$H$11</f>
        <v>0.5593389999999999</v>
      </c>
      <c r="I64" s="287">
        <f>'Fuel info'!$H$11</f>
        <v>0.5593389999999999</v>
      </c>
      <c r="J64" s="287">
        <f>'Fuel info'!$H$11</f>
        <v>0.5593389999999999</v>
      </c>
      <c r="K64" s="287">
        <f>'Fuel info'!$H$11</f>
        <v>0.5593389999999999</v>
      </c>
      <c r="L64" s="287">
        <f>'Fuel info'!$H$11</f>
        <v>0.5593389999999999</v>
      </c>
      <c r="M64" s="287">
        <f>'Fuel info'!$H$11</f>
        <v>0.5593389999999999</v>
      </c>
      <c r="N64" s="287">
        <f>'Fuel info'!$H$11</f>
        <v>0.5593389999999999</v>
      </c>
      <c r="O64" s="287">
        <f>'Fuel info'!$H$11</f>
        <v>0.5593389999999999</v>
      </c>
      <c r="P64" s="287">
        <f>'Fuel info'!$H$11</f>
        <v>0.5593389999999999</v>
      </c>
      <c r="Q64" s="287">
        <f>'Fuel info'!$H$11</f>
        <v>0.5593389999999999</v>
      </c>
      <c r="R64" s="287">
        <f>'Fuel info'!$H$11</f>
        <v>0.5593389999999999</v>
      </c>
      <c r="S64" s="287">
        <f>'Fuel info'!$H$11</f>
        <v>0.5593389999999999</v>
      </c>
      <c r="T64" s="287">
        <f>'Fuel info'!$H$11</f>
        <v>0.5593389999999999</v>
      </c>
      <c r="U64" s="287">
        <f>'Fuel info'!$H$11</f>
        <v>0.5593389999999999</v>
      </c>
      <c r="V64" s="287">
        <f>'Fuel info'!$H$11</f>
        <v>0.5593389999999999</v>
      </c>
      <c r="W64" s="287">
        <f>'Fuel info'!$H$11</f>
        <v>0.5593389999999999</v>
      </c>
      <c r="X64" s="287">
        <f>'Fuel info'!$H$11</f>
        <v>0.5593389999999999</v>
      </c>
      <c r="Y64" s="287">
        <f>'Fuel info'!$H$11</f>
        <v>0.5593389999999999</v>
      </c>
      <c r="Z64" s="287">
        <f>'Fuel info'!$H$11</f>
        <v>0.5593389999999999</v>
      </c>
      <c r="AA64" s="287">
        <f>'Fuel info'!$H$11</f>
        <v>0.5593389999999999</v>
      </c>
      <c r="AB64" s="287">
        <f>'Fuel info'!$H$11</f>
        <v>0.5593389999999999</v>
      </c>
      <c r="AC64" s="287">
        <f>'Fuel info'!$H$11</f>
        <v>0.5593389999999999</v>
      </c>
      <c r="AD64" s="287">
        <f>'Fuel info'!$H$11</f>
        <v>0.5593389999999999</v>
      </c>
      <c r="AE64" s="287">
        <f>'Fuel info'!$H$11</f>
        <v>0.5593389999999999</v>
      </c>
      <c r="AF64" s="287">
        <f>'Fuel info'!$H$11</f>
        <v>0.5593389999999999</v>
      </c>
      <c r="AG64" s="287">
        <f>'Fuel info'!$H$11</f>
        <v>0.5593389999999999</v>
      </c>
      <c r="AH64" s="287">
        <f>'Fuel info'!$H$11</f>
        <v>0.5593389999999999</v>
      </c>
      <c r="AI64" s="287">
        <f>'Fuel info'!$H$11</f>
        <v>0.5593389999999999</v>
      </c>
      <c r="AJ64" s="287">
        <f>'Fuel info'!$H$11</f>
        <v>0.5593389999999999</v>
      </c>
      <c r="AK64" s="287">
        <f>'Fuel info'!$H$11</f>
        <v>0.5593389999999999</v>
      </c>
      <c r="AL64" s="287">
        <f>'Fuel info'!$H$11</f>
        <v>0.5593389999999999</v>
      </c>
      <c r="AM64" s="287">
        <f>'Fuel info'!$H$11</f>
        <v>0.5593389999999999</v>
      </c>
      <c r="AN64" s="287">
        <f>'Fuel info'!$H$11</f>
        <v>0.5593389999999999</v>
      </c>
      <c r="AO64" s="287">
        <f>'Fuel info'!$H$11</f>
        <v>0.5593389999999999</v>
      </c>
      <c r="AP64" s="287">
        <f>'Fuel info'!$H$11</f>
        <v>0.5593389999999999</v>
      </c>
      <c r="AQ64" s="288">
        <f>'Fuel info'!$H$11</f>
        <v>0.5593389999999999</v>
      </c>
      <c r="AR64" s="15"/>
      <c r="AS64" s="286">
        <f>'Fuel info'!$H$11</f>
        <v>0.5593389999999999</v>
      </c>
      <c r="AT64" s="287">
        <f>'Fuel info'!$H$11</f>
        <v>0.5593389999999999</v>
      </c>
      <c r="AU64" s="287">
        <f>'Fuel info'!$H$11</f>
        <v>0.5593389999999999</v>
      </c>
      <c r="AV64" s="287">
        <f>'Fuel info'!$H$11</f>
        <v>0.5593389999999999</v>
      </c>
      <c r="AW64" s="287">
        <f>'Fuel info'!$H$11</f>
        <v>0.5593389999999999</v>
      </c>
      <c r="AX64" s="287">
        <f>'Fuel info'!$I$11</f>
        <v>0.5653198</v>
      </c>
      <c r="AY64" s="287">
        <f>'Fuel info'!$I$11</f>
        <v>0.5653198</v>
      </c>
      <c r="AZ64" s="287">
        <f>'Fuel info'!$I$11</f>
        <v>0.5653198</v>
      </c>
      <c r="BA64" s="287">
        <f>'Fuel info'!$I$11</f>
        <v>0.5653198</v>
      </c>
      <c r="BB64" s="287">
        <f>'Fuel info'!$I$11</f>
        <v>0.5653198</v>
      </c>
      <c r="BC64" s="287">
        <f>'Fuel info'!$J$11</f>
        <v>0.5672287</v>
      </c>
      <c r="BD64" s="287">
        <f>'Fuel info'!$J$11</f>
        <v>0.5672287</v>
      </c>
      <c r="BE64" s="287">
        <f>'Fuel info'!$J$11</f>
        <v>0.5672287</v>
      </c>
      <c r="BF64" s="287">
        <f>'Fuel info'!$J$11</f>
        <v>0.5672287</v>
      </c>
      <c r="BG64" s="287">
        <f>'Fuel info'!$K$11</f>
        <v>0.5672287</v>
      </c>
      <c r="BH64" s="287">
        <f>'Fuel info'!$K$11</f>
        <v>0.5672287</v>
      </c>
      <c r="BI64" s="287">
        <f>'Fuel info'!$K$11</f>
        <v>0.5672287</v>
      </c>
      <c r="BJ64" s="287">
        <f>'Fuel info'!$K$11</f>
        <v>0.5672287</v>
      </c>
      <c r="BK64" s="287">
        <f>'Fuel info'!$K$11</f>
        <v>0.5672287</v>
      </c>
      <c r="BL64" s="287">
        <f>'Fuel info'!$K$11</f>
        <v>0.5672287</v>
      </c>
      <c r="BM64" s="287">
        <f>'Fuel info'!$K$11</f>
        <v>0.5672287</v>
      </c>
      <c r="BN64" s="287">
        <f>'Fuel info'!$K$11</f>
        <v>0.5672287</v>
      </c>
      <c r="BO64" s="287">
        <f>'Fuel info'!$K$11</f>
        <v>0.5672287</v>
      </c>
      <c r="BP64" s="287">
        <f>'Fuel info'!$K$11</f>
        <v>0.5672287</v>
      </c>
      <c r="BQ64" s="287">
        <f>'Fuel info'!$K$11</f>
        <v>0.5672287</v>
      </c>
      <c r="BR64" s="287">
        <f>'Fuel info'!$K$11</f>
        <v>0.5672287</v>
      </c>
      <c r="BS64" s="287">
        <f>'Fuel info'!$K$11</f>
        <v>0.5672287</v>
      </c>
      <c r="BT64" s="287">
        <f>'Fuel info'!$K$11</f>
        <v>0.5672287</v>
      </c>
      <c r="BU64" s="287">
        <f>'Fuel info'!$K$11</f>
        <v>0.5672287</v>
      </c>
      <c r="BV64" s="287">
        <f>'Fuel info'!$K$11</f>
        <v>0.5672287</v>
      </c>
      <c r="BW64" s="287">
        <f>'Fuel info'!$K$11</f>
        <v>0.5672287</v>
      </c>
      <c r="BX64" s="287">
        <f>'Fuel info'!$K$11</f>
        <v>0.5672287</v>
      </c>
      <c r="BY64" s="287">
        <f>'Fuel info'!$K$11</f>
        <v>0.5672287</v>
      </c>
      <c r="BZ64" s="287">
        <f>'Fuel info'!$K$11</f>
        <v>0.5672287</v>
      </c>
      <c r="CA64" s="287">
        <f>'Fuel info'!$K$11</f>
        <v>0.5672287</v>
      </c>
      <c r="CB64" s="288">
        <f>'Fuel info'!$K$11</f>
        <v>0.5672287</v>
      </c>
      <c r="CD64" s="289">
        <v>1</v>
      </c>
      <c r="CE64" s="290">
        <f t="shared" si="101"/>
        <v>1</v>
      </c>
      <c r="CF64" s="290">
        <f t="shared" si="101"/>
        <v>1</v>
      </c>
      <c r="CG64" s="290">
        <f t="shared" si="101"/>
        <v>1</v>
      </c>
      <c r="CH64" s="290">
        <f t="shared" si="101"/>
        <v>1</v>
      </c>
      <c r="CI64" s="290">
        <f t="shared" si="101"/>
        <v>1.0106926211117053</v>
      </c>
      <c r="CJ64" s="290">
        <f t="shared" si="101"/>
        <v>1.0106926211117053</v>
      </c>
      <c r="CK64" s="290">
        <f t="shared" si="101"/>
        <v>1.0106926211117053</v>
      </c>
      <c r="CL64" s="290">
        <f t="shared" si="101"/>
        <v>1.0106926211117053</v>
      </c>
      <c r="CM64" s="290">
        <f t="shared" si="101"/>
        <v>1.0106926211117053</v>
      </c>
      <c r="CN64" s="290">
        <f t="shared" si="101"/>
        <v>1.0141053994089455</v>
      </c>
      <c r="CO64" s="290">
        <f t="shared" si="101"/>
        <v>1.0141053994089455</v>
      </c>
      <c r="CP64" s="290">
        <f t="shared" si="101"/>
        <v>1.0141053994089455</v>
      </c>
      <c r="CQ64" s="290">
        <f t="shared" si="101"/>
        <v>1.0141053994089455</v>
      </c>
      <c r="CR64" s="290">
        <f t="shared" si="79"/>
        <v>1.0141053994089455</v>
      </c>
      <c r="CS64" s="290">
        <f t="shared" si="80"/>
        <v>1.0141053994089455</v>
      </c>
      <c r="CT64" s="290">
        <f t="shared" si="81"/>
        <v>1.0141053994089455</v>
      </c>
      <c r="CU64" s="290">
        <f t="shared" si="82"/>
        <v>1.0141053994089455</v>
      </c>
      <c r="CV64" s="290">
        <f t="shared" si="83"/>
        <v>1.0141053994089455</v>
      </c>
      <c r="CW64" s="290">
        <f t="shared" si="84"/>
        <v>1.0141053994089455</v>
      </c>
      <c r="CX64" s="290">
        <f t="shared" si="85"/>
        <v>1.0141053994089455</v>
      </c>
      <c r="CY64" s="290">
        <f t="shared" si="86"/>
        <v>1.0141053994089455</v>
      </c>
      <c r="CZ64" s="290">
        <f t="shared" si="87"/>
        <v>1.0141053994089455</v>
      </c>
      <c r="DA64" s="290">
        <f t="shared" si="88"/>
        <v>1.0141053994089455</v>
      </c>
      <c r="DB64" s="290">
        <f t="shared" si="89"/>
        <v>1.0141053994089455</v>
      </c>
      <c r="DC64" s="290">
        <f t="shared" si="90"/>
        <v>1.0141053994089455</v>
      </c>
      <c r="DD64" s="290">
        <f t="shared" si="91"/>
        <v>1.0141053994089455</v>
      </c>
      <c r="DE64" s="290">
        <f t="shared" si="92"/>
        <v>1.0141053994089455</v>
      </c>
      <c r="DF64" s="290">
        <f t="shared" si="93"/>
        <v>1.0141053994089455</v>
      </c>
      <c r="DG64" s="290">
        <f t="shared" si="94"/>
        <v>1.0141053994089455</v>
      </c>
      <c r="DH64" s="290">
        <f t="shared" si="95"/>
        <v>1.0141053994089455</v>
      </c>
      <c r="DI64" s="290">
        <f t="shared" si="96"/>
        <v>1.0141053994089455</v>
      </c>
      <c r="DJ64" s="290">
        <f t="shared" si="97"/>
        <v>1.0141053994089455</v>
      </c>
      <c r="DK64" s="290">
        <f t="shared" si="98"/>
        <v>1.0141053994089455</v>
      </c>
      <c r="DL64" s="290">
        <f t="shared" si="99"/>
        <v>1.0141053994089455</v>
      </c>
      <c r="DM64" s="291">
        <f t="shared" si="100"/>
        <v>1.0141053994089455</v>
      </c>
    </row>
    <row r="65" spans="1:117" ht="21" customHeight="1">
      <c r="A65" s="1"/>
      <c r="B65" s="582"/>
      <c r="C65" s="570"/>
      <c r="D65" s="570"/>
      <c r="E65" s="283" t="s">
        <v>11</v>
      </c>
      <c r="F65" s="284">
        <v>35431</v>
      </c>
      <c r="G65" s="292">
        <v>1996</v>
      </c>
      <c r="H65" s="287">
        <f>'Fuel info'!$H$11</f>
        <v>0.5593389999999999</v>
      </c>
      <c r="I65" s="287">
        <f>'Fuel info'!$H$11</f>
        <v>0.5593389999999999</v>
      </c>
      <c r="J65" s="287">
        <f>'Fuel info'!$H$11</f>
        <v>0.5593389999999999</v>
      </c>
      <c r="K65" s="287">
        <f>'Fuel info'!$H$11</f>
        <v>0.5593389999999999</v>
      </c>
      <c r="L65" s="287">
        <f>'Fuel info'!$H$11</f>
        <v>0.5593389999999999</v>
      </c>
      <c r="M65" s="287">
        <f>'Fuel info'!$H$11</f>
        <v>0.5593389999999999</v>
      </c>
      <c r="N65" s="287">
        <f>'Fuel info'!$H$11</f>
        <v>0.5593389999999999</v>
      </c>
      <c r="O65" s="287">
        <f>'Fuel info'!$H$11</f>
        <v>0.5593389999999999</v>
      </c>
      <c r="P65" s="287">
        <f>'Fuel info'!$H$11</f>
        <v>0.5593389999999999</v>
      </c>
      <c r="Q65" s="287">
        <f>'Fuel info'!$H$11</f>
        <v>0.5593389999999999</v>
      </c>
      <c r="R65" s="287">
        <f>'Fuel info'!$H$11</f>
        <v>0.5593389999999999</v>
      </c>
      <c r="S65" s="287">
        <f>'Fuel info'!$H$11</f>
        <v>0.5593389999999999</v>
      </c>
      <c r="T65" s="287">
        <f>'Fuel info'!$H$11</f>
        <v>0.5593389999999999</v>
      </c>
      <c r="U65" s="287">
        <f>'Fuel info'!$H$11</f>
        <v>0.5593389999999999</v>
      </c>
      <c r="V65" s="287">
        <f>'Fuel info'!$H$11</f>
        <v>0.5593389999999999</v>
      </c>
      <c r="W65" s="287">
        <f>'Fuel info'!$H$11</f>
        <v>0.5593389999999999</v>
      </c>
      <c r="X65" s="287">
        <f>'Fuel info'!$H$11</f>
        <v>0.5593389999999999</v>
      </c>
      <c r="Y65" s="287">
        <f>'Fuel info'!$H$11</f>
        <v>0.5593389999999999</v>
      </c>
      <c r="Z65" s="287">
        <f>'Fuel info'!$H$11</f>
        <v>0.5593389999999999</v>
      </c>
      <c r="AA65" s="287">
        <f>'Fuel info'!$H$11</f>
        <v>0.5593389999999999</v>
      </c>
      <c r="AB65" s="287">
        <f>'Fuel info'!$H$11</f>
        <v>0.5593389999999999</v>
      </c>
      <c r="AC65" s="287">
        <f>'Fuel info'!$H$11</f>
        <v>0.5593389999999999</v>
      </c>
      <c r="AD65" s="287">
        <f>'Fuel info'!$H$11</f>
        <v>0.5593389999999999</v>
      </c>
      <c r="AE65" s="287">
        <f>'Fuel info'!$H$11</f>
        <v>0.5593389999999999</v>
      </c>
      <c r="AF65" s="287">
        <f>'Fuel info'!$H$11</f>
        <v>0.5593389999999999</v>
      </c>
      <c r="AG65" s="287">
        <f>'Fuel info'!$H$11</f>
        <v>0.5593389999999999</v>
      </c>
      <c r="AH65" s="287">
        <f>'Fuel info'!$H$11</f>
        <v>0.5593389999999999</v>
      </c>
      <c r="AI65" s="287">
        <f>'Fuel info'!$H$11</f>
        <v>0.5593389999999999</v>
      </c>
      <c r="AJ65" s="287">
        <f>'Fuel info'!$H$11</f>
        <v>0.5593389999999999</v>
      </c>
      <c r="AK65" s="287">
        <f>'Fuel info'!$H$11</f>
        <v>0.5593389999999999</v>
      </c>
      <c r="AL65" s="287">
        <f>'Fuel info'!$H$11</f>
        <v>0.5593389999999999</v>
      </c>
      <c r="AM65" s="287">
        <f>'Fuel info'!$H$11</f>
        <v>0.5593389999999999</v>
      </c>
      <c r="AN65" s="287">
        <f>'Fuel info'!$H$11</f>
        <v>0.5593389999999999</v>
      </c>
      <c r="AO65" s="287">
        <f>'Fuel info'!$H$11</f>
        <v>0.5593389999999999</v>
      </c>
      <c r="AP65" s="287">
        <f>'Fuel info'!$H$11</f>
        <v>0.5593389999999999</v>
      </c>
      <c r="AQ65" s="288">
        <f>'Fuel info'!$H$11</f>
        <v>0.5593389999999999</v>
      </c>
      <c r="AR65" s="15"/>
      <c r="AS65" s="286">
        <f>'Fuel info'!$H$11</f>
        <v>0.5593389999999999</v>
      </c>
      <c r="AT65" s="287">
        <f>'Fuel info'!$H$11</f>
        <v>0.5593389999999999</v>
      </c>
      <c r="AU65" s="287">
        <f>'Fuel info'!$H$11</f>
        <v>0.5593389999999999</v>
      </c>
      <c r="AV65" s="287">
        <f>'Fuel info'!$H$11</f>
        <v>0.5593389999999999</v>
      </c>
      <c r="AW65" s="287">
        <f>'Fuel info'!$H$11</f>
        <v>0.5593389999999999</v>
      </c>
      <c r="AX65" s="287">
        <f>'Fuel info'!$I$11</f>
        <v>0.5653198</v>
      </c>
      <c r="AY65" s="287">
        <f>'Fuel info'!$I$11</f>
        <v>0.5653198</v>
      </c>
      <c r="AZ65" s="287">
        <f>'Fuel info'!$I$11</f>
        <v>0.5653198</v>
      </c>
      <c r="BA65" s="287">
        <f>'Fuel info'!$I$11</f>
        <v>0.5653198</v>
      </c>
      <c r="BB65" s="287">
        <f>'Fuel info'!$I$11</f>
        <v>0.5653198</v>
      </c>
      <c r="BC65" s="287">
        <f>'Fuel info'!$J$11</f>
        <v>0.5672287</v>
      </c>
      <c r="BD65" s="287">
        <f>'Fuel info'!$J$11</f>
        <v>0.5672287</v>
      </c>
      <c r="BE65" s="287">
        <f>'Fuel info'!$J$11</f>
        <v>0.5672287</v>
      </c>
      <c r="BF65" s="287">
        <f>'Fuel info'!$J$11</f>
        <v>0.5672287</v>
      </c>
      <c r="BG65" s="287">
        <f>'Fuel info'!$K$11</f>
        <v>0.5672287</v>
      </c>
      <c r="BH65" s="287">
        <f>'Fuel info'!$K$11</f>
        <v>0.5672287</v>
      </c>
      <c r="BI65" s="287">
        <f>'Fuel info'!$K$11</f>
        <v>0.5672287</v>
      </c>
      <c r="BJ65" s="287">
        <f>'Fuel info'!$K$11</f>
        <v>0.5672287</v>
      </c>
      <c r="BK65" s="287">
        <f>'Fuel info'!$K$11</f>
        <v>0.5672287</v>
      </c>
      <c r="BL65" s="287">
        <f>'Fuel info'!$K$11</f>
        <v>0.5672287</v>
      </c>
      <c r="BM65" s="287">
        <f>'Fuel info'!$K$11</f>
        <v>0.5672287</v>
      </c>
      <c r="BN65" s="287">
        <f>'Fuel info'!$K$11</f>
        <v>0.5672287</v>
      </c>
      <c r="BO65" s="287">
        <f>'Fuel info'!$K$11</f>
        <v>0.5672287</v>
      </c>
      <c r="BP65" s="287">
        <f>'Fuel info'!$K$11</f>
        <v>0.5672287</v>
      </c>
      <c r="BQ65" s="287">
        <f>'Fuel info'!$K$11</f>
        <v>0.5672287</v>
      </c>
      <c r="BR65" s="287">
        <f>'Fuel info'!$K$11</f>
        <v>0.5672287</v>
      </c>
      <c r="BS65" s="287">
        <f>'Fuel info'!$K$11</f>
        <v>0.5672287</v>
      </c>
      <c r="BT65" s="287">
        <f>'Fuel info'!$K$11</f>
        <v>0.5672287</v>
      </c>
      <c r="BU65" s="287">
        <f>'Fuel info'!$K$11</f>
        <v>0.5672287</v>
      </c>
      <c r="BV65" s="287">
        <f>'Fuel info'!$K$11</f>
        <v>0.5672287</v>
      </c>
      <c r="BW65" s="287">
        <f>'Fuel info'!$K$11</f>
        <v>0.5672287</v>
      </c>
      <c r="BX65" s="287">
        <f>'Fuel info'!$K$11</f>
        <v>0.5672287</v>
      </c>
      <c r="BY65" s="287">
        <f>'Fuel info'!$K$11</f>
        <v>0.5672287</v>
      </c>
      <c r="BZ65" s="287">
        <f>'Fuel info'!$K$11</f>
        <v>0.5672287</v>
      </c>
      <c r="CA65" s="287">
        <f>'Fuel info'!$K$11</f>
        <v>0.5672287</v>
      </c>
      <c r="CB65" s="288">
        <f>'Fuel info'!$K$11</f>
        <v>0.5672287</v>
      </c>
      <c r="CD65" s="289">
        <v>1</v>
      </c>
      <c r="CE65" s="290">
        <f t="shared" si="101"/>
        <v>1</v>
      </c>
      <c r="CF65" s="290">
        <f t="shared" si="101"/>
        <v>1</v>
      </c>
      <c r="CG65" s="290">
        <f t="shared" si="101"/>
        <v>1</v>
      </c>
      <c r="CH65" s="290">
        <f t="shared" si="101"/>
        <v>1</v>
      </c>
      <c r="CI65" s="290">
        <f t="shared" si="101"/>
        <v>1.0106926211117053</v>
      </c>
      <c r="CJ65" s="290">
        <f t="shared" si="101"/>
        <v>1.0106926211117053</v>
      </c>
      <c r="CK65" s="290">
        <f t="shared" si="101"/>
        <v>1.0106926211117053</v>
      </c>
      <c r="CL65" s="290">
        <f t="shared" si="101"/>
        <v>1.0106926211117053</v>
      </c>
      <c r="CM65" s="290">
        <f t="shared" si="101"/>
        <v>1.0106926211117053</v>
      </c>
      <c r="CN65" s="290">
        <f t="shared" si="101"/>
        <v>1.0141053994089455</v>
      </c>
      <c r="CO65" s="290">
        <f t="shared" si="101"/>
        <v>1.0141053994089455</v>
      </c>
      <c r="CP65" s="290">
        <f t="shared" si="101"/>
        <v>1.0141053994089455</v>
      </c>
      <c r="CQ65" s="290">
        <f t="shared" si="101"/>
        <v>1.0141053994089455</v>
      </c>
      <c r="CR65" s="290">
        <f t="shared" si="79"/>
        <v>1.0141053994089455</v>
      </c>
      <c r="CS65" s="290">
        <f t="shared" si="80"/>
        <v>1.0141053994089455</v>
      </c>
      <c r="CT65" s="290">
        <f t="shared" si="81"/>
        <v>1.0141053994089455</v>
      </c>
      <c r="CU65" s="290">
        <f t="shared" si="82"/>
        <v>1.0141053994089455</v>
      </c>
      <c r="CV65" s="290">
        <f t="shared" si="83"/>
        <v>1.0141053994089455</v>
      </c>
      <c r="CW65" s="290">
        <f t="shared" si="84"/>
        <v>1.0141053994089455</v>
      </c>
      <c r="CX65" s="290">
        <f t="shared" si="85"/>
        <v>1.0141053994089455</v>
      </c>
      <c r="CY65" s="290">
        <f t="shared" si="86"/>
        <v>1.0141053994089455</v>
      </c>
      <c r="CZ65" s="290">
        <f t="shared" si="87"/>
        <v>1.0141053994089455</v>
      </c>
      <c r="DA65" s="290">
        <f t="shared" si="88"/>
        <v>1.0141053994089455</v>
      </c>
      <c r="DB65" s="290">
        <f t="shared" si="89"/>
        <v>1.0141053994089455</v>
      </c>
      <c r="DC65" s="290">
        <f t="shared" si="90"/>
        <v>1.0141053994089455</v>
      </c>
      <c r="DD65" s="290">
        <f t="shared" si="91"/>
        <v>1.0141053994089455</v>
      </c>
      <c r="DE65" s="290">
        <f t="shared" si="92"/>
        <v>1.0141053994089455</v>
      </c>
      <c r="DF65" s="290">
        <f t="shared" si="93"/>
        <v>1.0141053994089455</v>
      </c>
      <c r="DG65" s="290">
        <f t="shared" si="94"/>
        <v>1.0141053994089455</v>
      </c>
      <c r="DH65" s="290">
        <f t="shared" si="95"/>
        <v>1.0141053994089455</v>
      </c>
      <c r="DI65" s="290">
        <f t="shared" si="96"/>
        <v>1.0141053994089455</v>
      </c>
      <c r="DJ65" s="290">
        <f t="shared" si="97"/>
        <v>1.0141053994089455</v>
      </c>
      <c r="DK65" s="290">
        <f t="shared" si="98"/>
        <v>1.0141053994089455</v>
      </c>
      <c r="DL65" s="290">
        <f t="shared" si="99"/>
        <v>1.0141053994089455</v>
      </c>
      <c r="DM65" s="291">
        <f t="shared" si="100"/>
        <v>1.0141053994089455</v>
      </c>
    </row>
    <row r="66" spans="1:117" ht="21" customHeight="1">
      <c r="A66" s="1"/>
      <c r="B66" s="582"/>
      <c r="C66" s="570"/>
      <c r="D66" s="570"/>
      <c r="E66" s="283" t="s">
        <v>12</v>
      </c>
      <c r="F66" s="284">
        <v>36892</v>
      </c>
      <c r="G66" s="294">
        <v>2000</v>
      </c>
      <c r="H66" s="287">
        <f>'Fuel info'!$I$11</f>
        <v>0.5653198</v>
      </c>
      <c r="I66" s="287">
        <f>'Fuel info'!$I$11</f>
        <v>0.5653198</v>
      </c>
      <c r="J66" s="287">
        <f>'Fuel info'!$I$11</f>
        <v>0.5653198</v>
      </c>
      <c r="K66" s="287">
        <f>'Fuel info'!$I$11</f>
        <v>0.5653198</v>
      </c>
      <c r="L66" s="287">
        <f>'Fuel info'!$I$11</f>
        <v>0.5653198</v>
      </c>
      <c r="M66" s="287">
        <f>'Fuel info'!$I$11</f>
        <v>0.5653198</v>
      </c>
      <c r="N66" s="287">
        <f>'Fuel info'!$I$11</f>
        <v>0.5653198</v>
      </c>
      <c r="O66" s="287">
        <f>'Fuel info'!$I$11</f>
        <v>0.5653198</v>
      </c>
      <c r="P66" s="287">
        <f>'Fuel info'!$I$11</f>
        <v>0.5653198</v>
      </c>
      <c r="Q66" s="287">
        <f>'Fuel info'!$I$11</f>
        <v>0.5653198</v>
      </c>
      <c r="R66" s="287">
        <f>'Fuel info'!$I$11</f>
        <v>0.5653198</v>
      </c>
      <c r="S66" s="287">
        <f>'Fuel info'!$I$11</f>
        <v>0.5653198</v>
      </c>
      <c r="T66" s="287">
        <f>'Fuel info'!$I$11</f>
        <v>0.5653198</v>
      </c>
      <c r="U66" s="287">
        <f>'Fuel info'!$I$11</f>
        <v>0.5653198</v>
      </c>
      <c r="V66" s="287">
        <f>'Fuel info'!$I$11</f>
        <v>0.5653198</v>
      </c>
      <c r="W66" s="287">
        <f>'Fuel info'!$I$11</f>
        <v>0.5653198</v>
      </c>
      <c r="X66" s="287">
        <f>'Fuel info'!$I$11</f>
        <v>0.5653198</v>
      </c>
      <c r="Y66" s="287">
        <f>'Fuel info'!$I$11</f>
        <v>0.5653198</v>
      </c>
      <c r="Z66" s="287">
        <f>'Fuel info'!$I$11</f>
        <v>0.5653198</v>
      </c>
      <c r="AA66" s="287">
        <f>'Fuel info'!$I$11</f>
        <v>0.5653198</v>
      </c>
      <c r="AB66" s="287">
        <f>'Fuel info'!$I$11</f>
        <v>0.5653198</v>
      </c>
      <c r="AC66" s="287">
        <f>'Fuel info'!$I$11</f>
        <v>0.5653198</v>
      </c>
      <c r="AD66" s="287">
        <f>'Fuel info'!$I$11</f>
        <v>0.5653198</v>
      </c>
      <c r="AE66" s="287">
        <f>'Fuel info'!$I$11</f>
        <v>0.5653198</v>
      </c>
      <c r="AF66" s="287">
        <f>'Fuel info'!$I$11</f>
        <v>0.5653198</v>
      </c>
      <c r="AG66" s="287">
        <f>'Fuel info'!$I$11</f>
        <v>0.5653198</v>
      </c>
      <c r="AH66" s="287">
        <f>'Fuel info'!$I$11</f>
        <v>0.5653198</v>
      </c>
      <c r="AI66" s="287">
        <f>'Fuel info'!$I$11</f>
        <v>0.5653198</v>
      </c>
      <c r="AJ66" s="287">
        <f>'Fuel info'!$I$11</f>
        <v>0.5653198</v>
      </c>
      <c r="AK66" s="287">
        <f>'Fuel info'!$I$11</f>
        <v>0.5653198</v>
      </c>
      <c r="AL66" s="287">
        <f>'Fuel info'!$I$11</f>
        <v>0.5653198</v>
      </c>
      <c r="AM66" s="287">
        <f>'Fuel info'!$I$11</f>
        <v>0.5653198</v>
      </c>
      <c r="AN66" s="287">
        <f>'Fuel info'!$I$11</f>
        <v>0.5653198</v>
      </c>
      <c r="AO66" s="287">
        <f>'Fuel info'!$I$11</f>
        <v>0.5653198</v>
      </c>
      <c r="AP66" s="287">
        <f>'Fuel info'!$I$11</f>
        <v>0.5653198</v>
      </c>
      <c r="AQ66" s="288">
        <f>'Fuel info'!$I$11</f>
        <v>0.5653198</v>
      </c>
      <c r="AR66" s="15"/>
      <c r="AS66" s="286">
        <f>'Fuel info'!$H$11</f>
        <v>0.5593389999999999</v>
      </c>
      <c r="AT66" s="287">
        <f>'Fuel info'!$H$11</f>
        <v>0.5593389999999999</v>
      </c>
      <c r="AU66" s="287">
        <f>'Fuel info'!$H$11</f>
        <v>0.5593389999999999</v>
      </c>
      <c r="AV66" s="287">
        <f>'Fuel info'!$H$11</f>
        <v>0.5593389999999999</v>
      </c>
      <c r="AW66" s="287">
        <f>'Fuel info'!$H$11</f>
        <v>0.5593389999999999</v>
      </c>
      <c r="AX66" s="287">
        <f>'Fuel info'!$I$11</f>
        <v>0.5653198</v>
      </c>
      <c r="AY66" s="287">
        <f>'Fuel info'!$I$11</f>
        <v>0.5653198</v>
      </c>
      <c r="AZ66" s="287">
        <f>'Fuel info'!$I$11</f>
        <v>0.5653198</v>
      </c>
      <c r="BA66" s="287">
        <f>'Fuel info'!$I$11</f>
        <v>0.5653198</v>
      </c>
      <c r="BB66" s="287">
        <f>'Fuel info'!$I$11</f>
        <v>0.5653198</v>
      </c>
      <c r="BC66" s="287">
        <f>'Fuel info'!$J$11</f>
        <v>0.5672287</v>
      </c>
      <c r="BD66" s="287">
        <f>'Fuel info'!$J$11</f>
        <v>0.5672287</v>
      </c>
      <c r="BE66" s="287">
        <f>'Fuel info'!$J$11</f>
        <v>0.5672287</v>
      </c>
      <c r="BF66" s="287">
        <f>'Fuel info'!$J$11</f>
        <v>0.5672287</v>
      </c>
      <c r="BG66" s="287">
        <f>'Fuel info'!$K$11</f>
        <v>0.5672287</v>
      </c>
      <c r="BH66" s="287">
        <f>'Fuel info'!$K$11</f>
        <v>0.5672287</v>
      </c>
      <c r="BI66" s="287">
        <f>'Fuel info'!$K$11</f>
        <v>0.5672287</v>
      </c>
      <c r="BJ66" s="287">
        <f>'Fuel info'!$K$11</f>
        <v>0.5672287</v>
      </c>
      <c r="BK66" s="287">
        <f>'Fuel info'!$K$11</f>
        <v>0.5672287</v>
      </c>
      <c r="BL66" s="287">
        <f>'Fuel info'!$K$11</f>
        <v>0.5672287</v>
      </c>
      <c r="BM66" s="287">
        <f>'Fuel info'!$K$11</f>
        <v>0.5672287</v>
      </c>
      <c r="BN66" s="287">
        <f>'Fuel info'!$K$11</f>
        <v>0.5672287</v>
      </c>
      <c r="BO66" s="287">
        <f>'Fuel info'!$K$11</f>
        <v>0.5672287</v>
      </c>
      <c r="BP66" s="287">
        <f>'Fuel info'!$K$11</f>
        <v>0.5672287</v>
      </c>
      <c r="BQ66" s="287">
        <f>'Fuel info'!$K$11</f>
        <v>0.5672287</v>
      </c>
      <c r="BR66" s="287">
        <f>'Fuel info'!$K$11</f>
        <v>0.5672287</v>
      </c>
      <c r="BS66" s="287">
        <f>'Fuel info'!$K$11</f>
        <v>0.5672287</v>
      </c>
      <c r="BT66" s="287">
        <f>'Fuel info'!$K$11</f>
        <v>0.5672287</v>
      </c>
      <c r="BU66" s="287">
        <f>'Fuel info'!$K$11</f>
        <v>0.5672287</v>
      </c>
      <c r="BV66" s="287">
        <f>'Fuel info'!$K$11</f>
        <v>0.5672287</v>
      </c>
      <c r="BW66" s="287">
        <f>'Fuel info'!$K$11</f>
        <v>0.5672287</v>
      </c>
      <c r="BX66" s="287">
        <f>'Fuel info'!$K$11</f>
        <v>0.5672287</v>
      </c>
      <c r="BY66" s="287">
        <f>'Fuel info'!$K$11</f>
        <v>0.5672287</v>
      </c>
      <c r="BZ66" s="287">
        <f>'Fuel info'!$K$11</f>
        <v>0.5672287</v>
      </c>
      <c r="CA66" s="287">
        <f>'Fuel info'!$K$11</f>
        <v>0.5672287</v>
      </c>
      <c r="CB66" s="288">
        <f>'Fuel info'!$K$11</f>
        <v>0.5672287</v>
      </c>
      <c r="CD66" s="289">
        <v>1</v>
      </c>
      <c r="CE66" s="247">
        <v>1</v>
      </c>
      <c r="CF66" s="247">
        <v>1</v>
      </c>
      <c r="CG66" s="247">
        <v>1</v>
      </c>
      <c r="CH66" s="247">
        <v>1</v>
      </c>
      <c r="CI66" s="290">
        <f aca="true" t="shared" si="102" ref="CI66:CQ66">AX66/M66</f>
        <v>1</v>
      </c>
      <c r="CJ66" s="290">
        <f t="shared" si="102"/>
        <v>1</v>
      </c>
      <c r="CK66" s="290">
        <f t="shared" si="102"/>
        <v>1</v>
      </c>
      <c r="CL66" s="290">
        <f t="shared" si="102"/>
        <v>1</v>
      </c>
      <c r="CM66" s="290">
        <f t="shared" si="102"/>
        <v>1</v>
      </c>
      <c r="CN66" s="290">
        <f t="shared" si="102"/>
        <v>1.0033766728142195</v>
      </c>
      <c r="CO66" s="290">
        <f t="shared" si="102"/>
        <v>1.0033766728142195</v>
      </c>
      <c r="CP66" s="290">
        <f t="shared" si="102"/>
        <v>1.0033766728142195</v>
      </c>
      <c r="CQ66" s="290">
        <f t="shared" si="102"/>
        <v>1.0033766728142195</v>
      </c>
      <c r="CR66" s="290">
        <f t="shared" si="79"/>
        <v>1.0033766728142195</v>
      </c>
      <c r="CS66" s="290">
        <f t="shared" si="80"/>
        <v>1.0033766728142195</v>
      </c>
      <c r="CT66" s="290">
        <f t="shared" si="81"/>
        <v>1.0033766728142195</v>
      </c>
      <c r="CU66" s="290">
        <f t="shared" si="82"/>
        <v>1.0033766728142195</v>
      </c>
      <c r="CV66" s="290">
        <f t="shared" si="83"/>
        <v>1.0033766728142195</v>
      </c>
      <c r="CW66" s="290">
        <f t="shared" si="84"/>
        <v>1.0033766728142195</v>
      </c>
      <c r="CX66" s="290">
        <f t="shared" si="85"/>
        <v>1.0033766728142195</v>
      </c>
      <c r="CY66" s="290">
        <f t="shared" si="86"/>
        <v>1.0033766728142195</v>
      </c>
      <c r="CZ66" s="290">
        <f t="shared" si="87"/>
        <v>1.0033766728142195</v>
      </c>
      <c r="DA66" s="290">
        <f t="shared" si="88"/>
        <v>1.0033766728142195</v>
      </c>
      <c r="DB66" s="290">
        <f t="shared" si="89"/>
        <v>1.0033766728142195</v>
      </c>
      <c r="DC66" s="290">
        <f t="shared" si="90"/>
        <v>1.0033766728142195</v>
      </c>
      <c r="DD66" s="290">
        <f t="shared" si="91"/>
        <v>1.0033766728142195</v>
      </c>
      <c r="DE66" s="290">
        <f t="shared" si="92"/>
        <v>1.0033766728142195</v>
      </c>
      <c r="DF66" s="290">
        <f t="shared" si="93"/>
        <v>1.0033766728142195</v>
      </c>
      <c r="DG66" s="290">
        <f t="shared" si="94"/>
        <v>1.0033766728142195</v>
      </c>
      <c r="DH66" s="290">
        <f t="shared" si="95"/>
        <v>1.0033766728142195</v>
      </c>
      <c r="DI66" s="290">
        <f t="shared" si="96"/>
        <v>1.0033766728142195</v>
      </c>
      <c r="DJ66" s="290">
        <f t="shared" si="97"/>
        <v>1.0033766728142195</v>
      </c>
      <c r="DK66" s="290">
        <f t="shared" si="98"/>
        <v>1.0033766728142195</v>
      </c>
      <c r="DL66" s="290">
        <f t="shared" si="99"/>
        <v>1.0033766728142195</v>
      </c>
      <c r="DM66" s="291">
        <f t="shared" si="100"/>
        <v>1.0033766728142195</v>
      </c>
    </row>
    <row r="67" spans="1:117" ht="21" customHeight="1">
      <c r="A67" s="1"/>
      <c r="B67" s="582"/>
      <c r="C67" s="570"/>
      <c r="D67" s="570"/>
      <c r="E67" s="283" t="s">
        <v>13</v>
      </c>
      <c r="F67" s="284">
        <v>38718</v>
      </c>
      <c r="G67" s="285">
        <v>2005</v>
      </c>
      <c r="H67" s="287">
        <f>'Fuel info'!$J$11</f>
        <v>0.5672287</v>
      </c>
      <c r="I67" s="287">
        <f>'Fuel info'!$J$11</f>
        <v>0.5672287</v>
      </c>
      <c r="J67" s="287">
        <f>'Fuel info'!$J$11</f>
        <v>0.5672287</v>
      </c>
      <c r="K67" s="287">
        <f>'Fuel info'!$J$11</f>
        <v>0.5672287</v>
      </c>
      <c r="L67" s="287">
        <f>'Fuel info'!$J$11</f>
        <v>0.5672287</v>
      </c>
      <c r="M67" s="287">
        <f>'Fuel info'!$J$11</f>
        <v>0.5672287</v>
      </c>
      <c r="N67" s="287">
        <f>'Fuel info'!$J$11</f>
        <v>0.5672287</v>
      </c>
      <c r="O67" s="287">
        <f>'Fuel info'!$J$11</f>
        <v>0.5672287</v>
      </c>
      <c r="P67" s="287">
        <f>'Fuel info'!$J$11</f>
        <v>0.5672287</v>
      </c>
      <c r="Q67" s="287">
        <f>'Fuel info'!$J$11</f>
        <v>0.5672287</v>
      </c>
      <c r="R67" s="287">
        <f>'Fuel info'!$J$11</f>
        <v>0.5672287</v>
      </c>
      <c r="S67" s="287">
        <f>'Fuel info'!$J$11</f>
        <v>0.5672287</v>
      </c>
      <c r="T67" s="287">
        <f>'Fuel info'!$J$11</f>
        <v>0.5672287</v>
      </c>
      <c r="U67" s="287">
        <f>'Fuel info'!$J$11</f>
        <v>0.5672287</v>
      </c>
      <c r="V67" s="287">
        <f>'Fuel info'!$J$11</f>
        <v>0.5672287</v>
      </c>
      <c r="W67" s="287">
        <f>'Fuel info'!$J$11</f>
        <v>0.5672287</v>
      </c>
      <c r="X67" s="287">
        <f>'Fuel info'!$J$11</f>
        <v>0.5672287</v>
      </c>
      <c r="Y67" s="287">
        <f>'Fuel info'!$J$11</f>
        <v>0.5672287</v>
      </c>
      <c r="Z67" s="287">
        <f>'Fuel info'!$J$11</f>
        <v>0.5672287</v>
      </c>
      <c r="AA67" s="287">
        <f>'Fuel info'!$J$11</f>
        <v>0.5672287</v>
      </c>
      <c r="AB67" s="287">
        <f>'Fuel info'!$J$11</f>
        <v>0.5672287</v>
      </c>
      <c r="AC67" s="287">
        <f>'Fuel info'!$J$11</f>
        <v>0.5672287</v>
      </c>
      <c r="AD67" s="287">
        <f>'Fuel info'!$J$11</f>
        <v>0.5672287</v>
      </c>
      <c r="AE67" s="287">
        <f>'Fuel info'!$J$11</f>
        <v>0.5672287</v>
      </c>
      <c r="AF67" s="287">
        <f>'Fuel info'!$J$11</f>
        <v>0.5672287</v>
      </c>
      <c r="AG67" s="287">
        <f>'Fuel info'!$J$11</f>
        <v>0.5672287</v>
      </c>
      <c r="AH67" s="287">
        <f>'Fuel info'!$J$11</f>
        <v>0.5672287</v>
      </c>
      <c r="AI67" s="287">
        <f>'Fuel info'!$J$11</f>
        <v>0.5672287</v>
      </c>
      <c r="AJ67" s="287">
        <f>'Fuel info'!$J$11</f>
        <v>0.5672287</v>
      </c>
      <c r="AK67" s="287">
        <f>'Fuel info'!$J$11</f>
        <v>0.5672287</v>
      </c>
      <c r="AL67" s="287">
        <f>'Fuel info'!$J$11</f>
        <v>0.5672287</v>
      </c>
      <c r="AM67" s="287">
        <f>'Fuel info'!$J$11</f>
        <v>0.5672287</v>
      </c>
      <c r="AN67" s="287">
        <f>'Fuel info'!$J$11</f>
        <v>0.5672287</v>
      </c>
      <c r="AO67" s="287">
        <f>'Fuel info'!$J$11</f>
        <v>0.5672287</v>
      </c>
      <c r="AP67" s="287">
        <f>'Fuel info'!$J$11</f>
        <v>0.5672287</v>
      </c>
      <c r="AQ67" s="288">
        <f>'Fuel info'!$J$11</f>
        <v>0.5672287</v>
      </c>
      <c r="AR67" s="15"/>
      <c r="AS67" s="286">
        <f>'Fuel info'!$H$11</f>
        <v>0.5593389999999999</v>
      </c>
      <c r="AT67" s="287">
        <f>'Fuel info'!$H$11</f>
        <v>0.5593389999999999</v>
      </c>
      <c r="AU67" s="287">
        <f>'Fuel info'!$H$11</f>
        <v>0.5593389999999999</v>
      </c>
      <c r="AV67" s="287">
        <f>'Fuel info'!$H$11</f>
        <v>0.5593389999999999</v>
      </c>
      <c r="AW67" s="287">
        <f>'Fuel info'!$H$11</f>
        <v>0.5593389999999999</v>
      </c>
      <c r="AX67" s="287">
        <f>'Fuel info'!$I$11</f>
        <v>0.5653198</v>
      </c>
      <c r="AY67" s="287">
        <f>'Fuel info'!$I$11</f>
        <v>0.5653198</v>
      </c>
      <c r="AZ67" s="287">
        <f>'Fuel info'!$I$11</f>
        <v>0.5653198</v>
      </c>
      <c r="BA67" s="287">
        <f>'Fuel info'!$I$11</f>
        <v>0.5653198</v>
      </c>
      <c r="BB67" s="287">
        <f>'Fuel info'!$I$11</f>
        <v>0.5653198</v>
      </c>
      <c r="BC67" s="287">
        <f>'Fuel info'!$J$11</f>
        <v>0.5672287</v>
      </c>
      <c r="BD67" s="287">
        <f>'Fuel info'!$J$11</f>
        <v>0.5672287</v>
      </c>
      <c r="BE67" s="287">
        <f>'Fuel info'!$J$11</f>
        <v>0.5672287</v>
      </c>
      <c r="BF67" s="287">
        <f>'Fuel info'!$J$11</f>
        <v>0.5672287</v>
      </c>
      <c r="BG67" s="287">
        <f>'Fuel info'!$K$11</f>
        <v>0.5672287</v>
      </c>
      <c r="BH67" s="287">
        <f>'Fuel info'!$K$11</f>
        <v>0.5672287</v>
      </c>
      <c r="BI67" s="287">
        <f>'Fuel info'!$K$11</f>
        <v>0.5672287</v>
      </c>
      <c r="BJ67" s="287">
        <f>'Fuel info'!$K$11</f>
        <v>0.5672287</v>
      </c>
      <c r="BK67" s="287">
        <f>'Fuel info'!$K$11</f>
        <v>0.5672287</v>
      </c>
      <c r="BL67" s="287">
        <f>'Fuel info'!$K$11</f>
        <v>0.5672287</v>
      </c>
      <c r="BM67" s="287">
        <f>'Fuel info'!$K$11</f>
        <v>0.5672287</v>
      </c>
      <c r="BN67" s="287">
        <f>'Fuel info'!$K$11</f>
        <v>0.5672287</v>
      </c>
      <c r="BO67" s="287">
        <f>'Fuel info'!$K$11</f>
        <v>0.5672287</v>
      </c>
      <c r="BP67" s="287">
        <f>'Fuel info'!$K$11</f>
        <v>0.5672287</v>
      </c>
      <c r="BQ67" s="287">
        <f>'Fuel info'!$K$11</f>
        <v>0.5672287</v>
      </c>
      <c r="BR67" s="287">
        <f>'Fuel info'!$K$11</f>
        <v>0.5672287</v>
      </c>
      <c r="BS67" s="287">
        <f>'Fuel info'!$K$11</f>
        <v>0.5672287</v>
      </c>
      <c r="BT67" s="287">
        <f>'Fuel info'!$K$11</f>
        <v>0.5672287</v>
      </c>
      <c r="BU67" s="287">
        <f>'Fuel info'!$K$11</f>
        <v>0.5672287</v>
      </c>
      <c r="BV67" s="287">
        <f>'Fuel info'!$K$11</f>
        <v>0.5672287</v>
      </c>
      <c r="BW67" s="287">
        <f>'Fuel info'!$K$11</f>
        <v>0.5672287</v>
      </c>
      <c r="BX67" s="287">
        <f>'Fuel info'!$K$11</f>
        <v>0.5672287</v>
      </c>
      <c r="BY67" s="287">
        <f>'Fuel info'!$K$11</f>
        <v>0.5672287</v>
      </c>
      <c r="BZ67" s="287">
        <f>'Fuel info'!$K$11</f>
        <v>0.5672287</v>
      </c>
      <c r="CA67" s="287">
        <f>'Fuel info'!$K$11</f>
        <v>0.5672287</v>
      </c>
      <c r="CB67" s="288">
        <f>'Fuel info'!$K$11</f>
        <v>0.5672287</v>
      </c>
      <c r="CD67" s="289">
        <v>1</v>
      </c>
      <c r="CE67" s="247">
        <v>1</v>
      </c>
      <c r="CF67" s="247">
        <v>1</v>
      </c>
      <c r="CG67" s="247">
        <v>1</v>
      </c>
      <c r="CH67" s="247">
        <v>1</v>
      </c>
      <c r="CI67" s="247">
        <v>1</v>
      </c>
      <c r="CJ67" s="247">
        <v>1</v>
      </c>
      <c r="CK67" s="247">
        <v>1</v>
      </c>
      <c r="CL67" s="247">
        <v>1</v>
      </c>
      <c r="CM67" s="247">
        <v>1</v>
      </c>
      <c r="CN67" s="290">
        <f>BC67/R67</f>
        <v>1</v>
      </c>
      <c r="CO67" s="290">
        <f>BD67/S67</f>
        <v>1</v>
      </c>
      <c r="CP67" s="290">
        <f>BE67/T67</f>
        <v>1</v>
      </c>
      <c r="CQ67" s="290">
        <f>BF67/U67</f>
        <v>1</v>
      </c>
      <c r="CR67" s="290">
        <f t="shared" si="79"/>
        <v>1</v>
      </c>
      <c r="CS67" s="290">
        <f t="shared" si="80"/>
        <v>1</v>
      </c>
      <c r="CT67" s="290">
        <f t="shared" si="81"/>
        <v>1</v>
      </c>
      <c r="CU67" s="290">
        <f t="shared" si="82"/>
        <v>1</v>
      </c>
      <c r="CV67" s="290">
        <f t="shared" si="83"/>
        <v>1</v>
      </c>
      <c r="CW67" s="290">
        <f t="shared" si="84"/>
        <v>1</v>
      </c>
      <c r="CX67" s="290">
        <f t="shared" si="85"/>
        <v>1</v>
      </c>
      <c r="CY67" s="290">
        <f t="shared" si="86"/>
        <v>1</v>
      </c>
      <c r="CZ67" s="290">
        <f t="shared" si="87"/>
        <v>1</v>
      </c>
      <c r="DA67" s="290">
        <f t="shared" si="88"/>
        <v>1</v>
      </c>
      <c r="DB67" s="290">
        <f t="shared" si="89"/>
        <v>1</v>
      </c>
      <c r="DC67" s="290">
        <f t="shared" si="90"/>
        <v>1</v>
      </c>
      <c r="DD67" s="290">
        <f t="shared" si="91"/>
        <v>1</v>
      </c>
      <c r="DE67" s="290">
        <f t="shared" si="92"/>
        <v>1</v>
      </c>
      <c r="DF67" s="290">
        <f t="shared" si="93"/>
        <v>1</v>
      </c>
      <c r="DG67" s="290">
        <f t="shared" si="94"/>
        <v>1</v>
      </c>
      <c r="DH67" s="290">
        <f t="shared" si="95"/>
        <v>1</v>
      </c>
      <c r="DI67" s="290">
        <f t="shared" si="96"/>
        <v>1</v>
      </c>
      <c r="DJ67" s="290">
        <f t="shared" si="97"/>
        <v>1</v>
      </c>
      <c r="DK67" s="290">
        <f t="shared" si="98"/>
        <v>1</v>
      </c>
      <c r="DL67" s="290">
        <f t="shared" si="99"/>
        <v>1</v>
      </c>
      <c r="DM67" s="291">
        <f t="shared" si="100"/>
        <v>1</v>
      </c>
    </row>
    <row r="68" spans="1:117" ht="21" customHeight="1">
      <c r="A68" s="1"/>
      <c r="B68" s="582"/>
      <c r="C68" s="570"/>
      <c r="D68" s="570"/>
      <c r="E68" s="283" t="s">
        <v>14</v>
      </c>
      <c r="F68" s="284">
        <v>40544</v>
      </c>
      <c r="G68" s="285">
        <v>2009</v>
      </c>
      <c r="H68" s="287">
        <f>'Fuel info'!$K$11</f>
        <v>0.5672287</v>
      </c>
      <c r="I68" s="287">
        <f>'Fuel info'!$K$11</f>
        <v>0.5672287</v>
      </c>
      <c r="J68" s="287">
        <f>'Fuel info'!$K$11</f>
        <v>0.5672287</v>
      </c>
      <c r="K68" s="287">
        <f>'Fuel info'!$K$11</f>
        <v>0.5672287</v>
      </c>
      <c r="L68" s="287">
        <f>'Fuel info'!$K$11</f>
        <v>0.5672287</v>
      </c>
      <c r="M68" s="287">
        <f>'Fuel info'!$K$11</f>
        <v>0.5672287</v>
      </c>
      <c r="N68" s="287">
        <f>'Fuel info'!$K$11</f>
        <v>0.5672287</v>
      </c>
      <c r="O68" s="287">
        <f>'Fuel info'!$K$11</f>
        <v>0.5672287</v>
      </c>
      <c r="P68" s="287">
        <f>'Fuel info'!$K$11</f>
        <v>0.5672287</v>
      </c>
      <c r="Q68" s="287">
        <f>'Fuel info'!$K$11</f>
        <v>0.5672287</v>
      </c>
      <c r="R68" s="287">
        <f>'Fuel info'!$K$11</f>
        <v>0.5672287</v>
      </c>
      <c r="S68" s="287">
        <f>'Fuel info'!$K$11</f>
        <v>0.5672287</v>
      </c>
      <c r="T68" s="287">
        <f>'Fuel info'!$K$11</f>
        <v>0.5672287</v>
      </c>
      <c r="U68" s="287">
        <f>'Fuel info'!$K$11</f>
        <v>0.5672287</v>
      </c>
      <c r="V68" s="287">
        <f>'Fuel info'!$K$11</f>
        <v>0.5672287</v>
      </c>
      <c r="W68" s="287">
        <f>'Fuel info'!$K$11</f>
        <v>0.5672287</v>
      </c>
      <c r="X68" s="287">
        <f>'Fuel info'!$K$11</f>
        <v>0.5672287</v>
      </c>
      <c r="Y68" s="287">
        <f>'Fuel info'!$K$11</f>
        <v>0.5672287</v>
      </c>
      <c r="Z68" s="287">
        <f>'Fuel info'!$K$11</f>
        <v>0.5672287</v>
      </c>
      <c r="AA68" s="287">
        <f>'Fuel info'!$K$11</f>
        <v>0.5672287</v>
      </c>
      <c r="AB68" s="287">
        <f>'Fuel info'!$K$11</f>
        <v>0.5672287</v>
      </c>
      <c r="AC68" s="287">
        <f>'Fuel info'!$K$11</f>
        <v>0.5672287</v>
      </c>
      <c r="AD68" s="287">
        <f>'Fuel info'!$K$11</f>
        <v>0.5672287</v>
      </c>
      <c r="AE68" s="287">
        <f>'Fuel info'!$K$11</f>
        <v>0.5672287</v>
      </c>
      <c r="AF68" s="287">
        <f>'Fuel info'!$K$11</f>
        <v>0.5672287</v>
      </c>
      <c r="AG68" s="287">
        <f>'Fuel info'!$K$11</f>
        <v>0.5672287</v>
      </c>
      <c r="AH68" s="287">
        <f>'Fuel info'!$K$11</f>
        <v>0.5672287</v>
      </c>
      <c r="AI68" s="287">
        <f>'Fuel info'!$K$11</f>
        <v>0.5672287</v>
      </c>
      <c r="AJ68" s="287">
        <f>'Fuel info'!$K$11</f>
        <v>0.5672287</v>
      </c>
      <c r="AK68" s="287">
        <f>'Fuel info'!$K$11</f>
        <v>0.5672287</v>
      </c>
      <c r="AL68" s="287">
        <f>'Fuel info'!$K$11</f>
        <v>0.5672287</v>
      </c>
      <c r="AM68" s="287">
        <f>'Fuel info'!$K$11</f>
        <v>0.5672287</v>
      </c>
      <c r="AN68" s="287">
        <f>'Fuel info'!$K$11</f>
        <v>0.5672287</v>
      </c>
      <c r="AO68" s="287">
        <f>'Fuel info'!$K$11</f>
        <v>0.5672287</v>
      </c>
      <c r="AP68" s="287">
        <f>'Fuel info'!$K$11</f>
        <v>0.5672287</v>
      </c>
      <c r="AQ68" s="288">
        <f>'Fuel info'!$K$11</f>
        <v>0.5672287</v>
      </c>
      <c r="AR68" s="15"/>
      <c r="AS68" s="286">
        <f>'Fuel info'!$H$11</f>
        <v>0.5593389999999999</v>
      </c>
      <c r="AT68" s="287">
        <f>'Fuel info'!$H$11</f>
        <v>0.5593389999999999</v>
      </c>
      <c r="AU68" s="287">
        <f>'Fuel info'!$H$11</f>
        <v>0.5593389999999999</v>
      </c>
      <c r="AV68" s="287">
        <f>'Fuel info'!$H$11</f>
        <v>0.5593389999999999</v>
      </c>
      <c r="AW68" s="287">
        <f>'Fuel info'!$H$11</f>
        <v>0.5593389999999999</v>
      </c>
      <c r="AX68" s="287">
        <f>'Fuel info'!$I$11</f>
        <v>0.5653198</v>
      </c>
      <c r="AY68" s="287">
        <f>'Fuel info'!$I$11</f>
        <v>0.5653198</v>
      </c>
      <c r="AZ68" s="287">
        <f>'Fuel info'!$I$11</f>
        <v>0.5653198</v>
      </c>
      <c r="BA68" s="287">
        <f>'Fuel info'!$I$11</f>
        <v>0.5653198</v>
      </c>
      <c r="BB68" s="287">
        <f>'Fuel info'!$I$11</f>
        <v>0.5653198</v>
      </c>
      <c r="BC68" s="287">
        <f>'Fuel info'!$J$11</f>
        <v>0.5672287</v>
      </c>
      <c r="BD68" s="287">
        <f>'Fuel info'!$J$11</f>
        <v>0.5672287</v>
      </c>
      <c r="BE68" s="287">
        <f>'Fuel info'!$J$11</f>
        <v>0.5672287</v>
      </c>
      <c r="BF68" s="287">
        <f>'Fuel info'!$J$11</f>
        <v>0.5672287</v>
      </c>
      <c r="BG68" s="287">
        <f>'Fuel info'!$K$11</f>
        <v>0.5672287</v>
      </c>
      <c r="BH68" s="287">
        <f>'Fuel info'!$K$11</f>
        <v>0.5672287</v>
      </c>
      <c r="BI68" s="287">
        <f>'Fuel info'!$K$11</f>
        <v>0.5672287</v>
      </c>
      <c r="BJ68" s="287">
        <f>'Fuel info'!$K$11</f>
        <v>0.5672287</v>
      </c>
      <c r="BK68" s="287">
        <f>'Fuel info'!$K$11</f>
        <v>0.5672287</v>
      </c>
      <c r="BL68" s="287">
        <f>'Fuel info'!$K$11</f>
        <v>0.5672287</v>
      </c>
      <c r="BM68" s="287">
        <f>'Fuel info'!$K$11</f>
        <v>0.5672287</v>
      </c>
      <c r="BN68" s="287">
        <f>'Fuel info'!$K$11</f>
        <v>0.5672287</v>
      </c>
      <c r="BO68" s="287">
        <f>'Fuel info'!$K$11</f>
        <v>0.5672287</v>
      </c>
      <c r="BP68" s="287">
        <f>'Fuel info'!$K$11</f>
        <v>0.5672287</v>
      </c>
      <c r="BQ68" s="287">
        <f>'Fuel info'!$K$11</f>
        <v>0.5672287</v>
      </c>
      <c r="BR68" s="287">
        <f>'Fuel info'!$K$11</f>
        <v>0.5672287</v>
      </c>
      <c r="BS68" s="287">
        <f>'Fuel info'!$K$11</f>
        <v>0.5672287</v>
      </c>
      <c r="BT68" s="287">
        <f>'Fuel info'!$K$11</f>
        <v>0.5672287</v>
      </c>
      <c r="BU68" s="287">
        <f>'Fuel info'!$K$11</f>
        <v>0.5672287</v>
      </c>
      <c r="BV68" s="287">
        <f>'Fuel info'!$K$11</f>
        <v>0.5672287</v>
      </c>
      <c r="BW68" s="287">
        <f>'Fuel info'!$K$11</f>
        <v>0.5672287</v>
      </c>
      <c r="BX68" s="287">
        <f>'Fuel info'!$K$11</f>
        <v>0.5672287</v>
      </c>
      <c r="BY68" s="287">
        <f>'Fuel info'!$K$11</f>
        <v>0.5672287</v>
      </c>
      <c r="BZ68" s="287">
        <f>'Fuel info'!$K$11</f>
        <v>0.5672287</v>
      </c>
      <c r="CA68" s="287">
        <f>'Fuel info'!$K$11</f>
        <v>0.5672287</v>
      </c>
      <c r="CB68" s="288">
        <f>'Fuel info'!$K$11</f>
        <v>0.5672287</v>
      </c>
      <c r="CD68" s="289">
        <v>1</v>
      </c>
      <c r="CE68" s="247">
        <v>1</v>
      </c>
      <c r="CF68" s="247">
        <v>1</v>
      </c>
      <c r="CG68" s="247">
        <v>1</v>
      </c>
      <c r="CH68" s="247">
        <v>1</v>
      </c>
      <c r="CI68" s="247">
        <v>1</v>
      </c>
      <c r="CJ68" s="247">
        <v>1</v>
      </c>
      <c r="CK68" s="247">
        <v>1</v>
      </c>
      <c r="CL68" s="247">
        <v>1</v>
      </c>
      <c r="CM68" s="247">
        <v>1</v>
      </c>
      <c r="CN68" s="247">
        <v>1</v>
      </c>
      <c r="CO68" s="247">
        <v>1</v>
      </c>
      <c r="CP68" s="247">
        <v>1</v>
      </c>
      <c r="CQ68" s="247">
        <v>1</v>
      </c>
      <c r="CR68" s="290">
        <f t="shared" si="79"/>
        <v>1</v>
      </c>
      <c r="CS68" s="290">
        <f t="shared" si="80"/>
        <v>1</v>
      </c>
      <c r="CT68" s="290">
        <f t="shared" si="81"/>
        <v>1</v>
      </c>
      <c r="CU68" s="290">
        <f t="shared" si="82"/>
        <v>1</v>
      </c>
      <c r="CV68" s="290">
        <f t="shared" si="83"/>
        <v>1</v>
      </c>
      <c r="CW68" s="290">
        <f t="shared" si="84"/>
        <v>1</v>
      </c>
      <c r="CX68" s="290">
        <f t="shared" si="85"/>
        <v>1</v>
      </c>
      <c r="CY68" s="290">
        <f t="shared" si="86"/>
        <v>1</v>
      </c>
      <c r="CZ68" s="290">
        <f t="shared" si="87"/>
        <v>1</v>
      </c>
      <c r="DA68" s="290">
        <f t="shared" si="88"/>
        <v>1</v>
      </c>
      <c r="DB68" s="290">
        <f t="shared" si="89"/>
        <v>1</v>
      </c>
      <c r="DC68" s="290">
        <f t="shared" si="90"/>
        <v>1</v>
      </c>
      <c r="DD68" s="290">
        <f t="shared" si="91"/>
        <v>1</v>
      </c>
      <c r="DE68" s="290">
        <f t="shared" si="92"/>
        <v>1</v>
      </c>
      <c r="DF68" s="290">
        <f t="shared" si="93"/>
        <v>1</v>
      </c>
      <c r="DG68" s="290">
        <f t="shared" si="94"/>
        <v>1</v>
      </c>
      <c r="DH68" s="290">
        <f t="shared" si="95"/>
        <v>1</v>
      </c>
      <c r="DI68" s="290">
        <f t="shared" si="96"/>
        <v>1</v>
      </c>
      <c r="DJ68" s="290">
        <f t="shared" si="97"/>
        <v>1</v>
      </c>
      <c r="DK68" s="290">
        <f t="shared" si="98"/>
        <v>1</v>
      </c>
      <c r="DL68" s="290">
        <f t="shared" si="99"/>
        <v>1</v>
      </c>
      <c r="DM68" s="291">
        <f t="shared" si="100"/>
        <v>1</v>
      </c>
    </row>
    <row r="69" spans="1:117" ht="21" customHeight="1">
      <c r="A69" s="1"/>
      <c r="B69" s="583"/>
      <c r="C69" s="570"/>
      <c r="D69" s="571"/>
      <c r="E69" s="283" t="s">
        <v>15</v>
      </c>
      <c r="F69" s="284">
        <v>42248</v>
      </c>
      <c r="G69" s="295">
        <v>2009</v>
      </c>
      <c r="H69" s="297">
        <f>'Fuel info'!$K$11</f>
        <v>0.5672287</v>
      </c>
      <c r="I69" s="297">
        <f>'Fuel info'!$K$11</f>
        <v>0.5672287</v>
      </c>
      <c r="J69" s="297">
        <f>'Fuel info'!$K$11</f>
        <v>0.5672287</v>
      </c>
      <c r="K69" s="297">
        <f>'Fuel info'!$K$11</f>
        <v>0.5672287</v>
      </c>
      <c r="L69" s="297">
        <f>'Fuel info'!$K$11</f>
        <v>0.5672287</v>
      </c>
      <c r="M69" s="297">
        <f>'Fuel info'!$K$11</f>
        <v>0.5672287</v>
      </c>
      <c r="N69" s="297">
        <f>'Fuel info'!$K$11</f>
        <v>0.5672287</v>
      </c>
      <c r="O69" s="297">
        <f>'Fuel info'!$K$11</f>
        <v>0.5672287</v>
      </c>
      <c r="P69" s="297">
        <f>'Fuel info'!$K$11</f>
        <v>0.5672287</v>
      </c>
      <c r="Q69" s="297">
        <f>'Fuel info'!$K$11</f>
        <v>0.5672287</v>
      </c>
      <c r="R69" s="297">
        <f>'Fuel info'!$K$11</f>
        <v>0.5672287</v>
      </c>
      <c r="S69" s="297">
        <f>'Fuel info'!$K$11</f>
        <v>0.5672287</v>
      </c>
      <c r="T69" s="297">
        <f>'Fuel info'!$K$11</f>
        <v>0.5672287</v>
      </c>
      <c r="U69" s="297">
        <f>'Fuel info'!$K$11</f>
        <v>0.5672287</v>
      </c>
      <c r="V69" s="297">
        <f>'Fuel info'!$K$11</f>
        <v>0.5672287</v>
      </c>
      <c r="W69" s="297">
        <f>'Fuel info'!$K$11</f>
        <v>0.5672287</v>
      </c>
      <c r="X69" s="297">
        <f>'Fuel info'!$K$11</f>
        <v>0.5672287</v>
      </c>
      <c r="Y69" s="297">
        <f>'Fuel info'!$K$11</f>
        <v>0.5672287</v>
      </c>
      <c r="Z69" s="297">
        <f>'Fuel info'!$K$11</f>
        <v>0.5672287</v>
      </c>
      <c r="AA69" s="297">
        <f>'Fuel info'!$K$11</f>
        <v>0.5672287</v>
      </c>
      <c r="AB69" s="297">
        <f>'Fuel info'!$K$11</f>
        <v>0.5672287</v>
      </c>
      <c r="AC69" s="297">
        <f>'Fuel info'!$K$11</f>
        <v>0.5672287</v>
      </c>
      <c r="AD69" s="297">
        <f>'Fuel info'!$K$11</f>
        <v>0.5672287</v>
      </c>
      <c r="AE69" s="297">
        <f>'Fuel info'!$K$11</f>
        <v>0.5672287</v>
      </c>
      <c r="AF69" s="297">
        <f>'Fuel info'!$K$11</f>
        <v>0.5672287</v>
      </c>
      <c r="AG69" s="297">
        <f>'Fuel info'!$K$11</f>
        <v>0.5672287</v>
      </c>
      <c r="AH69" s="297">
        <f>'Fuel info'!$K$11</f>
        <v>0.5672287</v>
      </c>
      <c r="AI69" s="297">
        <f>'Fuel info'!$K$11</f>
        <v>0.5672287</v>
      </c>
      <c r="AJ69" s="297">
        <f>'Fuel info'!$K$11</f>
        <v>0.5672287</v>
      </c>
      <c r="AK69" s="297">
        <f>'Fuel info'!$K$11</f>
        <v>0.5672287</v>
      </c>
      <c r="AL69" s="297">
        <f>'Fuel info'!$K$11</f>
        <v>0.5672287</v>
      </c>
      <c r="AM69" s="297">
        <f>'Fuel info'!$K$11</f>
        <v>0.5672287</v>
      </c>
      <c r="AN69" s="297">
        <f>'Fuel info'!$K$11</f>
        <v>0.5672287</v>
      </c>
      <c r="AO69" s="297">
        <f>'Fuel info'!$K$11</f>
        <v>0.5672287</v>
      </c>
      <c r="AP69" s="297">
        <f>'Fuel info'!$K$11</f>
        <v>0.5672287</v>
      </c>
      <c r="AQ69" s="298">
        <f>'Fuel info'!$K$11</f>
        <v>0.5672287</v>
      </c>
      <c r="AR69" s="15"/>
      <c r="AS69" s="296">
        <f>'Fuel info'!$H$11</f>
        <v>0.5593389999999999</v>
      </c>
      <c r="AT69" s="297">
        <f>'Fuel info'!$H$11</f>
        <v>0.5593389999999999</v>
      </c>
      <c r="AU69" s="297">
        <f>'Fuel info'!$H$11</f>
        <v>0.5593389999999999</v>
      </c>
      <c r="AV69" s="297">
        <f>'Fuel info'!$H$11</f>
        <v>0.5593389999999999</v>
      </c>
      <c r="AW69" s="297">
        <f>'Fuel info'!$H$11</f>
        <v>0.5593389999999999</v>
      </c>
      <c r="AX69" s="297">
        <f>'Fuel info'!$I$11</f>
        <v>0.5653198</v>
      </c>
      <c r="AY69" s="297">
        <f>'Fuel info'!$I$11</f>
        <v>0.5653198</v>
      </c>
      <c r="AZ69" s="297">
        <f>'Fuel info'!$I$11</f>
        <v>0.5653198</v>
      </c>
      <c r="BA69" s="297">
        <f>'Fuel info'!$I$11</f>
        <v>0.5653198</v>
      </c>
      <c r="BB69" s="297">
        <f>'Fuel info'!$I$11</f>
        <v>0.5653198</v>
      </c>
      <c r="BC69" s="297">
        <f>'Fuel info'!$J$11</f>
        <v>0.5672287</v>
      </c>
      <c r="BD69" s="297">
        <f>'Fuel info'!$J$11</f>
        <v>0.5672287</v>
      </c>
      <c r="BE69" s="297">
        <f>'Fuel info'!$J$11</f>
        <v>0.5672287</v>
      </c>
      <c r="BF69" s="297">
        <f>'Fuel info'!$J$11</f>
        <v>0.5672287</v>
      </c>
      <c r="BG69" s="297">
        <f>'Fuel info'!$K$11</f>
        <v>0.5672287</v>
      </c>
      <c r="BH69" s="297">
        <f>'Fuel info'!$K$11</f>
        <v>0.5672287</v>
      </c>
      <c r="BI69" s="297">
        <f>'Fuel info'!$K$11</f>
        <v>0.5672287</v>
      </c>
      <c r="BJ69" s="297">
        <f>'Fuel info'!$K$11</f>
        <v>0.5672287</v>
      </c>
      <c r="BK69" s="297">
        <f>'Fuel info'!$K$11</f>
        <v>0.5672287</v>
      </c>
      <c r="BL69" s="297">
        <f>'Fuel info'!$K$11</f>
        <v>0.5672287</v>
      </c>
      <c r="BM69" s="297">
        <f>'Fuel info'!$K$11</f>
        <v>0.5672287</v>
      </c>
      <c r="BN69" s="297">
        <f>'Fuel info'!$K$11</f>
        <v>0.5672287</v>
      </c>
      <c r="BO69" s="297">
        <f>'Fuel info'!$K$11</f>
        <v>0.5672287</v>
      </c>
      <c r="BP69" s="297">
        <f>'Fuel info'!$K$11</f>
        <v>0.5672287</v>
      </c>
      <c r="BQ69" s="297">
        <f>'Fuel info'!$K$11</f>
        <v>0.5672287</v>
      </c>
      <c r="BR69" s="297">
        <f>'Fuel info'!$K$11</f>
        <v>0.5672287</v>
      </c>
      <c r="BS69" s="297">
        <f>'Fuel info'!$K$11</f>
        <v>0.5672287</v>
      </c>
      <c r="BT69" s="297">
        <f>'Fuel info'!$K$11</f>
        <v>0.5672287</v>
      </c>
      <c r="BU69" s="297">
        <f>'Fuel info'!$K$11</f>
        <v>0.5672287</v>
      </c>
      <c r="BV69" s="297">
        <f>'Fuel info'!$K$11</f>
        <v>0.5672287</v>
      </c>
      <c r="BW69" s="297">
        <f>'Fuel info'!$K$11</f>
        <v>0.5672287</v>
      </c>
      <c r="BX69" s="297">
        <f>'Fuel info'!$K$11</f>
        <v>0.5672287</v>
      </c>
      <c r="BY69" s="297">
        <f>'Fuel info'!$K$11</f>
        <v>0.5672287</v>
      </c>
      <c r="BZ69" s="297">
        <f>'Fuel info'!$K$11</f>
        <v>0.5672287</v>
      </c>
      <c r="CA69" s="297">
        <f>'Fuel info'!$K$11</f>
        <v>0.5672287</v>
      </c>
      <c r="CB69" s="298">
        <f>'Fuel info'!$K$11</f>
        <v>0.5672287</v>
      </c>
      <c r="CD69" s="300">
        <v>1</v>
      </c>
      <c r="CE69" s="246">
        <v>1</v>
      </c>
      <c r="CF69" s="246">
        <v>1</v>
      </c>
      <c r="CG69" s="246">
        <v>1</v>
      </c>
      <c r="CH69" s="246">
        <v>1</v>
      </c>
      <c r="CI69" s="246">
        <v>1</v>
      </c>
      <c r="CJ69" s="246">
        <v>1</v>
      </c>
      <c r="CK69" s="246">
        <v>1</v>
      </c>
      <c r="CL69" s="246">
        <v>1</v>
      </c>
      <c r="CM69" s="246">
        <v>1</v>
      </c>
      <c r="CN69" s="246">
        <v>1</v>
      </c>
      <c r="CO69" s="246">
        <v>1</v>
      </c>
      <c r="CP69" s="246">
        <v>1</v>
      </c>
      <c r="CQ69" s="246">
        <v>1</v>
      </c>
      <c r="CR69" s="301">
        <f t="shared" si="79"/>
        <v>1</v>
      </c>
      <c r="CS69" s="301">
        <f t="shared" si="80"/>
        <v>1</v>
      </c>
      <c r="CT69" s="301">
        <f t="shared" si="81"/>
        <v>1</v>
      </c>
      <c r="CU69" s="301">
        <f t="shared" si="82"/>
        <v>1</v>
      </c>
      <c r="CV69" s="301">
        <f t="shared" si="83"/>
        <v>1</v>
      </c>
      <c r="CW69" s="301">
        <f t="shared" si="84"/>
        <v>1</v>
      </c>
      <c r="CX69" s="301">
        <f t="shared" si="85"/>
        <v>1</v>
      </c>
      <c r="CY69" s="301">
        <f t="shared" si="86"/>
        <v>1</v>
      </c>
      <c r="CZ69" s="301">
        <f t="shared" si="87"/>
        <v>1</v>
      </c>
      <c r="DA69" s="301">
        <f t="shared" si="88"/>
        <v>1</v>
      </c>
      <c r="DB69" s="301">
        <f t="shared" si="89"/>
        <v>1</v>
      </c>
      <c r="DC69" s="301">
        <f t="shared" si="90"/>
        <v>1</v>
      </c>
      <c r="DD69" s="301">
        <f t="shared" si="91"/>
        <v>1</v>
      </c>
      <c r="DE69" s="301">
        <f t="shared" si="92"/>
        <v>1</v>
      </c>
      <c r="DF69" s="301">
        <f t="shared" si="93"/>
        <v>1</v>
      </c>
      <c r="DG69" s="301">
        <f t="shared" si="94"/>
        <v>1</v>
      </c>
      <c r="DH69" s="301">
        <f t="shared" si="95"/>
        <v>1</v>
      </c>
      <c r="DI69" s="301">
        <f t="shared" si="96"/>
        <v>1</v>
      </c>
      <c r="DJ69" s="301">
        <f t="shared" si="97"/>
        <v>1</v>
      </c>
      <c r="DK69" s="301">
        <f t="shared" si="98"/>
        <v>1</v>
      </c>
      <c r="DL69" s="301">
        <f t="shared" si="99"/>
        <v>1</v>
      </c>
      <c r="DM69" s="302">
        <f t="shared" si="100"/>
        <v>1</v>
      </c>
    </row>
    <row r="70" spans="1:117" ht="21" customHeight="1">
      <c r="A70" s="90"/>
      <c r="B70" s="308" t="s">
        <v>168</v>
      </c>
      <c r="C70" s="570" t="s">
        <v>18</v>
      </c>
      <c r="D70" s="578" t="s">
        <v>38</v>
      </c>
      <c r="E70" s="6" t="s">
        <v>9</v>
      </c>
      <c r="F70" s="309" t="s">
        <v>20</v>
      </c>
      <c r="G70" s="304">
        <v>1996</v>
      </c>
      <c r="H70" s="311">
        <f>'Fuel info'!$H$15</f>
        <v>6.8916900000000005</v>
      </c>
      <c r="I70" s="311">
        <f>'Fuel info'!$H$15</f>
        <v>6.8916900000000005</v>
      </c>
      <c r="J70" s="311">
        <f>'Fuel info'!$H$15</f>
        <v>6.8916900000000005</v>
      </c>
      <c r="K70" s="311">
        <f>'Fuel info'!$H$15</f>
        <v>6.8916900000000005</v>
      </c>
      <c r="L70" s="311">
        <f>'Fuel info'!$H$15</f>
        <v>6.8916900000000005</v>
      </c>
      <c r="M70" s="311">
        <f>'Fuel info'!$H$15</f>
        <v>6.8916900000000005</v>
      </c>
      <c r="N70" s="311">
        <f>'Fuel info'!$H$15</f>
        <v>6.8916900000000005</v>
      </c>
      <c r="O70" s="311">
        <f>'Fuel info'!$H$15</f>
        <v>6.8916900000000005</v>
      </c>
      <c r="P70" s="311">
        <f>'Fuel info'!$H$15</f>
        <v>6.8916900000000005</v>
      </c>
      <c r="Q70" s="311">
        <f>'Fuel info'!$H$15</f>
        <v>6.8916900000000005</v>
      </c>
      <c r="R70" s="311">
        <f>'Fuel info'!$H$15</f>
        <v>6.8916900000000005</v>
      </c>
      <c r="S70" s="311">
        <f>'Fuel info'!$H$15</f>
        <v>6.8916900000000005</v>
      </c>
      <c r="T70" s="311">
        <f>'Fuel info'!$H$15</f>
        <v>6.8916900000000005</v>
      </c>
      <c r="U70" s="311">
        <f>'Fuel info'!$H$15</f>
        <v>6.8916900000000005</v>
      </c>
      <c r="V70" s="311">
        <f>'Fuel info'!$H$15</f>
        <v>6.8916900000000005</v>
      </c>
      <c r="W70" s="311">
        <f>'Fuel info'!$H$15</f>
        <v>6.8916900000000005</v>
      </c>
      <c r="X70" s="311">
        <f>'Fuel info'!$H$15</f>
        <v>6.8916900000000005</v>
      </c>
      <c r="Y70" s="311">
        <f>'Fuel info'!$H$15</f>
        <v>6.8916900000000005</v>
      </c>
      <c r="Z70" s="311">
        <f>'Fuel info'!$H$15</f>
        <v>6.8916900000000005</v>
      </c>
      <c r="AA70" s="311">
        <f>'Fuel info'!$H$15</f>
        <v>6.8916900000000005</v>
      </c>
      <c r="AB70" s="311">
        <f>'Fuel info'!$H$15</f>
        <v>6.8916900000000005</v>
      </c>
      <c r="AC70" s="311">
        <f>'Fuel info'!$H$15</f>
        <v>6.8916900000000005</v>
      </c>
      <c r="AD70" s="311">
        <f>'Fuel info'!$H$15</f>
        <v>6.8916900000000005</v>
      </c>
      <c r="AE70" s="311">
        <f>'Fuel info'!$H$15</f>
        <v>6.8916900000000005</v>
      </c>
      <c r="AF70" s="311">
        <f>'Fuel info'!$H$15</f>
        <v>6.8916900000000005</v>
      </c>
      <c r="AG70" s="311">
        <f>'Fuel info'!$H$15</f>
        <v>6.8916900000000005</v>
      </c>
      <c r="AH70" s="311">
        <f>'Fuel info'!$H$15</f>
        <v>6.8916900000000005</v>
      </c>
      <c r="AI70" s="311">
        <f>'Fuel info'!$H$15</f>
        <v>6.8916900000000005</v>
      </c>
      <c r="AJ70" s="311">
        <f>'Fuel info'!$H$15</f>
        <v>6.8916900000000005</v>
      </c>
      <c r="AK70" s="311">
        <f>'Fuel info'!$H$15</f>
        <v>6.8916900000000005</v>
      </c>
      <c r="AL70" s="311">
        <f>'Fuel info'!$H$15</f>
        <v>6.8916900000000005</v>
      </c>
      <c r="AM70" s="311">
        <f>'Fuel info'!$H$15</f>
        <v>6.8916900000000005</v>
      </c>
      <c r="AN70" s="311">
        <f>'Fuel info'!$H$15</f>
        <v>6.8916900000000005</v>
      </c>
      <c r="AO70" s="311">
        <f>'Fuel info'!$H$15</f>
        <v>6.8916900000000005</v>
      </c>
      <c r="AP70" s="311">
        <f>'Fuel info'!$H$15</f>
        <v>6.8916900000000005</v>
      </c>
      <c r="AQ70" s="312">
        <f>'Fuel info'!$H$15</f>
        <v>6.8916900000000005</v>
      </c>
      <c r="AR70" s="15"/>
      <c r="AS70" s="305">
        <f>'Fuel info'!$H$15</f>
        <v>6.8916900000000005</v>
      </c>
      <c r="AT70" s="306">
        <f>'Fuel info'!$H$15</f>
        <v>6.8916900000000005</v>
      </c>
      <c r="AU70" s="306">
        <f>'Fuel info'!$H$15</f>
        <v>6.8916900000000005</v>
      </c>
      <c r="AV70" s="306">
        <f>'Fuel info'!$H$15</f>
        <v>6.8916900000000005</v>
      </c>
      <c r="AW70" s="306">
        <f>'Fuel info'!$H$15</f>
        <v>6.8916900000000005</v>
      </c>
      <c r="AX70" s="306">
        <f>'Fuel info'!$I$15</f>
        <v>6.88095</v>
      </c>
      <c r="AY70" s="306">
        <f>'Fuel info'!$I$15</f>
        <v>6.88095</v>
      </c>
      <c r="AZ70" s="306">
        <f>'Fuel info'!$I$15</f>
        <v>6.88095</v>
      </c>
      <c r="BA70" s="306">
        <f>'Fuel info'!$I$15</f>
        <v>6.88095</v>
      </c>
      <c r="BB70" s="306">
        <f>'Fuel info'!$I$15</f>
        <v>6.88095</v>
      </c>
      <c r="BC70" s="306">
        <f>'Fuel info'!$J$15</f>
        <v>6.84165</v>
      </c>
      <c r="BD70" s="306">
        <f>'Fuel info'!$J$15</f>
        <v>6.84165</v>
      </c>
      <c r="BE70" s="306">
        <f>'Fuel info'!$J$15</f>
        <v>6.84165</v>
      </c>
      <c r="BF70" s="306">
        <f>'Fuel info'!$J$15</f>
        <v>6.84165</v>
      </c>
      <c r="BG70" s="306">
        <f>'Fuel info'!$K$15</f>
        <v>6.84165</v>
      </c>
      <c r="BH70" s="306">
        <f>'Fuel info'!$K$15</f>
        <v>6.84165</v>
      </c>
      <c r="BI70" s="306">
        <f>'Fuel info'!$K$15</f>
        <v>6.84165</v>
      </c>
      <c r="BJ70" s="306">
        <f>'Fuel info'!$K$15</f>
        <v>6.84165</v>
      </c>
      <c r="BK70" s="306">
        <f>'Fuel info'!$K$15</f>
        <v>6.84165</v>
      </c>
      <c r="BL70" s="306">
        <f>'Fuel info'!$K$15</f>
        <v>6.84165</v>
      </c>
      <c r="BM70" s="306">
        <f>'Fuel info'!$K$15</f>
        <v>6.84165</v>
      </c>
      <c r="BN70" s="306">
        <f>'Fuel info'!$K$15</f>
        <v>6.84165</v>
      </c>
      <c r="BO70" s="306">
        <f>'Fuel info'!$K$15</f>
        <v>6.84165</v>
      </c>
      <c r="BP70" s="306">
        <f>'Fuel info'!$K$15</f>
        <v>6.84165</v>
      </c>
      <c r="BQ70" s="306">
        <f>'Fuel info'!$K$15</f>
        <v>6.84165</v>
      </c>
      <c r="BR70" s="306">
        <f>'Fuel info'!$K$15</f>
        <v>6.84165</v>
      </c>
      <c r="BS70" s="306">
        <f>'Fuel info'!$K$15</f>
        <v>6.84165</v>
      </c>
      <c r="BT70" s="306">
        <f>'Fuel info'!$K$15</f>
        <v>6.84165</v>
      </c>
      <c r="BU70" s="306">
        <f>'Fuel info'!$K$15</f>
        <v>6.84165</v>
      </c>
      <c r="BV70" s="306">
        <f>'Fuel info'!$K$15</f>
        <v>6.84165</v>
      </c>
      <c r="BW70" s="306">
        <f>'Fuel info'!$K$15</f>
        <v>6.84165</v>
      </c>
      <c r="BX70" s="306">
        <f>'Fuel info'!$K$15</f>
        <v>6.84165</v>
      </c>
      <c r="BY70" s="306">
        <f>'Fuel info'!$K$15</f>
        <v>6.84165</v>
      </c>
      <c r="BZ70" s="306">
        <f>'Fuel info'!$K$15</f>
        <v>6.84165</v>
      </c>
      <c r="CA70" s="306">
        <f>'Fuel info'!$K$15</f>
        <v>6.84165</v>
      </c>
      <c r="CB70" s="307">
        <f>'Fuel info'!$K$15</f>
        <v>6.84165</v>
      </c>
      <c r="CD70" s="280">
        <v>1</v>
      </c>
      <c r="CE70" s="281">
        <f aca="true" t="shared" si="103" ref="CE70:CQ72">AT70/I70</f>
        <v>1</v>
      </c>
      <c r="CF70" s="281">
        <f t="shared" si="103"/>
        <v>1</v>
      </c>
      <c r="CG70" s="281">
        <f t="shared" si="103"/>
        <v>1</v>
      </c>
      <c r="CH70" s="281">
        <f t="shared" si="103"/>
        <v>1</v>
      </c>
      <c r="CI70" s="281">
        <f t="shared" si="103"/>
        <v>0.9984416014069117</v>
      </c>
      <c r="CJ70" s="281">
        <f t="shared" si="103"/>
        <v>0.9984416014069117</v>
      </c>
      <c r="CK70" s="281">
        <f t="shared" si="103"/>
        <v>0.9984416014069117</v>
      </c>
      <c r="CL70" s="281">
        <f t="shared" si="103"/>
        <v>0.9984416014069117</v>
      </c>
      <c r="CM70" s="281">
        <f t="shared" si="103"/>
        <v>0.9984416014069117</v>
      </c>
      <c r="CN70" s="281">
        <f t="shared" si="103"/>
        <v>0.9927390814154436</v>
      </c>
      <c r="CO70" s="281">
        <f t="shared" si="103"/>
        <v>0.9927390814154436</v>
      </c>
      <c r="CP70" s="281">
        <f t="shared" si="103"/>
        <v>0.9927390814154436</v>
      </c>
      <c r="CQ70" s="281">
        <f t="shared" si="103"/>
        <v>0.9927390814154436</v>
      </c>
      <c r="CR70" s="281">
        <f t="shared" si="79"/>
        <v>0.9927390814154436</v>
      </c>
      <c r="CS70" s="281">
        <f t="shared" si="80"/>
        <v>0.9927390814154436</v>
      </c>
      <c r="CT70" s="281">
        <f t="shared" si="81"/>
        <v>0.9927390814154436</v>
      </c>
      <c r="CU70" s="281">
        <f t="shared" si="82"/>
        <v>0.9927390814154436</v>
      </c>
      <c r="CV70" s="281">
        <f t="shared" si="83"/>
        <v>0.9927390814154436</v>
      </c>
      <c r="CW70" s="281">
        <f t="shared" si="84"/>
        <v>0.9927390814154436</v>
      </c>
      <c r="CX70" s="281">
        <f t="shared" si="85"/>
        <v>0.9927390814154436</v>
      </c>
      <c r="CY70" s="281">
        <f t="shared" si="86"/>
        <v>0.9927390814154436</v>
      </c>
      <c r="CZ70" s="281">
        <f t="shared" si="87"/>
        <v>0.9927390814154436</v>
      </c>
      <c r="DA70" s="281">
        <f t="shared" si="88"/>
        <v>0.9927390814154436</v>
      </c>
      <c r="DB70" s="281">
        <f t="shared" si="89"/>
        <v>0.9927390814154436</v>
      </c>
      <c r="DC70" s="281">
        <f t="shared" si="90"/>
        <v>0.9927390814154436</v>
      </c>
      <c r="DD70" s="281">
        <f t="shared" si="91"/>
        <v>0.9927390814154436</v>
      </c>
      <c r="DE70" s="281">
        <f t="shared" si="92"/>
        <v>0.9927390814154436</v>
      </c>
      <c r="DF70" s="281">
        <f t="shared" si="93"/>
        <v>0.9927390814154436</v>
      </c>
      <c r="DG70" s="281">
        <f t="shared" si="94"/>
        <v>0.9927390814154436</v>
      </c>
      <c r="DH70" s="281">
        <f t="shared" si="95"/>
        <v>0.9927390814154436</v>
      </c>
      <c r="DI70" s="281">
        <f t="shared" si="96"/>
        <v>0.9927390814154436</v>
      </c>
      <c r="DJ70" s="281">
        <f t="shared" si="97"/>
        <v>0.9927390814154436</v>
      </c>
      <c r="DK70" s="281">
        <f t="shared" si="98"/>
        <v>0.9927390814154436</v>
      </c>
      <c r="DL70" s="281">
        <f t="shared" si="99"/>
        <v>0.9927390814154436</v>
      </c>
      <c r="DM70" s="282">
        <f t="shared" si="100"/>
        <v>0.9927390814154436</v>
      </c>
    </row>
    <row r="71" spans="1:117" ht="21" customHeight="1">
      <c r="A71" s="90"/>
      <c r="B71" s="308"/>
      <c r="C71" s="570"/>
      <c r="D71" s="579"/>
      <c r="E71" s="283" t="s">
        <v>10</v>
      </c>
      <c r="F71" s="313">
        <v>1993</v>
      </c>
      <c r="G71" s="285">
        <v>1996</v>
      </c>
      <c r="H71" s="315">
        <f>'Fuel info'!$H$15</f>
        <v>6.8916900000000005</v>
      </c>
      <c r="I71" s="315">
        <f>'Fuel info'!$H$15</f>
        <v>6.8916900000000005</v>
      </c>
      <c r="J71" s="315">
        <f>'Fuel info'!$H$15</f>
        <v>6.8916900000000005</v>
      </c>
      <c r="K71" s="315">
        <f>'Fuel info'!$H$15</f>
        <v>6.8916900000000005</v>
      </c>
      <c r="L71" s="315">
        <f>'Fuel info'!$H$15</f>
        <v>6.8916900000000005</v>
      </c>
      <c r="M71" s="315">
        <f>'Fuel info'!$H$15</f>
        <v>6.8916900000000005</v>
      </c>
      <c r="N71" s="315">
        <f>'Fuel info'!$H$15</f>
        <v>6.8916900000000005</v>
      </c>
      <c r="O71" s="315">
        <f>'Fuel info'!$H$15</f>
        <v>6.8916900000000005</v>
      </c>
      <c r="P71" s="315">
        <f>'Fuel info'!$H$15</f>
        <v>6.8916900000000005</v>
      </c>
      <c r="Q71" s="315">
        <f>'Fuel info'!$H$15</f>
        <v>6.8916900000000005</v>
      </c>
      <c r="R71" s="315">
        <f>'Fuel info'!$H$15</f>
        <v>6.8916900000000005</v>
      </c>
      <c r="S71" s="315">
        <f>'Fuel info'!$H$15</f>
        <v>6.8916900000000005</v>
      </c>
      <c r="T71" s="315">
        <f>'Fuel info'!$H$15</f>
        <v>6.8916900000000005</v>
      </c>
      <c r="U71" s="315">
        <f>'Fuel info'!$H$15</f>
        <v>6.8916900000000005</v>
      </c>
      <c r="V71" s="315">
        <f>'Fuel info'!$H$15</f>
        <v>6.8916900000000005</v>
      </c>
      <c r="W71" s="315">
        <f>'Fuel info'!$H$15</f>
        <v>6.8916900000000005</v>
      </c>
      <c r="X71" s="315">
        <f>'Fuel info'!$H$15</f>
        <v>6.8916900000000005</v>
      </c>
      <c r="Y71" s="315">
        <f>'Fuel info'!$H$15</f>
        <v>6.8916900000000005</v>
      </c>
      <c r="Z71" s="315">
        <f>'Fuel info'!$H$15</f>
        <v>6.8916900000000005</v>
      </c>
      <c r="AA71" s="315">
        <f>'Fuel info'!$H$15</f>
        <v>6.8916900000000005</v>
      </c>
      <c r="AB71" s="315">
        <f>'Fuel info'!$H$15</f>
        <v>6.8916900000000005</v>
      </c>
      <c r="AC71" s="315">
        <f>'Fuel info'!$H$15</f>
        <v>6.8916900000000005</v>
      </c>
      <c r="AD71" s="315">
        <f>'Fuel info'!$H$15</f>
        <v>6.8916900000000005</v>
      </c>
      <c r="AE71" s="315">
        <f>'Fuel info'!$H$15</f>
        <v>6.8916900000000005</v>
      </c>
      <c r="AF71" s="315">
        <f>'Fuel info'!$H$15</f>
        <v>6.8916900000000005</v>
      </c>
      <c r="AG71" s="315">
        <f>'Fuel info'!$H$15</f>
        <v>6.8916900000000005</v>
      </c>
      <c r="AH71" s="315">
        <f>'Fuel info'!$H$15</f>
        <v>6.8916900000000005</v>
      </c>
      <c r="AI71" s="315">
        <f>'Fuel info'!$H$15</f>
        <v>6.8916900000000005</v>
      </c>
      <c r="AJ71" s="315">
        <f>'Fuel info'!$H$15</f>
        <v>6.8916900000000005</v>
      </c>
      <c r="AK71" s="315">
        <f>'Fuel info'!$H$15</f>
        <v>6.8916900000000005</v>
      </c>
      <c r="AL71" s="315">
        <f>'Fuel info'!$H$15</f>
        <v>6.8916900000000005</v>
      </c>
      <c r="AM71" s="315">
        <f>'Fuel info'!$H$15</f>
        <v>6.8916900000000005</v>
      </c>
      <c r="AN71" s="315">
        <f>'Fuel info'!$H$15</f>
        <v>6.8916900000000005</v>
      </c>
      <c r="AO71" s="315">
        <f>'Fuel info'!$H$15</f>
        <v>6.8916900000000005</v>
      </c>
      <c r="AP71" s="315">
        <f>'Fuel info'!$H$15</f>
        <v>6.8916900000000005</v>
      </c>
      <c r="AQ71" s="316">
        <f>'Fuel info'!$H$15</f>
        <v>6.8916900000000005</v>
      </c>
      <c r="AR71" s="15"/>
      <c r="AS71" s="286">
        <f>'Fuel info'!$H$15</f>
        <v>6.8916900000000005</v>
      </c>
      <c r="AT71" s="287">
        <f>'Fuel info'!$H$15</f>
        <v>6.8916900000000005</v>
      </c>
      <c r="AU71" s="287">
        <f>'Fuel info'!$H$15</f>
        <v>6.8916900000000005</v>
      </c>
      <c r="AV71" s="287">
        <f>'Fuel info'!$H$15</f>
        <v>6.8916900000000005</v>
      </c>
      <c r="AW71" s="287">
        <f>'Fuel info'!$H$15</f>
        <v>6.8916900000000005</v>
      </c>
      <c r="AX71" s="287">
        <f>'Fuel info'!$I$15</f>
        <v>6.88095</v>
      </c>
      <c r="AY71" s="287">
        <f>'Fuel info'!$I$15</f>
        <v>6.88095</v>
      </c>
      <c r="AZ71" s="287">
        <f>'Fuel info'!$I$15</f>
        <v>6.88095</v>
      </c>
      <c r="BA71" s="287">
        <f>'Fuel info'!$I$15</f>
        <v>6.88095</v>
      </c>
      <c r="BB71" s="287">
        <f>'Fuel info'!$I$15</f>
        <v>6.88095</v>
      </c>
      <c r="BC71" s="287">
        <f>'Fuel info'!$J$15</f>
        <v>6.84165</v>
      </c>
      <c r="BD71" s="287">
        <f>'Fuel info'!$J$15</f>
        <v>6.84165</v>
      </c>
      <c r="BE71" s="287">
        <f>'Fuel info'!$J$15</f>
        <v>6.84165</v>
      </c>
      <c r="BF71" s="287">
        <f>'Fuel info'!$J$15</f>
        <v>6.84165</v>
      </c>
      <c r="BG71" s="287">
        <f>'Fuel info'!$K$15</f>
        <v>6.84165</v>
      </c>
      <c r="BH71" s="287">
        <f>'Fuel info'!$K$15</f>
        <v>6.84165</v>
      </c>
      <c r="BI71" s="287">
        <f>'Fuel info'!$K$15</f>
        <v>6.84165</v>
      </c>
      <c r="BJ71" s="287">
        <f>'Fuel info'!$K$15</f>
        <v>6.84165</v>
      </c>
      <c r="BK71" s="287">
        <f>'Fuel info'!$K$15</f>
        <v>6.84165</v>
      </c>
      <c r="BL71" s="287">
        <f>'Fuel info'!$K$15</f>
        <v>6.84165</v>
      </c>
      <c r="BM71" s="287">
        <f>'Fuel info'!$K$15</f>
        <v>6.84165</v>
      </c>
      <c r="BN71" s="287">
        <f>'Fuel info'!$K$15</f>
        <v>6.84165</v>
      </c>
      <c r="BO71" s="287">
        <f>'Fuel info'!$K$15</f>
        <v>6.84165</v>
      </c>
      <c r="BP71" s="287">
        <f>'Fuel info'!$K$15</f>
        <v>6.84165</v>
      </c>
      <c r="BQ71" s="287">
        <f>'Fuel info'!$K$15</f>
        <v>6.84165</v>
      </c>
      <c r="BR71" s="287">
        <f>'Fuel info'!$K$15</f>
        <v>6.84165</v>
      </c>
      <c r="BS71" s="287">
        <f>'Fuel info'!$K$15</f>
        <v>6.84165</v>
      </c>
      <c r="BT71" s="287">
        <f>'Fuel info'!$K$15</f>
        <v>6.84165</v>
      </c>
      <c r="BU71" s="287">
        <f>'Fuel info'!$K$15</f>
        <v>6.84165</v>
      </c>
      <c r="BV71" s="287">
        <f>'Fuel info'!$K$15</f>
        <v>6.84165</v>
      </c>
      <c r="BW71" s="287">
        <f>'Fuel info'!$K$15</f>
        <v>6.84165</v>
      </c>
      <c r="BX71" s="287">
        <f>'Fuel info'!$K$15</f>
        <v>6.84165</v>
      </c>
      <c r="BY71" s="287">
        <f>'Fuel info'!$K$15</f>
        <v>6.84165</v>
      </c>
      <c r="BZ71" s="287">
        <f>'Fuel info'!$K$15</f>
        <v>6.84165</v>
      </c>
      <c r="CA71" s="287">
        <f>'Fuel info'!$K$15</f>
        <v>6.84165</v>
      </c>
      <c r="CB71" s="288">
        <f>'Fuel info'!$K$15</f>
        <v>6.84165</v>
      </c>
      <c r="CD71" s="289">
        <v>1</v>
      </c>
      <c r="CE71" s="290">
        <f t="shared" si="103"/>
        <v>1</v>
      </c>
      <c r="CF71" s="290">
        <f t="shared" si="103"/>
        <v>1</v>
      </c>
      <c r="CG71" s="290">
        <f t="shared" si="103"/>
        <v>1</v>
      </c>
      <c r="CH71" s="290">
        <f t="shared" si="103"/>
        <v>1</v>
      </c>
      <c r="CI71" s="290">
        <f t="shared" si="103"/>
        <v>0.9984416014069117</v>
      </c>
      <c r="CJ71" s="290">
        <f t="shared" si="103"/>
        <v>0.9984416014069117</v>
      </c>
      <c r="CK71" s="290">
        <f t="shared" si="103"/>
        <v>0.9984416014069117</v>
      </c>
      <c r="CL71" s="290">
        <f t="shared" si="103"/>
        <v>0.9984416014069117</v>
      </c>
      <c r="CM71" s="290">
        <f t="shared" si="103"/>
        <v>0.9984416014069117</v>
      </c>
      <c r="CN71" s="290">
        <f t="shared" si="103"/>
        <v>0.9927390814154436</v>
      </c>
      <c r="CO71" s="290">
        <f t="shared" si="103"/>
        <v>0.9927390814154436</v>
      </c>
      <c r="CP71" s="290">
        <f t="shared" si="103"/>
        <v>0.9927390814154436</v>
      </c>
      <c r="CQ71" s="290">
        <f t="shared" si="103"/>
        <v>0.9927390814154436</v>
      </c>
      <c r="CR71" s="290">
        <f t="shared" si="79"/>
        <v>0.9927390814154436</v>
      </c>
      <c r="CS71" s="290">
        <f t="shared" si="80"/>
        <v>0.9927390814154436</v>
      </c>
      <c r="CT71" s="290">
        <f t="shared" si="81"/>
        <v>0.9927390814154436</v>
      </c>
      <c r="CU71" s="290">
        <f t="shared" si="82"/>
        <v>0.9927390814154436</v>
      </c>
      <c r="CV71" s="290">
        <f t="shared" si="83"/>
        <v>0.9927390814154436</v>
      </c>
      <c r="CW71" s="290">
        <f t="shared" si="84"/>
        <v>0.9927390814154436</v>
      </c>
      <c r="CX71" s="290">
        <f t="shared" si="85"/>
        <v>0.9927390814154436</v>
      </c>
      <c r="CY71" s="290">
        <f t="shared" si="86"/>
        <v>0.9927390814154436</v>
      </c>
      <c r="CZ71" s="290">
        <f t="shared" si="87"/>
        <v>0.9927390814154436</v>
      </c>
      <c r="DA71" s="290">
        <f t="shared" si="88"/>
        <v>0.9927390814154436</v>
      </c>
      <c r="DB71" s="290">
        <f t="shared" si="89"/>
        <v>0.9927390814154436</v>
      </c>
      <c r="DC71" s="290">
        <f t="shared" si="90"/>
        <v>0.9927390814154436</v>
      </c>
      <c r="DD71" s="290">
        <f t="shared" si="91"/>
        <v>0.9927390814154436</v>
      </c>
      <c r="DE71" s="290">
        <f t="shared" si="92"/>
        <v>0.9927390814154436</v>
      </c>
      <c r="DF71" s="290">
        <f t="shared" si="93"/>
        <v>0.9927390814154436</v>
      </c>
      <c r="DG71" s="290">
        <f t="shared" si="94"/>
        <v>0.9927390814154436</v>
      </c>
      <c r="DH71" s="290">
        <f t="shared" si="95"/>
        <v>0.9927390814154436</v>
      </c>
      <c r="DI71" s="290">
        <f t="shared" si="96"/>
        <v>0.9927390814154436</v>
      </c>
      <c r="DJ71" s="290">
        <f t="shared" si="97"/>
        <v>0.9927390814154436</v>
      </c>
      <c r="DK71" s="290">
        <f t="shared" si="98"/>
        <v>0.9927390814154436</v>
      </c>
      <c r="DL71" s="290">
        <f t="shared" si="99"/>
        <v>0.9927390814154436</v>
      </c>
      <c r="DM71" s="291">
        <f t="shared" si="100"/>
        <v>0.9927390814154436</v>
      </c>
    </row>
    <row r="72" spans="1:117" ht="21" customHeight="1">
      <c r="A72" s="90"/>
      <c r="B72" s="308"/>
      <c r="C72" s="570"/>
      <c r="D72" s="579"/>
      <c r="E72" s="283" t="s">
        <v>11</v>
      </c>
      <c r="F72" s="284">
        <v>35339</v>
      </c>
      <c r="G72" s="292">
        <v>1996</v>
      </c>
      <c r="H72" s="315">
        <f>'Fuel info'!$H$15</f>
        <v>6.8916900000000005</v>
      </c>
      <c r="I72" s="315">
        <f>'Fuel info'!$H$15</f>
        <v>6.8916900000000005</v>
      </c>
      <c r="J72" s="315">
        <f>'Fuel info'!$H$15</f>
        <v>6.8916900000000005</v>
      </c>
      <c r="K72" s="315">
        <f>'Fuel info'!$H$15</f>
        <v>6.8916900000000005</v>
      </c>
      <c r="L72" s="315">
        <f>'Fuel info'!$H$15</f>
        <v>6.8916900000000005</v>
      </c>
      <c r="M72" s="315">
        <f>'Fuel info'!$H$15</f>
        <v>6.8916900000000005</v>
      </c>
      <c r="N72" s="315">
        <f>'Fuel info'!$H$15</f>
        <v>6.8916900000000005</v>
      </c>
      <c r="O72" s="315">
        <f>'Fuel info'!$H$15</f>
        <v>6.8916900000000005</v>
      </c>
      <c r="P72" s="315">
        <f>'Fuel info'!$H$15</f>
        <v>6.8916900000000005</v>
      </c>
      <c r="Q72" s="315">
        <f>'Fuel info'!$H$15</f>
        <v>6.8916900000000005</v>
      </c>
      <c r="R72" s="315">
        <f>'Fuel info'!$H$15</f>
        <v>6.8916900000000005</v>
      </c>
      <c r="S72" s="315">
        <f>'Fuel info'!$H$15</f>
        <v>6.8916900000000005</v>
      </c>
      <c r="T72" s="315">
        <f>'Fuel info'!$H$15</f>
        <v>6.8916900000000005</v>
      </c>
      <c r="U72" s="315">
        <f>'Fuel info'!$H$15</f>
        <v>6.8916900000000005</v>
      </c>
      <c r="V72" s="315">
        <f>'Fuel info'!$H$15</f>
        <v>6.8916900000000005</v>
      </c>
      <c r="W72" s="315">
        <f>'Fuel info'!$H$15</f>
        <v>6.8916900000000005</v>
      </c>
      <c r="X72" s="315">
        <f>'Fuel info'!$H$15</f>
        <v>6.8916900000000005</v>
      </c>
      <c r="Y72" s="315">
        <f>'Fuel info'!$H$15</f>
        <v>6.8916900000000005</v>
      </c>
      <c r="Z72" s="315">
        <f>'Fuel info'!$H$15</f>
        <v>6.8916900000000005</v>
      </c>
      <c r="AA72" s="315">
        <f>'Fuel info'!$H$15</f>
        <v>6.8916900000000005</v>
      </c>
      <c r="AB72" s="315">
        <f>'Fuel info'!$H$15</f>
        <v>6.8916900000000005</v>
      </c>
      <c r="AC72" s="315">
        <f>'Fuel info'!$H$15</f>
        <v>6.8916900000000005</v>
      </c>
      <c r="AD72" s="315">
        <f>'Fuel info'!$H$15</f>
        <v>6.8916900000000005</v>
      </c>
      <c r="AE72" s="315">
        <f>'Fuel info'!$H$15</f>
        <v>6.8916900000000005</v>
      </c>
      <c r="AF72" s="315">
        <f>'Fuel info'!$H$15</f>
        <v>6.8916900000000005</v>
      </c>
      <c r="AG72" s="315">
        <f>'Fuel info'!$H$15</f>
        <v>6.8916900000000005</v>
      </c>
      <c r="AH72" s="315">
        <f>'Fuel info'!$H$15</f>
        <v>6.8916900000000005</v>
      </c>
      <c r="AI72" s="315">
        <f>'Fuel info'!$H$15</f>
        <v>6.8916900000000005</v>
      </c>
      <c r="AJ72" s="315">
        <f>'Fuel info'!$H$15</f>
        <v>6.8916900000000005</v>
      </c>
      <c r="AK72" s="315">
        <f>'Fuel info'!$H$15</f>
        <v>6.8916900000000005</v>
      </c>
      <c r="AL72" s="315">
        <f>'Fuel info'!$H$15</f>
        <v>6.8916900000000005</v>
      </c>
      <c r="AM72" s="315">
        <f>'Fuel info'!$H$15</f>
        <v>6.8916900000000005</v>
      </c>
      <c r="AN72" s="315">
        <f>'Fuel info'!$H$15</f>
        <v>6.8916900000000005</v>
      </c>
      <c r="AO72" s="315">
        <f>'Fuel info'!$H$15</f>
        <v>6.8916900000000005</v>
      </c>
      <c r="AP72" s="315">
        <f>'Fuel info'!$H$15</f>
        <v>6.8916900000000005</v>
      </c>
      <c r="AQ72" s="316">
        <f>'Fuel info'!$H$15</f>
        <v>6.8916900000000005</v>
      </c>
      <c r="AR72" s="15"/>
      <c r="AS72" s="286">
        <f>'Fuel info'!$H$15</f>
        <v>6.8916900000000005</v>
      </c>
      <c r="AT72" s="287">
        <f>'Fuel info'!$H$15</f>
        <v>6.8916900000000005</v>
      </c>
      <c r="AU72" s="287">
        <f>'Fuel info'!$H$15</f>
        <v>6.8916900000000005</v>
      </c>
      <c r="AV72" s="287">
        <f>'Fuel info'!$H$15</f>
        <v>6.8916900000000005</v>
      </c>
      <c r="AW72" s="287">
        <f>'Fuel info'!$H$15</f>
        <v>6.8916900000000005</v>
      </c>
      <c r="AX72" s="287">
        <f>'Fuel info'!$I$15</f>
        <v>6.88095</v>
      </c>
      <c r="AY72" s="287">
        <f>'Fuel info'!$I$15</f>
        <v>6.88095</v>
      </c>
      <c r="AZ72" s="287">
        <f>'Fuel info'!$I$15</f>
        <v>6.88095</v>
      </c>
      <c r="BA72" s="287">
        <f>'Fuel info'!$I$15</f>
        <v>6.88095</v>
      </c>
      <c r="BB72" s="287">
        <f>'Fuel info'!$I$15</f>
        <v>6.88095</v>
      </c>
      <c r="BC72" s="287">
        <f>'Fuel info'!$J$15</f>
        <v>6.84165</v>
      </c>
      <c r="BD72" s="287">
        <f>'Fuel info'!$J$15</f>
        <v>6.84165</v>
      </c>
      <c r="BE72" s="287">
        <f>'Fuel info'!$J$15</f>
        <v>6.84165</v>
      </c>
      <c r="BF72" s="287">
        <f>'Fuel info'!$J$15</f>
        <v>6.84165</v>
      </c>
      <c r="BG72" s="287">
        <f>'Fuel info'!$K$15</f>
        <v>6.84165</v>
      </c>
      <c r="BH72" s="287">
        <f>'Fuel info'!$K$15</f>
        <v>6.84165</v>
      </c>
      <c r="BI72" s="287">
        <f>'Fuel info'!$K$15</f>
        <v>6.84165</v>
      </c>
      <c r="BJ72" s="287">
        <f>'Fuel info'!$K$15</f>
        <v>6.84165</v>
      </c>
      <c r="BK72" s="287">
        <f>'Fuel info'!$K$15</f>
        <v>6.84165</v>
      </c>
      <c r="BL72" s="287">
        <f>'Fuel info'!$K$15</f>
        <v>6.84165</v>
      </c>
      <c r="BM72" s="287">
        <f>'Fuel info'!$K$15</f>
        <v>6.84165</v>
      </c>
      <c r="BN72" s="287">
        <f>'Fuel info'!$K$15</f>
        <v>6.84165</v>
      </c>
      <c r="BO72" s="287">
        <f>'Fuel info'!$K$15</f>
        <v>6.84165</v>
      </c>
      <c r="BP72" s="287">
        <f>'Fuel info'!$K$15</f>
        <v>6.84165</v>
      </c>
      <c r="BQ72" s="287">
        <f>'Fuel info'!$K$15</f>
        <v>6.84165</v>
      </c>
      <c r="BR72" s="287">
        <f>'Fuel info'!$K$15</f>
        <v>6.84165</v>
      </c>
      <c r="BS72" s="287">
        <f>'Fuel info'!$K$15</f>
        <v>6.84165</v>
      </c>
      <c r="BT72" s="287">
        <f>'Fuel info'!$K$15</f>
        <v>6.84165</v>
      </c>
      <c r="BU72" s="287">
        <f>'Fuel info'!$K$15</f>
        <v>6.84165</v>
      </c>
      <c r="BV72" s="287">
        <f>'Fuel info'!$K$15</f>
        <v>6.84165</v>
      </c>
      <c r="BW72" s="287">
        <f>'Fuel info'!$K$15</f>
        <v>6.84165</v>
      </c>
      <c r="BX72" s="287">
        <f>'Fuel info'!$K$15</f>
        <v>6.84165</v>
      </c>
      <c r="BY72" s="287">
        <f>'Fuel info'!$K$15</f>
        <v>6.84165</v>
      </c>
      <c r="BZ72" s="287">
        <f>'Fuel info'!$K$15</f>
        <v>6.84165</v>
      </c>
      <c r="CA72" s="287">
        <f>'Fuel info'!$K$15</f>
        <v>6.84165</v>
      </c>
      <c r="CB72" s="288">
        <f>'Fuel info'!$K$15</f>
        <v>6.84165</v>
      </c>
      <c r="CD72" s="289">
        <v>1</v>
      </c>
      <c r="CE72" s="290">
        <f t="shared" si="103"/>
        <v>1</v>
      </c>
      <c r="CF72" s="290">
        <f t="shared" si="103"/>
        <v>1</v>
      </c>
      <c r="CG72" s="290">
        <f t="shared" si="103"/>
        <v>1</v>
      </c>
      <c r="CH72" s="290">
        <f t="shared" si="103"/>
        <v>1</v>
      </c>
      <c r="CI72" s="290">
        <f t="shared" si="103"/>
        <v>0.9984416014069117</v>
      </c>
      <c r="CJ72" s="290">
        <f t="shared" si="103"/>
        <v>0.9984416014069117</v>
      </c>
      <c r="CK72" s="290">
        <f t="shared" si="103"/>
        <v>0.9984416014069117</v>
      </c>
      <c r="CL72" s="290">
        <f t="shared" si="103"/>
        <v>0.9984416014069117</v>
      </c>
      <c r="CM72" s="290">
        <f t="shared" si="103"/>
        <v>0.9984416014069117</v>
      </c>
      <c r="CN72" s="290">
        <f t="shared" si="103"/>
        <v>0.9927390814154436</v>
      </c>
      <c r="CO72" s="290">
        <f t="shared" si="103"/>
        <v>0.9927390814154436</v>
      </c>
      <c r="CP72" s="290">
        <f t="shared" si="103"/>
        <v>0.9927390814154436</v>
      </c>
      <c r="CQ72" s="290">
        <f t="shared" si="103"/>
        <v>0.9927390814154436</v>
      </c>
      <c r="CR72" s="290">
        <f t="shared" si="79"/>
        <v>0.9927390814154436</v>
      </c>
      <c r="CS72" s="290">
        <f t="shared" si="80"/>
        <v>0.9927390814154436</v>
      </c>
      <c r="CT72" s="290">
        <f t="shared" si="81"/>
        <v>0.9927390814154436</v>
      </c>
      <c r="CU72" s="290">
        <f t="shared" si="82"/>
        <v>0.9927390814154436</v>
      </c>
      <c r="CV72" s="290">
        <f t="shared" si="83"/>
        <v>0.9927390814154436</v>
      </c>
      <c r="CW72" s="290">
        <f t="shared" si="84"/>
        <v>0.9927390814154436</v>
      </c>
      <c r="CX72" s="290">
        <f t="shared" si="85"/>
        <v>0.9927390814154436</v>
      </c>
      <c r="CY72" s="290">
        <f t="shared" si="86"/>
        <v>0.9927390814154436</v>
      </c>
      <c r="CZ72" s="290">
        <f t="shared" si="87"/>
        <v>0.9927390814154436</v>
      </c>
      <c r="DA72" s="290">
        <f t="shared" si="88"/>
        <v>0.9927390814154436</v>
      </c>
      <c r="DB72" s="290">
        <f t="shared" si="89"/>
        <v>0.9927390814154436</v>
      </c>
      <c r="DC72" s="290">
        <f t="shared" si="90"/>
        <v>0.9927390814154436</v>
      </c>
      <c r="DD72" s="290">
        <f t="shared" si="91"/>
        <v>0.9927390814154436</v>
      </c>
      <c r="DE72" s="290">
        <f t="shared" si="92"/>
        <v>0.9927390814154436</v>
      </c>
      <c r="DF72" s="290">
        <f t="shared" si="93"/>
        <v>0.9927390814154436</v>
      </c>
      <c r="DG72" s="290">
        <f t="shared" si="94"/>
        <v>0.9927390814154436</v>
      </c>
      <c r="DH72" s="290">
        <f t="shared" si="95"/>
        <v>0.9927390814154436</v>
      </c>
      <c r="DI72" s="290">
        <f t="shared" si="96"/>
        <v>0.9927390814154436</v>
      </c>
      <c r="DJ72" s="290">
        <f t="shared" si="97"/>
        <v>0.9927390814154436</v>
      </c>
      <c r="DK72" s="290">
        <f t="shared" si="98"/>
        <v>0.9927390814154436</v>
      </c>
      <c r="DL72" s="290">
        <f t="shared" si="99"/>
        <v>0.9927390814154436</v>
      </c>
      <c r="DM72" s="291">
        <f t="shared" si="100"/>
        <v>0.9927390814154436</v>
      </c>
    </row>
    <row r="73" spans="1:117" ht="21" customHeight="1">
      <c r="A73" s="90"/>
      <c r="B73" s="308"/>
      <c r="C73" s="570"/>
      <c r="D73" s="579"/>
      <c r="E73" s="283" t="s">
        <v>12</v>
      </c>
      <c r="F73" s="284">
        <v>37165</v>
      </c>
      <c r="G73" s="294">
        <v>2000</v>
      </c>
      <c r="H73" s="315">
        <f>'Fuel info'!$I$15</f>
        <v>6.88095</v>
      </c>
      <c r="I73" s="315">
        <f>'Fuel info'!$I$15</f>
        <v>6.88095</v>
      </c>
      <c r="J73" s="315">
        <f>'Fuel info'!$I$15</f>
        <v>6.88095</v>
      </c>
      <c r="K73" s="315">
        <f>'Fuel info'!$I$15</f>
        <v>6.88095</v>
      </c>
      <c r="L73" s="315">
        <f>'Fuel info'!$I$15</f>
        <v>6.88095</v>
      </c>
      <c r="M73" s="315">
        <f>'Fuel info'!$I$15</f>
        <v>6.88095</v>
      </c>
      <c r="N73" s="315">
        <f>'Fuel info'!$I$15</f>
        <v>6.88095</v>
      </c>
      <c r="O73" s="315">
        <f>'Fuel info'!$I$15</f>
        <v>6.88095</v>
      </c>
      <c r="P73" s="315">
        <f>'Fuel info'!$I$15</f>
        <v>6.88095</v>
      </c>
      <c r="Q73" s="315">
        <f>'Fuel info'!$I$15</f>
        <v>6.88095</v>
      </c>
      <c r="R73" s="315">
        <f>'Fuel info'!$I$15</f>
        <v>6.88095</v>
      </c>
      <c r="S73" s="315">
        <f>'Fuel info'!$I$15</f>
        <v>6.88095</v>
      </c>
      <c r="T73" s="315">
        <f>'Fuel info'!$I$15</f>
        <v>6.88095</v>
      </c>
      <c r="U73" s="315">
        <f>'Fuel info'!$I$15</f>
        <v>6.88095</v>
      </c>
      <c r="V73" s="315">
        <f>'Fuel info'!$I$15</f>
        <v>6.88095</v>
      </c>
      <c r="W73" s="315">
        <f>'Fuel info'!$I$15</f>
        <v>6.88095</v>
      </c>
      <c r="X73" s="315">
        <f>'Fuel info'!$I$15</f>
        <v>6.88095</v>
      </c>
      <c r="Y73" s="315">
        <f>'Fuel info'!$I$15</f>
        <v>6.88095</v>
      </c>
      <c r="Z73" s="315">
        <f>'Fuel info'!$I$15</f>
        <v>6.88095</v>
      </c>
      <c r="AA73" s="315">
        <f>'Fuel info'!$I$15</f>
        <v>6.88095</v>
      </c>
      <c r="AB73" s="315">
        <f>'Fuel info'!$I$15</f>
        <v>6.88095</v>
      </c>
      <c r="AC73" s="315">
        <f>'Fuel info'!$I$15</f>
        <v>6.88095</v>
      </c>
      <c r="AD73" s="315">
        <f>'Fuel info'!$I$15</f>
        <v>6.88095</v>
      </c>
      <c r="AE73" s="315">
        <f>'Fuel info'!$I$15</f>
        <v>6.88095</v>
      </c>
      <c r="AF73" s="315">
        <f>'Fuel info'!$I$15</f>
        <v>6.88095</v>
      </c>
      <c r="AG73" s="315">
        <f>'Fuel info'!$I$15</f>
        <v>6.88095</v>
      </c>
      <c r="AH73" s="315">
        <f>'Fuel info'!$I$15</f>
        <v>6.88095</v>
      </c>
      <c r="AI73" s="315">
        <f>'Fuel info'!$I$15</f>
        <v>6.88095</v>
      </c>
      <c r="AJ73" s="315">
        <f>'Fuel info'!$I$15</f>
        <v>6.88095</v>
      </c>
      <c r="AK73" s="315">
        <f>'Fuel info'!$I$15</f>
        <v>6.88095</v>
      </c>
      <c r="AL73" s="315">
        <f>'Fuel info'!$I$15</f>
        <v>6.88095</v>
      </c>
      <c r="AM73" s="315">
        <f>'Fuel info'!$I$15</f>
        <v>6.88095</v>
      </c>
      <c r="AN73" s="315">
        <f>'Fuel info'!$I$15</f>
        <v>6.88095</v>
      </c>
      <c r="AO73" s="315">
        <f>'Fuel info'!$I$15</f>
        <v>6.88095</v>
      </c>
      <c r="AP73" s="315">
        <f>'Fuel info'!$I$15</f>
        <v>6.88095</v>
      </c>
      <c r="AQ73" s="316">
        <f>'Fuel info'!$I$15</f>
        <v>6.88095</v>
      </c>
      <c r="AR73" s="15"/>
      <c r="AS73" s="286">
        <f>'Fuel info'!$H$15</f>
        <v>6.8916900000000005</v>
      </c>
      <c r="AT73" s="287">
        <f>'Fuel info'!$H$15</f>
        <v>6.8916900000000005</v>
      </c>
      <c r="AU73" s="287">
        <f>'Fuel info'!$H$15</f>
        <v>6.8916900000000005</v>
      </c>
      <c r="AV73" s="287">
        <f>'Fuel info'!$H$15</f>
        <v>6.8916900000000005</v>
      </c>
      <c r="AW73" s="287">
        <f>'Fuel info'!$H$15</f>
        <v>6.8916900000000005</v>
      </c>
      <c r="AX73" s="287">
        <f>'Fuel info'!$I$15</f>
        <v>6.88095</v>
      </c>
      <c r="AY73" s="287">
        <f>'Fuel info'!$I$15</f>
        <v>6.88095</v>
      </c>
      <c r="AZ73" s="287">
        <f>'Fuel info'!$I$15</f>
        <v>6.88095</v>
      </c>
      <c r="BA73" s="287">
        <f>'Fuel info'!$I$15</f>
        <v>6.88095</v>
      </c>
      <c r="BB73" s="287">
        <f>'Fuel info'!$I$15</f>
        <v>6.88095</v>
      </c>
      <c r="BC73" s="287">
        <f>'Fuel info'!$J$15</f>
        <v>6.84165</v>
      </c>
      <c r="BD73" s="287">
        <f>'Fuel info'!$J$15</f>
        <v>6.84165</v>
      </c>
      <c r="BE73" s="287">
        <f>'Fuel info'!$J$15</f>
        <v>6.84165</v>
      </c>
      <c r="BF73" s="287">
        <f>'Fuel info'!$J$15</f>
        <v>6.84165</v>
      </c>
      <c r="BG73" s="287">
        <f>'Fuel info'!$K$15</f>
        <v>6.84165</v>
      </c>
      <c r="BH73" s="287">
        <f>'Fuel info'!$K$15</f>
        <v>6.84165</v>
      </c>
      <c r="BI73" s="287">
        <f>'Fuel info'!$K$15</f>
        <v>6.84165</v>
      </c>
      <c r="BJ73" s="287">
        <f>'Fuel info'!$K$15</f>
        <v>6.84165</v>
      </c>
      <c r="BK73" s="287">
        <f>'Fuel info'!$K$15</f>
        <v>6.84165</v>
      </c>
      <c r="BL73" s="287">
        <f>'Fuel info'!$K$15</f>
        <v>6.84165</v>
      </c>
      <c r="BM73" s="287">
        <f>'Fuel info'!$K$15</f>
        <v>6.84165</v>
      </c>
      <c r="BN73" s="287">
        <f>'Fuel info'!$K$15</f>
        <v>6.84165</v>
      </c>
      <c r="BO73" s="287">
        <f>'Fuel info'!$K$15</f>
        <v>6.84165</v>
      </c>
      <c r="BP73" s="287">
        <f>'Fuel info'!$K$15</f>
        <v>6.84165</v>
      </c>
      <c r="BQ73" s="287">
        <f>'Fuel info'!$K$15</f>
        <v>6.84165</v>
      </c>
      <c r="BR73" s="287">
        <f>'Fuel info'!$K$15</f>
        <v>6.84165</v>
      </c>
      <c r="BS73" s="287">
        <f>'Fuel info'!$K$15</f>
        <v>6.84165</v>
      </c>
      <c r="BT73" s="287">
        <f>'Fuel info'!$K$15</f>
        <v>6.84165</v>
      </c>
      <c r="BU73" s="287">
        <f>'Fuel info'!$K$15</f>
        <v>6.84165</v>
      </c>
      <c r="BV73" s="287">
        <f>'Fuel info'!$K$15</f>
        <v>6.84165</v>
      </c>
      <c r="BW73" s="287">
        <f>'Fuel info'!$K$15</f>
        <v>6.84165</v>
      </c>
      <c r="BX73" s="287">
        <f>'Fuel info'!$K$15</f>
        <v>6.84165</v>
      </c>
      <c r="BY73" s="287">
        <f>'Fuel info'!$K$15</f>
        <v>6.84165</v>
      </c>
      <c r="BZ73" s="287">
        <f>'Fuel info'!$K$15</f>
        <v>6.84165</v>
      </c>
      <c r="CA73" s="287">
        <f>'Fuel info'!$K$15</f>
        <v>6.84165</v>
      </c>
      <c r="CB73" s="288">
        <f>'Fuel info'!$K$15</f>
        <v>6.84165</v>
      </c>
      <c r="CD73" s="289">
        <v>1</v>
      </c>
      <c r="CE73" s="247">
        <v>1</v>
      </c>
      <c r="CF73" s="247">
        <v>1</v>
      </c>
      <c r="CG73" s="247">
        <v>1</v>
      </c>
      <c r="CH73" s="247">
        <v>1</v>
      </c>
      <c r="CI73" s="290">
        <f aca="true" t="shared" si="104" ref="CI73:CQ73">AX73/M73</f>
        <v>1</v>
      </c>
      <c r="CJ73" s="290">
        <f t="shared" si="104"/>
        <v>1</v>
      </c>
      <c r="CK73" s="290">
        <f t="shared" si="104"/>
        <v>1</v>
      </c>
      <c r="CL73" s="290">
        <f t="shared" si="104"/>
        <v>1</v>
      </c>
      <c r="CM73" s="290">
        <f t="shared" si="104"/>
        <v>1</v>
      </c>
      <c r="CN73" s="290">
        <f t="shared" si="104"/>
        <v>0.9942885793386087</v>
      </c>
      <c r="CO73" s="290">
        <f t="shared" si="104"/>
        <v>0.9942885793386087</v>
      </c>
      <c r="CP73" s="290">
        <f t="shared" si="104"/>
        <v>0.9942885793386087</v>
      </c>
      <c r="CQ73" s="290">
        <f t="shared" si="104"/>
        <v>0.9942885793386087</v>
      </c>
      <c r="CR73" s="290">
        <f t="shared" si="79"/>
        <v>0.9942885793386087</v>
      </c>
      <c r="CS73" s="290">
        <f t="shared" si="80"/>
        <v>0.9942885793386087</v>
      </c>
      <c r="CT73" s="290">
        <f t="shared" si="81"/>
        <v>0.9942885793386087</v>
      </c>
      <c r="CU73" s="290">
        <f t="shared" si="82"/>
        <v>0.9942885793386087</v>
      </c>
      <c r="CV73" s="290">
        <f t="shared" si="83"/>
        <v>0.9942885793386087</v>
      </c>
      <c r="CW73" s="290">
        <f t="shared" si="84"/>
        <v>0.9942885793386087</v>
      </c>
      <c r="CX73" s="290">
        <f t="shared" si="85"/>
        <v>0.9942885793386087</v>
      </c>
      <c r="CY73" s="290">
        <f t="shared" si="86"/>
        <v>0.9942885793386087</v>
      </c>
      <c r="CZ73" s="290">
        <f t="shared" si="87"/>
        <v>0.9942885793386087</v>
      </c>
      <c r="DA73" s="290">
        <f t="shared" si="88"/>
        <v>0.9942885793386087</v>
      </c>
      <c r="DB73" s="290">
        <f t="shared" si="89"/>
        <v>0.9942885793386087</v>
      </c>
      <c r="DC73" s="290">
        <f t="shared" si="90"/>
        <v>0.9942885793386087</v>
      </c>
      <c r="DD73" s="290">
        <f t="shared" si="91"/>
        <v>0.9942885793386087</v>
      </c>
      <c r="DE73" s="290">
        <f t="shared" si="92"/>
        <v>0.9942885793386087</v>
      </c>
      <c r="DF73" s="290">
        <f t="shared" si="93"/>
        <v>0.9942885793386087</v>
      </c>
      <c r="DG73" s="290">
        <f t="shared" si="94"/>
        <v>0.9942885793386087</v>
      </c>
      <c r="DH73" s="290">
        <f t="shared" si="95"/>
        <v>0.9942885793386087</v>
      </c>
      <c r="DI73" s="290">
        <f t="shared" si="96"/>
        <v>0.9942885793386087</v>
      </c>
      <c r="DJ73" s="290">
        <f t="shared" si="97"/>
        <v>0.9942885793386087</v>
      </c>
      <c r="DK73" s="290">
        <f t="shared" si="98"/>
        <v>0.9942885793386087</v>
      </c>
      <c r="DL73" s="290">
        <f t="shared" si="99"/>
        <v>0.9942885793386087</v>
      </c>
      <c r="DM73" s="291">
        <f t="shared" si="100"/>
        <v>0.9942885793386087</v>
      </c>
    </row>
    <row r="74" spans="1:117" ht="21" customHeight="1">
      <c r="A74" s="90"/>
      <c r="B74" s="308"/>
      <c r="C74" s="570"/>
      <c r="D74" s="579"/>
      <c r="E74" s="283" t="s">
        <v>13</v>
      </c>
      <c r="F74" s="284">
        <v>38991</v>
      </c>
      <c r="G74" s="285">
        <v>2005</v>
      </c>
      <c r="H74" s="315">
        <f>'Fuel info'!$J$15</f>
        <v>6.84165</v>
      </c>
      <c r="I74" s="315">
        <f>'Fuel info'!$J$15</f>
        <v>6.84165</v>
      </c>
      <c r="J74" s="315">
        <f>'Fuel info'!$J$15</f>
        <v>6.84165</v>
      </c>
      <c r="K74" s="315">
        <f>'Fuel info'!$J$15</f>
        <v>6.84165</v>
      </c>
      <c r="L74" s="315">
        <f>'Fuel info'!$J$15</f>
        <v>6.84165</v>
      </c>
      <c r="M74" s="315">
        <f>'Fuel info'!$J$15</f>
        <v>6.84165</v>
      </c>
      <c r="N74" s="315">
        <f>'Fuel info'!$J$15</f>
        <v>6.84165</v>
      </c>
      <c r="O74" s="315">
        <f>'Fuel info'!$J$15</f>
        <v>6.84165</v>
      </c>
      <c r="P74" s="315">
        <f>'Fuel info'!$J$15</f>
        <v>6.84165</v>
      </c>
      <c r="Q74" s="315">
        <f>'Fuel info'!$J$15</f>
        <v>6.84165</v>
      </c>
      <c r="R74" s="315">
        <f>'Fuel info'!$J$15</f>
        <v>6.84165</v>
      </c>
      <c r="S74" s="315">
        <f>'Fuel info'!$J$15</f>
        <v>6.84165</v>
      </c>
      <c r="T74" s="315">
        <f>'Fuel info'!$J$15</f>
        <v>6.84165</v>
      </c>
      <c r="U74" s="315">
        <f>'Fuel info'!$J$15</f>
        <v>6.84165</v>
      </c>
      <c r="V74" s="315">
        <f>'Fuel info'!$J$15</f>
        <v>6.84165</v>
      </c>
      <c r="W74" s="315">
        <f>'Fuel info'!$J$15</f>
        <v>6.84165</v>
      </c>
      <c r="X74" s="315">
        <f>'Fuel info'!$J$15</f>
        <v>6.84165</v>
      </c>
      <c r="Y74" s="315">
        <f>'Fuel info'!$J$15</f>
        <v>6.84165</v>
      </c>
      <c r="Z74" s="315">
        <f>'Fuel info'!$J$15</f>
        <v>6.84165</v>
      </c>
      <c r="AA74" s="315">
        <f>'Fuel info'!$J$15</f>
        <v>6.84165</v>
      </c>
      <c r="AB74" s="315">
        <f>'Fuel info'!$J$15</f>
        <v>6.84165</v>
      </c>
      <c r="AC74" s="315">
        <f>'Fuel info'!$J$15</f>
        <v>6.84165</v>
      </c>
      <c r="AD74" s="315">
        <f>'Fuel info'!$J$15</f>
        <v>6.84165</v>
      </c>
      <c r="AE74" s="315">
        <f>'Fuel info'!$J$15</f>
        <v>6.84165</v>
      </c>
      <c r="AF74" s="315">
        <f>'Fuel info'!$J$15</f>
        <v>6.84165</v>
      </c>
      <c r="AG74" s="315">
        <f>'Fuel info'!$J$15</f>
        <v>6.84165</v>
      </c>
      <c r="AH74" s="315">
        <f>'Fuel info'!$J$15</f>
        <v>6.84165</v>
      </c>
      <c r="AI74" s="315">
        <f>'Fuel info'!$J$15</f>
        <v>6.84165</v>
      </c>
      <c r="AJ74" s="315">
        <f>'Fuel info'!$J$15</f>
        <v>6.84165</v>
      </c>
      <c r="AK74" s="315">
        <f>'Fuel info'!$J$15</f>
        <v>6.84165</v>
      </c>
      <c r="AL74" s="315">
        <f>'Fuel info'!$J$15</f>
        <v>6.84165</v>
      </c>
      <c r="AM74" s="315">
        <f>'Fuel info'!$J$15</f>
        <v>6.84165</v>
      </c>
      <c r="AN74" s="315">
        <f>'Fuel info'!$J$15</f>
        <v>6.84165</v>
      </c>
      <c r="AO74" s="315">
        <f>'Fuel info'!$J$15</f>
        <v>6.84165</v>
      </c>
      <c r="AP74" s="315">
        <f>'Fuel info'!$J$15</f>
        <v>6.84165</v>
      </c>
      <c r="AQ74" s="316">
        <f>'Fuel info'!$J$15</f>
        <v>6.84165</v>
      </c>
      <c r="AR74" s="15"/>
      <c r="AS74" s="286">
        <f>'Fuel info'!$H$15</f>
        <v>6.8916900000000005</v>
      </c>
      <c r="AT74" s="287">
        <f>'Fuel info'!$H$15</f>
        <v>6.8916900000000005</v>
      </c>
      <c r="AU74" s="287">
        <f>'Fuel info'!$H$15</f>
        <v>6.8916900000000005</v>
      </c>
      <c r="AV74" s="287">
        <f>'Fuel info'!$H$15</f>
        <v>6.8916900000000005</v>
      </c>
      <c r="AW74" s="287">
        <f>'Fuel info'!$H$15</f>
        <v>6.8916900000000005</v>
      </c>
      <c r="AX74" s="287">
        <f>'Fuel info'!$I$15</f>
        <v>6.88095</v>
      </c>
      <c r="AY74" s="287">
        <f>'Fuel info'!$I$15</f>
        <v>6.88095</v>
      </c>
      <c r="AZ74" s="287">
        <f>'Fuel info'!$I$15</f>
        <v>6.88095</v>
      </c>
      <c r="BA74" s="287">
        <f>'Fuel info'!$I$15</f>
        <v>6.88095</v>
      </c>
      <c r="BB74" s="287">
        <f>'Fuel info'!$I$15</f>
        <v>6.88095</v>
      </c>
      <c r="BC74" s="287">
        <f>'Fuel info'!$J$15</f>
        <v>6.84165</v>
      </c>
      <c r="BD74" s="287">
        <f>'Fuel info'!$J$15</f>
        <v>6.84165</v>
      </c>
      <c r="BE74" s="287">
        <f>'Fuel info'!$J$15</f>
        <v>6.84165</v>
      </c>
      <c r="BF74" s="287">
        <f>'Fuel info'!$J$15</f>
        <v>6.84165</v>
      </c>
      <c r="BG74" s="287">
        <f>'Fuel info'!$K$15</f>
        <v>6.84165</v>
      </c>
      <c r="BH74" s="287">
        <f>'Fuel info'!$K$15</f>
        <v>6.84165</v>
      </c>
      <c r="BI74" s="287">
        <f>'Fuel info'!$K$15</f>
        <v>6.84165</v>
      </c>
      <c r="BJ74" s="287">
        <f>'Fuel info'!$K$15</f>
        <v>6.84165</v>
      </c>
      <c r="BK74" s="287">
        <f>'Fuel info'!$K$15</f>
        <v>6.84165</v>
      </c>
      <c r="BL74" s="287">
        <f>'Fuel info'!$K$15</f>
        <v>6.84165</v>
      </c>
      <c r="BM74" s="287">
        <f>'Fuel info'!$K$15</f>
        <v>6.84165</v>
      </c>
      <c r="BN74" s="287">
        <f>'Fuel info'!$K$15</f>
        <v>6.84165</v>
      </c>
      <c r="BO74" s="287">
        <f>'Fuel info'!$K$15</f>
        <v>6.84165</v>
      </c>
      <c r="BP74" s="287">
        <f>'Fuel info'!$K$15</f>
        <v>6.84165</v>
      </c>
      <c r="BQ74" s="287">
        <f>'Fuel info'!$K$15</f>
        <v>6.84165</v>
      </c>
      <c r="BR74" s="287">
        <f>'Fuel info'!$K$15</f>
        <v>6.84165</v>
      </c>
      <c r="BS74" s="287">
        <f>'Fuel info'!$K$15</f>
        <v>6.84165</v>
      </c>
      <c r="BT74" s="287">
        <f>'Fuel info'!$K$15</f>
        <v>6.84165</v>
      </c>
      <c r="BU74" s="287">
        <f>'Fuel info'!$K$15</f>
        <v>6.84165</v>
      </c>
      <c r="BV74" s="287">
        <f>'Fuel info'!$K$15</f>
        <v>6.84165</v>
      </c>
      <c r="BW74" s="287">
        <f>'Fuel info'!$K$15</f>
        <v>6.84165</v>
      </c>
      <c r="BX74" s="287">
        <f>'Fuel info'!$K$15</f>
        <v>6.84165</v>
      </c>
      <c r="BY74" s="287">
        <f>'Fuel info'!$K$15</f>
        <v>6.84165</v>
      </c>
      <c r="BZ74" s="287">
        <f>'Fuel info'!$K$15</f>
        <v>6.84165</v>
      </c>
      <c r="CA74" s="287">
        <f>'Fuel info'!$K$15</f>
        <v>6.84165</v>
      </c>
      <c r="CB74" s="288">
        <f>'Fuel info'!$K$15</f>
        <v>6.84165</v>
      </c>
      <c r="CD74" s="289">
        <v>1</v>
      </c>
      <c r="CE74" s="247">
        <v>1</v>
      </c>
      <c r="CF74" s="247">
        <v>1</v>
      </c>
      <c r="CG74" s="247">
        <v>1</v>
      </c>
      <c r="CH74" s="247">
        <v>1</v>
      </c>
      <c r="CI74" s="247">
        <v>1</v>
      </c>
      <c r="CJ74" s="247">
        <v>1</v>
      </c>
      <c r="CK74" s="247">
        <v>1</v>
      </c>
      <c r="CL74" s="247">
        <v>1</v>
      </c>
      <c r="CM74" s="247">
        <v>1</v>
      </c>
      <c r="CN74" s="290">
        <f>BC74/R74</f>
        <v>1</v>
      </c>
      <c r="CO74" s="290">
        <f>BD74/S74</f>
        <v>1</v>
      </c>
      <c r="CP74" s="290">
        <f>BE74/T74</f>
        <v>1</v>
      </c>
      <c r="CQ74" s="290">
        <f>BF74/U74</f>
        <v>1</v>
      </c>
      <c r="CR74" s="290">
        <f t="shared" si="79"/>
        <v>1</v>
      </c>
      <c r="CS74" s="290">
        <f t="shared" si="80"/>
        <v>1</v>
      </c>
      <c r="CT74" s="290">
        <f t="shared" si="81"/>
        <v>1</v>
      </c>
      <c r="CU74" s="290">
        <f t="shared" si="82"/>
        <v>1</v>
      </c>
      <c r="CV74" s="290">
        <f t="shared" si="83"/>
        <v>1</v>
      </c>
      <c r="CW74" s="290">
        <f t="shared" si="84"/>
        <v>1</v>
      </c>
      <c r="CX74" s="290">
        <f t="shared" si="85"/>
        <v>1</v>
      </c>
      <c r="CY74" s="290">
        <f t="shared" si="86"/>
        <v>1</v>
      </c>
      <c r="CZ74" s="290">
        <f t="shared" si="87"/>
        <v>1</v>
      </c>
      <c r="DA74" s="290">
        <f t="shared" si="88"/>
        <v>1</v>
      </c>
      <c r="DB74" s="290">
        <f t="shared" si="89"/>
        <v>1</v>
      </c>
      <c r="DC74" s="290">
        <f t="shared" si="90"/>
        <v>1</v>
      </c>
      <c r="DD74" s="290">
        <f t="shared" si="91"/>
        <v>1</v>
      </c>
      <c r="DE74" s="290">
        <f t="shared" si="92"/>
        <v>1</v>
      </c>
      <c r="DF74" s="290">
        <f t="shared" si="93"/>
        <v>1</v>
      </c>
      <c r="DG74" s="290">
        <f t="shared" si="94"/>
        <v>1</v>
      </c>
      <c r="DH74" s="290">
        <f t="shared" si="95"/>
        <v>1</v>
      </c>
      <c r="DI74" s="290">
        <f t="shared" si="96"/>
        <v>1</v>
      </c>
      <c r="DJ74" s="290">
        <f t="shared" si="97"/>
        <v>1</v>
      </c>
      <c r="DK74" s="290">
        <f t="shared" si="98"/>
        <v>1</v>
      </c>
      <c r="DL74" s="290">
        <f t="shared" si="99"/>
        <v>1</v>
      </c>
      <c r="DM74" s="291">
        <f t="shared" si="100"/>
        <v>1</v>
      </c>
    </row>
    <row r="75" spans="1:117" ht="21" customHeight="1">
      <c r="A75" s="90"/>
      <c r="B75" s="308"/>
      <c r="C75" s="570"/>
      <c r="D75" s="579"/>
      <c r="E75" s="317" t="s">
        <v>14</v>
      </c>
      <c r="F75" s="284">
        <v>40087</v>
      </c>
      <c r="G75" s="285">
        <v>2009</v>
      </c>
      <c r="H75" s="315">
        <f>'Fuel info'!$K$15</f>
        <v>6.84165</v>
      </c>
      <c r="I75" s="315">
        <f>'Fuel info'!$K$15</f>
        <v>6.84165</v>
      </c>
      <c r="J75" s="315">
        <f>'Fuel info'!$K$15</f>
        <v>6.84165</v>
      </c>
      <c r="K75" s="315">
        <f>'Fuel info'!$K$15</f>
        <v>6.84165</v>
      </c>
      <c r="L75" s="315">
        <f>'Fuel info'!$K$15</f>
        <v>6.84165</v>
      </c>
      <c r="M75" s="315">
        <f>'Fuel info'!$K$15</f>
        <v>6.84165</v>
      </c>
      <c r="N75" s="315">
        <f>'Fuel info'!$K$15</f>
        <v>6.84165</v>
      </c>
      <c r="O75" s="315">
        <f>'Fuel info'!$K$15</f>
        <v>6.84165</v>
      </c>
      <c r="P75" s="315">
        <f>'Fuel info'!$K$15</f>
        <v>6.84165</v>
      </c>
      <c r="Q75" s="315">
        <f>'Fuel info'!$K$15</f>
        <v>6.84165</v>
      </c>
      <c r="R75" s="315">
        <f>'Fuel info'!$K$15</f>
        <v>6.84165</v>
      </c>
      <c r="S75" s="315">
        <f>'Fuel info'!$K$15</f>
        <v>6.84165</v>
      </c>
      <c r="T75" s="315">
        <f>'Fuel info'!$K$15</f>
        <v>6.84165</v>
      </c>
      <c r="U75" s="315">
        <f>'Fuel info'!$K$15</f>
        <v>6.84165</v>
      </c>
      <c r="V75" s="315">
        <f>'Fuel info'!$K$15</f>
        <v>6.84165</v>
      </c>
      <c r="W75" s="315">
        <f>'Fuel info'!$K$15</f>
        <v>6.84165</v>
      </c>
      <c r="X75" s="315">
        <f>'Fuel info'!$K$15</f>
        <v>6.84165</v>
      </c>
      <c r="Y75" s="315">
        <f>'Fuel info'!$K$15</f>
        <v>6.84165</v>
      </c>
      <c r="Z75" s="315">
        <f>'Fuel info'!$K$15</f>
        <v>6.84165</v>
      </c>
      <c r="AA75" s="315">
        <f>'Fuel info'!$K$15</f>
        <v>6.84165</v>
      </c>
      <c r="AB75" s="315">
        <f>'Fuel info'!$K$15</f>
        <v>6.84165</v>
      </c>
      <c r="AC75" s="315">
        <f>'Fuel info'!$K$15</f>
        <v>6.84165</v>
      </c>
      <c r="AD75" s="315">
        <f>'Fuel info'!$K$15</f>
        <v>6.84165</v>
      </c>
      <c r="AE75" s="315">
        <f>'Fuel info'!$K$15</f>
        <v>6.84165</v>
      </c>
      <c r="AF75" s="315">
        <f>'Fuel info'!$K$15</f>
        <v>6.84165</v>
      </c>
      <c r="AG75" s="315">
        <f>'Fuel info'!$K$15</f>
        <v>6.84165</v>
      </c>
      <c r="AH75" s="315">
        <f>'Fuel info'!$K$15</f>
        <v>6.84165</v>
      </c>
      <c r="AI75" s="315">
        <f>'Fuel info'!$K$15</f>
        <v>6.84165</v>
      </c>
      <c r="AJ75" s="315">
        <f>'Fuel info'!$K$15</f>
        <v>6.84165</v>
      </c>
      <c r="AK75" s="315">
        <f>'Fuel info'!$K$15</f>
        <v>6.84165</v>
      </c>
      <c r="AL75" s="315">
        <f>'Fuel info'!$K$15</f>
        <v>6.84165</v>
      </c>
      <c r="AM75" s="315">
        <f>'Fuel info'!$K$15</f>
        <v>6.84165</v>
      </c>
      <c r="AN75" s="315">
        <f>'Fuel info'!$K$15</f>
        <v>6.84165</v>
      </c>
      <c r="AO75" s="315">
        <f>'Fuel info'!$K$15</f>
        <v>6.84165</v>
      </c>
      <c r="AP75" s="315">
        <f>'Fuel info'!$K$15</f>
        <v>6.84165</v>
      </c>
      <c r="AQ75" s="316">
        <f>'Fuel info'!$K$15</f>
        <v>6.84165</v>
      </c>
      <c r="AR75" s="15"/>
      <c r="AS75" s="286">
        <f>'Fuel info'!$H$15</f>
        <v>6.8916900000000005</v>
      </c>
      <c r="AT75" s="287">
        <f>'Fuel info'!$H$15</f>
        <v>6.8916900000000005</v>
      </c>
      <c r="AU75" s="287">
        <f>'Fuel info'!$H$15</f>
        <v>6.8916900000000005</v>
      </c>
      <c r="AV75" s="287">
        <f>'Fuel info'!$H$15</f>
        <v>6.8916900000000005</v>
      </c>
      <c r="AW75" s="287">
        <f>'Fuel info'!$H$15</f>
        <v>6.8916900000000005</v>
      </c>
      <c r="AX75" s="287">
        <f>'Fuel info'!$I$15</f>
        <v>6.88095</v>
      </c>
      <c r="AY75" s="287">
        <f>'Fuel info'!$I$15</f>
        <v>6.88095</v>
      </c>
      <c r="AZ75" s="287">
        <f>'Fuel info'!$I$15</f>
        <v>6.88095</v>
      </c>
      <c r="BA75" s="287">
        <f>'Fuel info'!$I$15</f>
        <v>6.88095</v>
      </c>
      <c r="BB75" s="287">
        <f>'Fuel info'!$I$15</f>
        <v>6.88095</v>
      </c>
      <c r="BC75" s="287">
        <f>'Fuel info'!$J$15</f>
        <v>6.84165</v>
      </c>
      <c r="BD75" s="287">
        <f>'Fuel info'!$J$15</f>
        <v>6.84165</v>
      </c>
      <c r="BE75" s="287">
        <f>'Fuel info'!$J$15</f>
        <v>6.84165</v>
      </c>
      <c r="BF75" s="287">
        <f>'Fuel info'!$J$15</f>
        <v>6.84165</v>
      </c>
      <c r="BG75" s="287">
        <f>'Fuel info'!$K$15</f>
        <v>6.84165</v>
      </c>
      <c r="BH75" s="287">
        <f>'Fuel info'!$K$15</f>
        <v>6.84165</v>
      </c>
      <c r="BI75" s="287">
        <f>'Fuel info'!$K$15</f>
        <v>6.84165</v>
      </c>
      <c r="BJ75" s="287">
        <f>'Fuel info'!$K$15</f>
        <v>6.84165</v>
      </c>
      <c r="BK75" s="287">
        <f>'Fuel info'!$K$15</f>
        <v>6.84165</v>
      </c>
      <c r="BL75" s="287">
        <f>'Fuel info'!$K$15</f>
        <v>6.84165</v>
      </c>
      <c r="BM75" s="287">
        <f>'Fuel info'!$K$15</f>
        <v>6.84165</v>
      </c>
      <c r="BN75" s="287">
        <f>'Fuel info'!$K$15</f>
        <v>6.84165</v>
      </c>
      <c r="BO75" s="287">
        <f>'Fuel info'!$K$15</f>
        <v>6.84165</v>
      </c>
      <c r="BP75" s="287">
        <f>'Fuel info'!$K$15</f>
        <v>6.84165</v>
      </c>
      <c r="BQ75" s="287">
        <f>'Fuel info'!$K$15</f>
        <v>6.84165</v>
      </c>
      <c r="BR75" s="287">
        <f>'Fuel info'!$K$15</f>
        <v>6.84165</v>
      </c>
      <c r="BS75" s="287">
        <f>'Fuel info'!$K$15</f>
        <v>6.84165</v>
      </c>
      <c r="BT75" s="287">
        <f>'Fuel info'!$K$15</f>
        <v>6.84165</v>
      </c>
      <c r="BU75" s="287">
        <f>'Fuel info'!$K$15</f>
        <v>6.84165</v>
      </c>
      <c r="BV75" s="287">
        <f>'Fuel info'!$K$15</f>
        <v>6.84165</v>
      </c>
      <c r="BW75" s="287">
        <f>'Fuel info'!$K$15</f>
        <v>6.84165</v>
      </c>
      <c r="BX75" s="287">
        <f>'Fuel info'!$K$15</f>
        <v>6.84165</v>
      </c>
      <c r="BY75" s="287">
        <f>'Fuel info'!$K$15</f>
        <v>6.84165</v>
      </c>
      <c r="BZ75" s="287">
        <f>'Fuel info'!$K$15</f>
        <v>6.84165</v>
      </c>
      <c r="CA75" s="287">
        <f>'Fuel info'!$K$15</f>
        <v>6.84165</v>
      </c>
      <c r="CB75" s="288">
        <f>'Fuel info'!$K$15</f>
        <v>6.84165</v>
      </c>
      <c r="CD75" s="289">
        <v>1</v>
      </c>
      <c r="CE75" s="247">
        <v>1</v>
      </c>
      <c r="CF75" s="247">
        <v>1</v>
      </c>
      <c r="CG75" s="247">
        <v>1</v>
      </c>
      <c r="CH75" s="247">
        <v>1</v>
      </c>
      <c r="CI75" s="247">
        <v>1</v>
      </c>
      <c r="CJ75" s="247">
        <v>1</v>
      </c>
      <c r="CK75" s="247">
        <v>1</v>
      </c>
      <c r="CL75" s="247">
        <v>1</v>
      </c>
      <c r="CM75" s="247">
        <v>1</v>
      </c>
      <c r="CN75" s="247">
        <v>1</v>
      </c>
      <c r="CO75" s="247">
        <v>1</v>
      </c>
      <c r="CP75" s="247">
        <v>1</v>
      </c>
      <c r="CQ75" s="247">
        <v>1</v>
      </c>
      <c r="CR75" s="290">
        <f t="shared" si="79"/>
        <v>1</v>
      </c>
      <c r="CS75" s="290">
        <f t="shared" si="80"/>
        <v>1</v>
      </c>
      <c r="CT75" s="290">
        <f t="shared" si="81"/>
        <v>1</v>
      </c>
      <c r="CU75" s="290">
        <f t="shared" si="82"/>
        <v>1</v>
      </c>
      <c r="CV75" s="290">
        <f t="shared" si="83"/>
        <v>1</v>
      </c>
      <c r="CW75" s="290">
        <f t="shared" si="84"/>
        <v>1</v>
      </c>
      <c r="CX75" s="290">
        <f t="shared" si="85"/>
        <v>1</v>
      </c>
      <c r="CY75" s="290">
        <f t="shared" si="86"/>
        <v>1</v>
      </c>
      <c r="CZ75" s="290">
        <f t="shared" si="87"/>
        <v>1</v>
      </c>
      <c r="DA75" s="290">
        <f t="shared" si="88"/>
        <v>1</v>
      </c>
      <c r="DB75" s="290">
        <f t="shared" si="89"/>
        <v>1</v>
      </c>
      <c r="DC75" s="290">
        <f t="shared" si="90"/>
        <v>1</v>
      </c>
      <c r="DD75" s="290">
        <f t="shared" si="91"/>
        <v>1</v>
      </c>
      <c r="DE75" s="290">
        <f t="shared" si="92"/>
        <v>1</v>
      </c>
      <c r="DF75" s="290">
        <f t="shared" si="93"/>
        <v>1</v>
      </c>
      <c r="DG75" s="290">
        <f t="shared" si="94"/>
        <v>1</v>
      </c>
      <c r="DH75" s="290">
        <f t="shared" si="95"/>
        <v>1</v>
      </c>
      <c r="DI75" s="290">
        <f t="shared" si="96"/>
        <v>1</v>
      </c>
      <c r="DJ75" s="290">
        <f t="shared" si="97"/>
        <v>1</v>
      </c>
      <c r="DK75" s="290">
        <f t="shared" si="98"/>
        <v>1</v>
      </c>
      <c r="DL75" s="290">
        <f t="shared" si="99"/>
        <v>1</v>
      </c>
      <c r="DM75" s="291">
        <f t="shared" si="100"/>
        <v>1</v>
      </c>
    </row>
    <row r="76" spans="1:117" ht="21" customHeight="1" thickBot="1">
      <c r="A76" s="92"/>
      <c r="B76" s="318"/>
      <c r="C76" s="584"/>
      <c r="D76" s="580"/>
      <c r="E76" s="319" t="s">
        <v>15</v>
      </c>
      <c r="F76" s="320" t="s">
        <v>169</v>
      </c>
      <c r="G76" s="321">
        <v>2009</v>
      </c>
      <c r="H76" s="323">
        <f>'Fuel info'!$K$15</f>
        <v>6.84165</v>
      </c>
      <c r="I76" s="323">
        <f>'Fuel info'!$K$15</f>
        <v>6.84165</v>
      </c>
      <c r="J76" s="323">
        <f>'Fuel info'!$K$15</f>
        <v>6.84165</v>
      </c>
      <c r="K76" s="323">
        <f>'Fuel info'!$K$15</f>
        <v>6.84165</v>
      </c>
      <c r="L76" s="323">
        <f>'Fuel info'!$K$15</f>
        <v>6.84165</v>
      </c>
      <c r="M76" s="323">
        <f>'Fuel info'!$K$15</f>
        <v>6.84165</v>
      </c>
      <c r="N76" s="323">
        <f>'Fuel info'!$K$15</f>
        <v>6.84165</v>
      </c>
      <c r="O76" s="323">
        <f>'Fuel info'!$K$15</f>
        <v>6.84165</v>
      </c>
      <c r="P76" s="323">
        <f>'Fuel info'!$K$15</f>
        <v>6.84165</v>
      </c>
      <c r="Q76" s="323">
        <f>'Fuel info'!$K$15</f>
        <v>6.84165</v>
      </c>
      <c r="R76" s="323">
        <f>'Fuel info'!$K$15</f>
        <v>6.84165</v>
      </c>
      <c r="S76" s="323">
        <f>'Fuel info'!$K$15</f>
        <v>6.84165</v>
      </c>
      <c r="T76" s="323">
        <f>'Fuel info'!$K$15</f>
        <v>6.84165</v>
      </c>
      <c r="U76" s="323">
        <f>'Fuel info'!$K$15</f>
        <v>6.84165</v>
      </c>
      <c r="V76" s="323">
        <f>'Fuel info'!$K$15</f>
        <v>6.84165</v>
      </c>
      <c r="W76" s="323">
        <f>'Fuel info'!$K$15</f>
        <v>6.84165</v>
      </c>
      <c r="X76" s="323">
        <f>'Fuel info'!$K$15</f>
        <v>6.84165</v>
      </c>
      <c r="Y76" s="323">
        <f>'Fuel info'!$K$15</f>
        <v>6.84165</v>
      </c>
      <c r="Z76" s="323">
        <f>'Fuel info'!$K$15</f>
        <v>6.84165</v>
      </c>
      <c r="AA76" s="323">
        <f>'Fuel info'!$K$15</f>
        <v>6.84165</v>
      </c>
      <c r="AB76" s="323">
        <f>'Fuel info'!$K$15</f>
        <v>6.84165</v>
      </c>
      <c r="AC76" s="323">
        <f>'Fuel info'!$K$15</f>
        <v>6.84165</v>
      </c>
      <c r="AD76" s="323">
        <f>'Fuel info'!$K$15</f>
        <v>6.84165</v>
      </c>
      <c r="AE76" s="323">
        <f>'Fuel info'!$K$15</f>
        <v>6.84165</v>
      </c>
      <c r="AF76" s="323">
        <f>'Fuel info'!$K$15</f>
        <v>6.84165</v>
      </c>
      <c r="AG76" s="323">
        <f>'Fuel info'!$K$15</f>
        <v>6.84165</v>
      </c>
      <c r="AH76" s="323">
        <f>'Fuel info'!$K$15</f>
        <v>6.84165</v>
      </c>
      <c r="AI76" s="323">
        <f>'Fuel info'!$K$15</f>
        <v>6.84165</v>
      </c>
      <c r="AJ76" s="323">
        <f>'Fuel info'!$K$15</f>
        <v>6.84165</v>
      </c>
      <c r="AK76" s="323">
        <f>'Fuel info'!$K$15</f>
        <v>6.84165</v>
      </c>
      <c r="AL76" s="323">
        <f>'Fuel info'!$K$15</f>
        <v>6.84165</v>
      </c>
      <c r="AM76" s="323">
        <f>'Fuel info'!$K$15</f>
        <v>6.84165</v>
      </c>
      <c r="AN76" s="323">
        <f>'Fuel info'!$K$15</f>
        <v>6.84165</v>
      </c>
      <c r="AO76" s="323">
        <f>'Fuel info'!$K$15</f>
        <v>6.84165</v>
      </c>
      <c r="AP76" s="323">
        <f>'Fuel info'!$K$15</f>
        <v>6.84165</v>
      </c>
      <c r="AQ76" s="324">
        <f>'Fuel info'!$K$15</f>
        <v>6.84165</v>
      </c>
      <c r="AR76" s="15"/>
      <c r="AS76" s="325">
        <f>'Fuel info'!$H$15</f>
        <v>6.8916900000000005</v>
      </c>
      <c r="AT76" s="326">
        <f>'Fuel info'!$H$15</f>
        <v>6.8916900000000005</v>
      </c>
      <c r="AU76" s="326">
        <f>'Fuel info'!$H$15</f>
        <v>6.8916900000000005</v>
      </c>
      <c r="AV76" s="326">
        <f>'Fuel info'!$H$15</f>
        <v>6.8916900000000005</v>
      </c>
      <c r="AW76" s="326">
        <f>'Fuel info'!$H$15</f>
        <v>6.8916900000000005</v>
      </c>
      <c r="AX76" s="326">
        <f>'Fuel info'!$I$15</f>
        <v>6.88095</v>
      </c>
      <c r="AY76" s="326">
        <f>'Fuel info'!$I$15</f>
        <v>6.88095</v>
      </c>
      <c r="AZ76" s="326">
        <f>'Fuel info'!$I$15</f>
        <v>6.88095</v>
      </c>
      <c r="BA76" s="326">
        <f>'Fuel info'!$I$15</f>
        <v>6.88095</v>
      </c>
      <c r="BB76" s="326">
        <f>'Fuel info'!$I$15</f>
        <v>6.88095</v>
      </c>
      <c r="BC76" s="326">
        <f>'Fuel info'!$J$15</f>
        <v>6.84165</v>
      </c>
      <c r="BD76" s="326">
        <f>'Fuel info'!$J$15</f>
        <v>6.84165</v>
      </c>
      <c r="BE76" s="326">
        <f>'Fuel info'!$J$15</f>
        <v>6.84165</v>
      </c>
      <c r="BF76" s="326">
        <f>'Fuel info'!$J$15</f>
        <v>6.84165</v>
      </c>
      <c r="BG76" s="326">
        <f>'Fuel info'!$K$15</f>
        <v>6.84165</v>
      </c>
      <c r="BH76" s="326">
        <f>'Fuel info'!$K$15</f>
        <v>6.84165</v>
      </c>
      <c r="BI76" s="326">
        <f>'Fuel info'!$K$15</f>
        <v>6.84165</v>
      </c>
      <c r="BJ76" s="326">
        <f>'Fuel info'!$K$15</f>
        <v>6.84165</v>
      </c>
      <c r="BK76" s="326">
        <f>'Fuel info'!$K$15</f>
        <v>6.84165</v>
      </c>
      <c r="BL76" s="326">
        <f>'Fuel info'!$K$15</f>
        <v>6.84165</v>
      </c>
      <c r="BM76" s="326">
        <f>'Fuel info'!$K$15</f>
        <v>6.84165</v>
      </c>
      <c r="BN76" s="326">
        <f>'Fuel info'!$K$15</f>
        <v>6.84165</v>
      </c>
      <c r="BO76" s="326">
        <f>'Fuel info'!$K$15</f>
        <v>6.84165</v>
      </c>
      <c r="BP76" s="326">
        <f>'Fuel info'!$K$15</f>
        <v>6.84165</v>
      </c>
      <c r="BQ76" s="326">
        <f>'Fuel info'!$K$15</f>
        <v>6.84165</v>
      </c>
      <c r="BR76" s="326">
        <f>'Fuel info'!$K$15</f>
        <v>6.84165</v>
      </c>
      <c r="BS76" s="326">
        <f>'Fuel info'!$K$15</f>
        <v>6.84165</v>
      </c>
      <c r="BT76" s="326">
        <f>'Fuel info'!$K$15</f>
        <v>6.84165</v>
      </c>
      <c r="BU76" s="326">
        <f>'Fuel info'!$K$15</f>
        <v>6.84165</v>
      </c>
      <c r="BV76" s="326">
        <f>'Fuel info'!$K$15</f>
        <v>6.84165</v>
      </c>
      <c r="BW76" s="326">
        <f>'Fuel info'!$K$15</f>
        <v>6.84165</v>
      </c>
      <c r="BX76" s="326">
        <f>'Fuel info'!$K$15</f>
        <v>6.84165</v>
      </c>
      <c r="BY76" s="326">
        <f>'Fuel info'!$K$15</f>
        <v>6.84165</v>
      </c>
      <c r="BZ76" s="326">
        <f>'Fuel info'!$K$15</f>
        <v>6.84165</v>
      </c>
      <c r="CA76" s="326">
        <f>'Fuel info'!$K$15</f>
        <v>6.84165</v>
      </c>
      <c r="CB76" s="327">
        <f>'Fuel info'!$K$15</f>
        <v>6.84165</v>
      </c>
      <c r="CD76" s="300">
        <v>1</v>
      </c>
      <c r="CE76" s="246">
        <v>1</v>
      </c>
      <c r="CF76" s="246">
        <v>1</v>
      </c>
      <c r="CG76" s="246">
        <v>1</v>
      </c>
      <c r="CH76" s="246">
        <v>1</v>
      </c>
      <c r="CI76" s="246">
        <v>1</v>
      </c>
      <c r="CJ76" s="246">
        <v>1</v>
      </c>
      <c r="CK76" s="246">
        <v>1</v>
      </c>
      <c r="CL76" s="246">
        <v>1</v>
      </c>
      <c r="CM76" s="246">
        <v>1</v>
      </c>
      <c r="CN76" s="246">
        <v>1</v>
      </c>
      <c r="CO76" s="246">
        <v>1</v>
      </c>
      <c r="CP76" s="246">
        <v>1</v>
      </c>
      <c r="CQ76" s="246">
        <v>1</v>
      </c>
      <c r="CR76" s="301">
        <f t="shared" si="79"/>
        <v>1</v>
      </c>
      <c r="CS76" s="301">
        <f t="shared" si="80"/>
        <v>1</v>
      </c>
      <c r="CT76" s="301">
        <f t="shared" si="81"/>
        <v>1</v>
      </c>
      <c r="CU76" s="301">
        <f t="shared" si="82"/>
        <v>1</v>
      </c>
      <c r="CV76" s="301">
        <f t="shared" si="83"/>
        <v>1</v>
      </c>
      <c r="CW76" s="301">
        <f t="shared" si="84"/>
        <v>1</v>
      </c>
      <c r="CX76" s="301">
        <f t="shared" si="85"/>
        <v>1</v>
      </c>
      <c r="CY76" s="301">
        <f t="shared" si="86"/>
        <v>1</v>
      </c>
      <c r="CZ76" s="301">
        <f t="shared" si="87"/>
        <v>1</v>
      </c>
      <c r="DA76" s="301">
        <f t="shared" si="88"/>
        <v>1</v>
      </c>
      <c r="DB76" s="301">
        <f t="shared" si="89"/>
        <v>1</v>
      </c>
      <c r="DC76" s="301">
        <f t="shared" si="90"/>
        <v>1</v>
      </c>
      <c r="DD76" s="301">
        <f t="shared" si="91"/>
        <v>1</v>
      </c>
      <c r="DE76" s="301">
        <f t="shared" si="92"/>
        <v>1</v>
      </c>
      <c r="DF76" s="301">
        <f t="shared" si="93"/>
        <v>1</v>
      </c>
      <c r="DG76" s="301">
        <f t="shared" si="94"/>
        <v>1</v>
      </c>
      <c r="DH76" s="301">
        <f t="shared" si="95"/>
        <v>1</v>
      </c>
      <c r="DI76" s="301">
        <f t="shared" si="96"/>
        <v>1</v>
      </c>
      <c r="DJ76" s="301">
        <f t="shared" si="97"/>
        <v>1</v>
      </c>
      <c r="DK76" s="301">
        <f t="shared" si="98"/>
        <v>1</v>
      </c>
      <c r="DL76" s="301">
        <f t="shared" si="99"/>
        <v>1</v>
      </c>
      <c r="DM76" s="302">
        <f t="shared" si="100"/>
        <v>1</v>
      </c>
    </row>
    <row r="77" spans="8:44" ht="12.75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3"/>
    </row>
    <row r="78" spans="8:44" ht="13.5" thickBot="1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3"/>
    </row>
    <row r="79" spans="1:117" ht="19.5" thickBot="1">
      <c r="A79" s="573" t="s">
        <v>0</v>
      </c>
      <c r="B79" s="574"/>
      <c r="C79" s="574"/>
      <c r="D79" s="574"/>
      <c r="E79" s="574"/>
      <c r="F79" s="575"/>
      <c r="G79" s="272"/>
      <c r="H79" s="565" t="s">
        <v>161</v>
      </c>
      <c r="I79" s="541"/>
      <c r="J79" s="541"/>
      <c r="K79" s="541"/>
      <c r="L79" s="541"/>
      <c r="M79" s="541"/>
      <c r="N79" s="541"/>
      <c r="O79" s="541"/>
      <c r="P79" s="541"/>
      <c r="Q79" s="541"/>
      <c r="R79" s="541"/>
      <c r="S79" s="541"/>
      <c r="T79" s="541"/>
      <c r="U79" s="541"/>
      <c r="V79" s="541"/>
      <c r="W79" s="541"/>
      <c r="X79" s="541"/>
      <c r="Y79" s="541"/>
      <c r="Z79" s="541"/>
      <c r="AA79" s="541"/>
      <c r="AB79" s="541"/>
      <c r="AC79" s="541"/>
      <c r="AD79" s="541"/>
      <c r="AE79" s="541"/>
      <c r="AF79" s="541"/>
      <c r="AG79" s="541"/>
      <c r="AH79" s="541"/>
      <c r="AI79" s="541"/>
      <c r="AJ79" s="541"/>
      <c r="AK79" s="541"/>
      <c r="AL79" s="541"/>
      <c r="AM79" s="541"/>
      <c r="AN79" s="541"/>
      <c r="AO79" s="541"/>
      <c r="AP79" s="541"/>
      <c r="AQ79" s="542"/>
      <c r="AS79" s="565" t="s">
        <v>162</v>
      </c>
      <c r="AT79" s="541"/>
      <c r="AU79" s="541"/>
      <c r="AV79" s="541"/>
      <c r="AW79" s="541"/>
      <c r="AX79" s="541"/>
      <c r="AY79" s="541"/>
      <c r="AZ79" s="541"/>
      <c r="BA79" s="541"/>
      <c r="BB79" s="541"/>
      <c r="BC79" s="541"/>
      <c r="BD79" s="541"/>
      <c r="BE79" s="541"/>
      <c r="BF79" s="541"/>
      <c r="BG79" s="541"/>
      <c r="BH79" s="541"/>
      <c r="BI79" s="541"/>
      <c r="BJ79" s="541"/>
      <c r="BK79" s="541"/>
      <c r="BL79" s="541"/>
      <c r="BM79" s="541"/>
      <c r="BN79" s="541"/>
      <c r="BO79" s="541"/>
      <c r="BP79" s="541"/>
      <c r="BQ79" s="541"/>
      <c r="BR79" s="541"/>
      <c r="BS79" s="541"/>
      <c r="BT79" s="541"/>
      <c r="BU79" s="541"/>
      <c r="BV79" s="541"/>
      <c r="BW79" s="541"/>
      <c r="BX79" s="541"/>
      <c r="BY79" s="541"/>
      <c r="BZ79" s="541"/>
      <c r="CA79" s="541"/>
      <c r="CB79" s="542"/>
      <c r="CD79" s="540" t="s">
        <v>163</v>
      </c>
      <c r="CE79" s="541"/>
      <c r="CF79" s="541"/>
      <c r="CG79" s="541"/>
      <c r="CH79" s="541"/>
      <c r="CI79" s="541"/>
      <c r="CJ79" s="541"/>
      <c r="CK79" s="541"/>
      <c r="CL79" s="541"/>
      <c r="CM79" s="541"/>
      <c r="CN79" s="541"/>
      <c r="CO79" s="541"/>
      <c r="CP79" s="541"/>
      <c r="CQ79" s="541"/>
      <c r="CR79" s="541"/>
      <c r="CS79" s="541"/>
      <c r="CT79" s="541"/>
      <c r="CU79" s="541"/>
      <c r="CV79" s="541"/>
      <c r="CW79" s="541"/>
      <c r="CX79" s="541"/>
      <c r="CY79" s="541"/>
      <c r="CZ79" s="541"/>
      <c r="DA79" s="541"/>
      <c r="DB79" s="541"/>
      <c r="DC79" s="541"/>
      <c r="DD79" s="541"/>
      <c r="DE79" s="541"/>
      <c r="DF79" s="541"/>
      <c r="DG79" s="541"/>
      <c r="DH79" s="541"/>
      <c r="DI79" s="541"/>
      <c r="DJ79" s="541"/>
      <c r="DK79" s="541"/>
      <c r="DL79" s="541"/>
      <c r="DM79" s="542"/>
    </row>
    <row r="80" spans="1:117" ht="24.75" customHeight="1" thickBot="1">
      <c r="A80" s="543" t="s">
        <v>1</v>
      </c>
      <c r="B80" s="545" t="s">
        <v>2</v>
      </c>
      <c r="C80" s="545" t="s">
        <v>3</v>
      </c>
      <c r="D80" s="545" t="s">
        <v>4</v>
      </c>
      <c r="E80" s="547" t="s">
        <v>5</v>
      </c>
      <c r="F80" s="549" t="s">
        <v>19</v>
      </c>
      <c r="G80" s="576" t="s">
        <v>24</v>
      </c>
      <c r="H80" s="566" t="s">
        <v>37</v>
      </c>
      <c r="I80" s="567"/>
      <c r="J80" s="567"/>
      <c r="K80" s="567"/>
      <c r="L80" s="567"/>
      <c r="M80" s="567"/>
      <c r="N80" s="567"/>
      <c r="O80" s="567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7"/>
      <c r="AA80" s="567"/>
      <c r="AB80" s="567"/>
      <c r="AC80" s="567"/>
      <c r="AD80" s="567"/>
      <c r="AE80" s="567"/>
      <c r="AF80" s="567"/>
      <c r="AG80" s="567"/>
      <c r="AH80" s="567"/>
      <c r="AI80" s="567"/>
      <c r="AJ80" s="567"/>
      <c r="AK80" s="567"/>
      <c r="AL80" s="567"/>
      <c r="AM80" s="567"/>
      <c r="AN80" s="567"/>
      <c r="AO80" s="567"/>
      <c r="AP80" s="567"/>
      <c r="AQ80" s="568"/>
      <c r="AS80" s="566" t="s">
        <v>37</v>
      </c>
      <c r="AT80" s="567"/>
      <c r="AU80" s="567"/>
      <c r="AV80" s="567"/>
      <c r="AW80" s="567"/>
      <c r="AX80" s="567"/>
      <c r="AY80" s="567"/>
      <c r="AZ80" s="567"/>
      <c r="BA80" s="567"/>
      <c r="BB80" s="567"/>
      <c r="BC80" s="567"/>
      <c r="BD80" s="567"/>
      <c r="BE80" s="567"/>
      <c r="BF80" s="567"/>
      <c r="BG80" s="567"/>
      <c r="BH80" s="567"/>
      <c r="BI80" s="567"/>
      <c r="BJ80" s="567"/>
      <c r="BK80" s="567"/>
      <c r="BL80" s="567"/>
      <c r="BM80" s="567"/>
      <c r="BN80" s="567"/>
      <c r="BO80" s="567"/>
      <c r="BP80" s="567"/>
      <c r="BQ80" s="567"/>
      <c r="BR80" s="567"/>
      <c r="BS80" s="567"/>
      <c r="BT80" s="567"/>
      <c r="BU80" s="567"/>
      <c r="BV80" s="567"/>
      <c r="BW80" s="567"/>
      <c r="BX80" s="567"/>
      <c r="BY80" s="567"/>
      <c r="BZ80" s="567"/>
      <c r="CA80" s="567"/>
      <c r="CB80" s="568"/>
      <c r="CD80" s="566" t="s">
        <v>37</v>
      </c>
      <c r="CE80" s="567"/>
      <c r="CF80" s="567"/>
      <c r="CG80" s="567"/>
      <c r="CH80" s="567"/>
      <c r="CI80" s="567"/>
      <c r="CJ80" s="567"/>
      <c r="CK80" s="567"/>
      <c r="CL80" s="567"/>
      <c r="CM80" s="567"/>
      <c r="CN80" s="567"/>
      <c r="CO80" s="567"/>
      <c r="CP80" s="567"/>
      <c r="CQ80" s="567"/>
      <c r="CR80" s="567"/>
      <c r="CS80" s="567"/>
      <c r="CT80" s="567"/>
      <c r="CU80" s="567"/>
      <c r="CV80" s="567"/>
      <c r="CW80" s="567"/>
      <c r="CX80" s="567"/>
      <c r="CY80" s="567"/>
      <c r="CZ80" s="567"/>
      <c r="DA80" s="567"/>
      <c r="DB80" s="567"/>
      <c r="DC80" s="567"/>
      <c r="DD80" s="567"/>
      <c r="DE80" s="567"/>
      <c r="DF80" s="567"/>
      <c r="DG80" s="567"/>
      <c r="DH80" s="567"/>
      <c r="DI80" s="567"/>
      <c r="DJ80" s="567"/>
      <c r="DK80" s="567"/>
      <c r="DL80" s="567"/>
      <c r="DM80" s="568"/>
    </row>
    <row r="81" spans="1:117" ht="35.25" customHeight="1" thickBot="1">
      <c r="A81" s="561"/>
      <c r="B81" s="562"/>
      <c r="C81" s="562"/>
      <c r="D81" s="562"/>
      <c r="E81" s="563"/>
      <c r="F81" s="564"/>
      <c r="G81" s="577"/>
      <c r="H81" s="16">
        <v>1995</v>
      </c>
      <c r="I81" s="17">
        <v>1996</v>
      </c>
      <c r="J81" s="17">
        <v>1997</v>
      </c>
      <c r="K81" s="17">
        <v>1998</v>
      </c>
      <c r="L81" s="17">
        <v>1999</v>
      </c>
      <c r="M81" s="17">
        <f aca="true" t="shared" si="105" ref="M81:AQ81">L81+1</f>
        <v>2000</v>
      </c>
      <c r="N81" s="17">
        <f t="shared" si="105"/>
        <v>2001</v>
      </c>
      <c r="O81" s="17">
        <f t="shared" si="105"/>
        <v>2002</v>
      </c>
      <c r="P81" s="17">
        <f t="shared" si="105"/>
        <v>2003</v>
      </c>
      <c r="Q81" s="17">
        <f t="shared" si="105"/>
        <v>2004</v>
      </c>
      <c r="R81" s="17">
        <f t="shared" si="105"/>
        <v>2005</v>
      </c>
      <c r="S81" s="17">
        <f t="shared" si="105"/>
        <v>2006</v>
      </c>
      <c r="T81" s="17">
        <f t="shared" si="105"/>
        <v>2007</v>
      </c>
      <c r="U81" s="17">
        <f t="shared" si="105"/>
        <v>2008</v>
      </c>
      <c r="V81" s="17">
        <f t="shared" si="105"/>
        <v>2009</v>
      </c>
      <c r="W81" s="17">
        <f t="shared" si="105"/>
        <v>2010</v>
      </c>
      <c r="X81" s="17">
        <f t="shared" si="105"/>
        <v>2011</v>
      </c>
      <c r="Y81" s="17">
        <f t="shared" si="105"/>
        <v>2012</v>
      </c>
      <c r="Z81" s="17">
        <f t="shared" si="105"/>
        <v>2013</v>
      </c>
      <c r="AA81" s="17">
        <f t="shared" si="105"/>
        <v>2014</v>
      </c>
      <c r="AB81" s="17">
        <f t="shared" si="105"/>
        <v>2015</v>
      </c>
      <c r="AC81" s="17">
        <f t="shared" si="105"/>
        <v>2016</v>
      </c>
      <c r="AD81" s="17">
        <f t="shared" si="105"/>
        <v>2017</v>
      </c>
      <c r="AE81" s="17">
        <f t="shared" si="105"/>
        <v>2018</v>
      </c>
      <c r="AF81" s="17">
        <f t="shared" si="105"/>
        <v>2019</v>
      </c>
      <c r="AG81" s="17">
        <f t="shared" si="105"/>
        <v>2020</v>
      </c>
      <c r="AH81" s="17">
        <f t="shared" si="105"/>
        <v>2021</v>
      </c>
      <c r="AI81" s="17">
        <f t="shared" si="105"/>
        <v>2022</v>
      </c>
      <c r="AJ81" s="17">
        <f t="shared" si="105"/>
        <v>2023</v>
      </c>
      <c r="AK81" s="17">
        <f t="shared" si="105"/>
        <v>2024</v>
      </c>
      <c r="AL81" s="17">
        <f t="shared" si="105"/>
        <v>2025</v>
      </c>
      <c r="AM81" s="17">
        <f t="shared" si="105"/>
        <v>2026</v>
      </c>
      <c r="AN81" s="17">
        <f t="shared" si="105"/>
        <v>2027</v>
      </c>
      <c r="AO81" s="17">
        <f t="shared" si="105"/>
        <v>2028</v>
      </c>
      <c r="AP81" s="17">
        <f t="shared" si="105"/>
        <v>2029</v>
      </c>
      <c r="AQ81" s="21">
        <f t="shared" si="105"/>
        <v>2030</v>
      </c>
      <c r="AS81" s="16">
        <v>1995</v>
      </c>
      <c r="AT81" s="17">
        <v>1996</v>
      </c>
      <c r="AU81" s="17">
        <v>1997</v>
      </c>
      <c r="AV81" s="17">
        <v>1998</v>
      </c>
      <c r="AW81" s="17">
        <v>1999</v>
      </c>
      <c r="AX81" s="17">
        <f aca="true" t="shared" si="106" ref="AX81:CB81">AW81+1</f>
        <v>2000</v>
      </c>
      <c r="AY81" s="17">
        <f t="shared" si="106"/>
        <v>2001</v>
      </c>
      <c r="AZ81" s="17">
        <f t="shared" si="106"/>
        <v>2002</v>
      </c>
      <c r="BA81" s="17">
        <f t="shared" si="106"/>
        <v>2003</v>
      </c>
      <c r="BB81" s="17">
        <f t="shared" si="106"/>
        <v>2004</v>
      </c>
      <c r="BC81" s="17">
        <f t="shared" si="106"/>
        <v>2005</v>
      </c>
      <c r="BD81" s="17">
        <f t="shared" si="106"/>
        <v>2006</v>
      </c>
      <c r="BE81" s="17">
        <f t="shared" si="106"/>
        <v>2007</v>
      </c>
      <c r="BF81" s="17">
        <f t="shared" si="106"/>
        <v>2008</v>
      </c>
      <c r="BG81" s="17">
        <f t="shared" si="106"/>
        <v>2009</v>
      </c>
      <c r="BH81" s="17">
        <f t="shared" si="106"/>
        <v>2010</v>
      </c>
      <c r="BI81" s="17">
        <f t="shared" si="106"/>
        <v>2011</v>
      </c>
      <c r="BJ81" s="17">
        <f t="shared" si="106"/>
        <v>2012</v>
      </c>
      <c r="BK81" s="17">
        <f t="shared" si="106"/>
        <v>2013</v>
      </c>
      <c r="BL81" s="17">
        <f t="shared" si="106"/>
        <v>2014</v>
      </c>
      <c r="BM81" s="17">
        <f t="shared" si="106"/>
        <v>2015</v>
      </c>
      <c r="BN81" s="17">
        <f t="shared" si="106"/>
        <v>2016</v>
      </c>
      <c r="BO81" s="17">
        <f t="shared" si="106"/>
        <v>2017</v>
      </c>
      <c r="BP81" s="17">
        <f t="shared" si="106"/>
        <v>2018</v>
      </c>
      <c r="BQ81" s="17">
        <f t="shared" si="106"/>
        <v>2019</v>
      </c>
      <c r="BR81" s="17">
        <f t="shared" si="106"/>
        <v>2020</v>
      </c>
      <c r="BS81" s="17">
        <f t="shared" si="106"/>
        <v>2021</v>
      </c>
      <c r="BT81" s="17">
        <f t="shared" si="106"/>
        <v>2022</v>
      </c>
      <c r="BU81" s="17">
        <f t="shared" si="106"/>
        <v>2023</v>
      </c>
      <c r="BV81" s="17">
        <f t="shared" si="106"/>
        <v>2024</v>
      </c>
      <c r="BW81" s="17">
        <f t="shared" si="106"/>
        <v>2025</v>
      </c>
      <c r="BX81" s="17">
        <f t="shared" si="106"/>
        <v>2026</v>
      </c>
      <c r="BY81" s="17">
        <f t="shared" si="106"/>
        <v>2027</v>
      </c>
      <c r="BZ81" s="17">
        <f t="shared" si="106"/>
        <v>2028</v>
      </c>
      <c r="CA81" s="17">
        <f t="shared" si="106"/>
        <v>2029</v>
      </c>
      <c r="CB81" s="21">
        <f t="shared" si="106"/>
        <v>2030</v>
      </c>
      <c r="CD81" s="16">
        <v>1995</v>
      </c>
      <c r="CE81" s="17">
        <v>1996</v>
      </c>
      <c r="CF81" s="17">
        <v>1997</v>
      </c>
      <c r="CG81" s="17">
        <v>1998</v>
      </c>
      <c r="CH81" s="17">
        <v>1999</v>
      </c>
      <c r="CI81" s="17">
        <f aca="true" t="shared" si="107" ref="CI81:DM81">CH81+1</f>
        <v>2000</v>
      </c>
      <c r="CJ81" s="17">
        <f t="shared" si="107"/>
        <v>2001</v>
      </c>
      <c r="CK81" s="17">
        <f t="shared" si="107"/>
        <v>2002</v>
      </c>
      <c r="CL81" s="17">
        <f t="shared" si="107"/>
        <v>2003</v>
      </c>
      <c r="CM81" s="17">
        <f t="shared" si="107"/>
        <v>2004</v>
      </c>
      <c r="CN81" s="17">
        <f t="shared" si="107"/>
        <v>2005</v>
      </c>
      <c r="CO81" s="17">
        <f t="shared" si="107"/>
        <v>2006</v>
      </c>
      <c r="CP81" s="17">
        <f t="shared" si="107"/>
        <v>2007</v>
      </c>
      <c r="CQ81" s="17">
        <f t="shared" si="107"/>
        <v>2008</v>
      </c>
      <c r="CR81" s="17">
        <f t="shared" si="107"/>
        <v>2009</v>
      </c>
      <c r="CS81" s="17">
        <f t="shared" si="107"/>
        <v>2010</v>
      </c>
      <c r="CT81" s="17">
        <f t="shared" si="107"/>
        <v>2011</v>
      </c>
      <c r="CU81" s="17">
        <f t="shared" si="107"/>
        <v>2012</v>
      </c>
      <c r="CV81" s="17">
        <f t="shared" si="107"/>
        <v>2013</v>
      </c>
      <c r="CW81" s="17">
        <f t="shared" si="107"/>
        <v>2014</v>
      </c>
      <c r="CX81" s="17">
        <f t="shared" si="107"/>
        <v>2015</v>
      </c>
      <c r="CY81" s="17">
        <f t="shared" si="107"/>
        <v>2016</v>
      </c>
      <c r="CZ81" s="17">
        <f t="shared" si="107"/>
        <v>2017</v>
      </c>
      <c r="DA81" s="17">
        <f t="shared" si="107"/>
        <v>2018</v>
      </c>
      <c r="DB81" s="17">
        <f t="shared" si="107"/>
        <v>2019</v>
      </c>
      <c r="DC81" s="17">
        <f t="shared" si="107"/>
        <v>2020</v>
      </c>
      <c r="DD81" s="17">
        <f t="shared" si="107"/>
        <v>2021</v>
      </c>
      <c r="DE81" s="17">
        <f t="shared" si="107"/>
        <v>2022</v>
      </c>
      <c r="DF81" s="17">
        <f t="shared" si="107"/>
        <v>2023</v>
      </c>
      <c r="DG81" s="17">
        <f t="shared" si="107"/>
        <v>2024</v>
      </c>
      <c r="DH81" s="17">
        <f t="shared" si="107"/>
        <v>2025</v>
      </c>
      <c r="DI81" s="17">
        <f t="shared" si="107"/>
        <v>2026</v>
      </c>
      <c r="DJ81" s="17">
        <f t="shared" si="107"/>
        <v>2027</v>
      </c>
      <c r="DK81" s="17">
        <f t="shared" si="107"/>
        <v>2028</v>
      </c>
      <c r="DL81" s="17">
        <f t="shared" si="107"/>
        <v>2029</v>
      </c>
      <c r="DM81" s="21">
        <f t="shared" si="107"/>
        <v>2030</v>
      </c>
    </row>
    <row r="82" spans="1:117" ht="12.75" customHeight="1">
      <c r="A82" s="102"/>
      <c r="B82" s="581" t="s">
        <v>165</v>
      </c>
      <c r="C82" s="569" t="s">
        <v>7</v>
      </c>
      <c r="D82" s="569" t="s">
        <v>38</v>
      </c>
      <c r="E82" s="273" t="s">
        <v>9</v>
      </c>
      <c r="F82" s="274" t="s">
        <v>20</v>
      </c>
      <c r="G82" s="275">
        <v>1996</v>
      </c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  <c r="AO82" s="329"/>
      <c r="AP82" s="329"/>
      <c r="AQ82" s="330"/>
      <c r="AR82" s="279"/>
      <c r="AS82" s="331"/>
      <c r="AT82" s="329"/>
      <c r="AU82" s="329"/>
      <c r="AV82" s="329"/>
      <c r="AW82" s="329"/>
      <c r="AX82" s="329"/>
      <c r="AY82" s="329"/>
      <c r="AZ82" s="329"/>
      <c r="BA82" s="329"/>
      <c r="BB82" s="329"/>
      <c r="BC82" s="329"/>
      <c r="BD82" s="329"/>
      <c r="BE82" s="329"/>
      <c r="BF82" s="329"/>
      <c r="BG82" s="329"/>
      <c r="BH82" s="329"/>
      <c r="BI82" s="329"/>
      <c r="BJ82" s="329"/>
      <c r="BK82" s="329"/>
      <c r="BL82" s="329"/>
      <c r="BM82" s="329"/>
      <c r="BN82" s="329"/>
      <c r="BO82" s="329"/>
      <c r="BP82" s="329"/>
      <c r="BQ82" s="329"/>
      <c r="BR82" s="329"/>
      <c r="BS82" s="329"/>
      <c r="BT82" s="329"/>
      <c r="BU82" s="329"/>
      <c r="BV82" s="329"/>
      <c r="BW82" s="329"/>
      <c r="BX82" s="329"/>
      <c r="BY82" s="329"/>
      <c r="BZ82" s="329"/>
      <c r="CA82" s="329"/>
      <c r="CB82" s="330"/>
      <c r="CD82" s="332"/>
      <c r="CE82" s="333"/>
      <c r="CF82" s="333"/>
      <c r="CG82" s="333"/>
      <c r="CH82" s="333"/>
      <c r="CI82" s="333"/>
      <c r="CJ82" s="333"/>
      <c r="CK82" s="333"/>
      <c r="CL82" s="333"/>
      <c r="CM82" s="333"/>
      <c r="CN82" s="333"/>
      <c r="CO82" s="333"/>
      <c r="CP82" s="333"/>
      <c r="CQ82" s="333"/>
      <c r="CR82" s="333"/>
      <c r="CS82" s="333"/>
      <c r="CT82" s="333"/>
      <c r="CU82" s="333"/>
      <c r="CV82" s="333"/>
      <c r="CW82" s="333"/>
      <c r="CX82" s="333"/>
      <c r="CY82" s="333"/>
      <c r="CZ82" s="333"/>
      <c r="DA82" s="333"/>
      <c r="DB82" s="333"/>
      <c r="DC82" s="333"/>
      <c r="DD82" s="333"/>
      <c r="DE82" s="333"/>
      <c r="DF82" s="333"/>
      <c r="DG82" s="333"/>
      <c r="DH82" s="333"/>
      <c r="DI82" s="333"/>
      <c r="DJ82" s="333"/>
      <c r="DK82" s="333"/>
      <c r="DL82" s="333"/>
      <c r="DM82" s="334"/>
    </row>
    <row r="83" spans="1:117" ht="12.75">
      <c r="A83" s="1"/>
      <c r="B83" s="582"/>
      <c r="C83" s="570"/>
      <c r="D83" s="570"/>
      <c r="E83" s="283" t="s">
        <v>10</v>
      </c>
      <c r="F83" s="284">
        <v>33970</v>
      </c>
      <c r="G83" s="285">
        <v>1996</v>
      </c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6"/>
      <c r="AR83" s="279"/>
      <c r="AS83" s="337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35"/>
      <c r="BX83" s="335"/>
      <c r="BY83" s="335"/>
      <c r="BZ83" s="335"/>
      <c r="CA83" s="335"/>
      <c r="CB83" s="336"/>
      <c r="CD83" s="338"/>
      <c r="CE83" s="339"/>
      <c r="CF83" s="339"/>
      <c r="CG83" s="339"/>
      <c r="CH83" s="339"/>
      <c r="CI83" s="339"/>
      <c r="CJ83" s="339"/>
      <c r="CK83" s="339"/>
      <c r="CL83" s="339"/>
      <c r="CM83" s="339"/>
      <c r="CN83" s="339"/>
      <c r="CO83" s="339"/>
      <c r="CP83" s="339"/>
      <c r="CQ83" s="339"/>
      <c r="CR83" s="339"/>
      <c r="CS83" s="339"/>
      <c r="CT83" s="339"/>
      <c r="CU83" s="339"/>
      <c r="CV83" s="339"/>
      <c r="CW83" s="339"/>
      <c r="CX83" s="339"/>
      <c r="CY83" s="339"/>
      <c r="CZ83" s="339"/>
      <c r="DA83" s="339"/>
      <c r="DB83" s="339"/>
      <c r="DC83" s="339"/>
      <c r="DD83" s="339"/>
      <c r="DE83" s="339"/>
      <c r="DF83" s="339"/>
      <c r="DG83" s="339"/>
      <c r="DH83" s="339"/>
      <c r="DI83" s="339"/>
      <c r="DJ83" s="339"/>
      <c r="DK83" s="339"/>
      <c r="DL83" s="339"/>
      <c r="DM83" s="340"/>
    </row>
    <row r="84" spans="1:117" ht="12.75">
      <c r="A84" s="1"/>
      <c r="B84" s="582"/>
      <c r="C84" s="570"/>
      <c r="D84" s="570"/>
      <c r="E84" s="283" t="s">
        <v>11</v>
      </c>
      <c r="F84" s="284">
        <v>35431</v>
      </c>
      <c r="G84" s="292">
        <v>1996</v>
      </c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6"/>
      <c r="AR84" s="293"/>
      <c r="AS84" s="337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35"/>
      <c r="BK84" s="335"/>
      <c r="BL84" s="335"/>
      <c r="BM84" s="335"/>
      <c r="BN84" s="335"/>
      <c r="BO84" s="335"/>
      <c r="BP84" s="335"/>
      <c r="BQ84" s="335"/>
      <c r="BR84" s="335"/>
      <c r="BS84" s="335"/>
      <c r="BT84" s="335"/>
      <c r="BU84" s="335"/>
      <c r="BV84" s="335"/>
      <c r="BW84" s="335"/>
      <c r="BX84" s="335"/>
      <c r="BY84" s="335"/>
      <c r="BZ84" s="335"/>
      <c r="CA84" s="335"/>
      <c r="CB84" s="336"/>
      <c r="CD84" s="338"/>
      <c r="CE84" s="339"/>
      <c r="CF84" s="339"/>
      <c r="CG84" s="339"/>
      <c r="CH84" s="339"/>
      <c r="CI84" s="339"/>
      <c r="CJ84" s="339"/>
      <c r="CK84" s="339"/>
      <c r="CL84" s="339"/>
      <c r="CM84" s="339"/>
      <c r="CN84" s="339"/>
      <c r="CO84" s="339"/>
      <c r="CP84" s="339"/>
      <c r="CQ84" s="339"/>
      <c r="CR84" s="339"/>
      <c r="CS84" s="339"/>
      <c r="CT84" s="339"/>
      <c r="CU84" s="339"/>
      <c r="CV84" s="339"/>
      <c r="CW84" s="339"/>
      <c r="CX84" s="339"/>
      <c r="CY84" s="339"/>
      <c r="CZ84" s="339"/>
      <c r="DA84" s="339"/>
      <c r="DB84" s="339"/>
      <c r="DC84" s="339"/>
      <c r="DD84" s="339"/>
      <c r="DE84" s="339"/>
      <c r="DF84" s="339"/>
      <c r="DG84" s="339"/>
      <c r="DH84" s="339"/>
      <c r="DI84" s="339"/>
      <c r="DJ84" s="339"/>
      <c r="DK84" s="339"/>
      <c r="DL84" s="339"/>
      <c r="DM84" s="340"/>
    </row>
    <row r="85" spans="1:117" ht="12.75">
      <c r="A85" s="1"/>
      <c r="B85" s="582"/>
      <c r="C85" s="570"/>
      <c r="D85" s="570"/>
      <c r="E85" s="283" t="s">
        <v>12</v>
      </c>
      <c r="F85" s="284">
        <v>36892</v>
      </c>
      <c r="G85" s="294">
        <v>2000</v>
      </c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6"/>
      <c r="AR85" s="293"/>
      <c r="AS85" s="337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335"/>
      <c r="BI85" s="335"/>
      <c r="BJ85" s="335"/>
      <c r="BK85" s="335"/>
      <c r="BL85" s="335"/>
      <c r="BM85" s="335"/>
      <c r="BN85" s="335"/>
      <c r="BO85" s="335"/>
      <c r="BP85" s="335"/>
      <c r="BQ85" s="335"/>
      <c r="BR85" s="335"/>
      <c r="BS85" s="335"/>
      <c r="BT85" s="335"/>
      <c r="BU85" s="335"/>
      <c r="BV85" s="335"/>
      <c r="BW85" s="335"/>
      <c r="BX85" s="335"/>
      <c r="BY85" s="335"/>
      <c r="BZ85" s="335"/>
      <c r="CA85" s="335"/>
      <c r="CB85" s="336"/>
      <c r="CD85" s="338"/>
      <c r="CE85" s="339"/>
      <c r="CF85" s="339"/>
      <c r="CG85" s="339"/>
      <c r="CH85" s="339"/>
      <c r="CI85" s="339"/>
      <c r="CJ85" s="339"/>
      <c r="CK85" s="339"/>
      <c r="CL85" s="339"/>
      <c r="CM85" s="339"/>
      <c r="CN85" s="339"/>
      <c r="CO85" s="339"/>
      <c r="CP85" s="339"/>
      <c r="CQ85" s="339"/>
      <c r="CR85" s="339"/>
      <c r="CS85" s="339"/>
      <c r="CT85" s="339"/>
      <c r="CU85" s="339"/>
      <c r="CV85" s="339"/>
      <c r="CW85" s="339"/>
      <c r="CX85" s="339"/>
      <c r="CY85" s="339"/>
      <c r="CZ85" s="339"/>
      <c r="DA85" s="339"/>
      <c r="DB85" s="339"/>
      <c r="DC85" s="339"/>
      <c r="DD85" s="339"/>
      <c r="DE85" s="339"/>
      <c r="DF85" s="339"/>
      <c r="DG85" s="339"/>
      <c r="DH85" s="339"/>
      <c r="DI85" s="339"/>
      <c r="DJ85" s="339"/>
      <c r="DK85" s="339"/>
      <c r="DL85" s="339"/>
      <c r="DM85" s="340"/>
    </row>
    <row r="86" spans="1:117" ht="12.75">
      <c r="A86" s="1"/>
      <c r="B86" s="582"/>
      <c r="C86" s="570"/>
      <c r="D86" s="570"/>
      <c r="E86" s="283" t="s">
        <v>13</v>
      </c>
      <c r="F86" s="284">
        <v>38718</v>
      </c>
      <c r="G86" s="285">
        <v>2005</v>
      </c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6"/>
      <c r="AR86" s="293"/>
      <c r="AS86" s="337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5"/>
      <c r="BI86" s="335"/>
      <c r="BJ86" s="335"/>
      <c r="BK86" s="335"/>
      <c r="BL86" s="335"/>
      <c r="BM86" s="335"/>
      <c r="BN86" s="335"/>
      <c r="BO86" s="335"/>
      <c r="BP86" s="335"/>
      <c r="BQ86" s="335"/>
      <c r="BR86" s="335"/>
      <c r="BS86" s="335"/>
      <c r="BT86" s="335"/>
      <c r="BU86" s="335"/>
      <c r="BV86" s="335"/>
      <c r="BW86" s="335"/>
      <c r="BX86" s="335"/>
      <c r="BY86" s="335"/>
      <c r="BZ86" s="335"/>
      <c r="CA86" s="335"/>
      <c r="CB86" s="336"/>
      <c r="CD86" s="338"/>
      <c r="CE86" s="339"/>
      <c r="CF86" s="339"/>
      <c r="CG86" s="339"/>
      <c r="CH86" s="339"/>
      <c r="CI86" s="339"/>
      <c r="CJ86" s="339"/>
      <c r="CK86" s="339"/>
      <c r="CL86" s="339"/>
      <c r="CM86" s="339"/>
      <c r="CN86" s="339"/>
      <c r="CO86" s="339"/>
      <c r="CP86" s="339"/>
      <c r="CQ86" s="339"/>
      <c r="CR86" s="339"/>
      <c r="CS86" s="339"/>
      <c r="CT86" s="339"/>
      <c r="CU86" s="339"/>
      <c r="CV86" s="339"/>
      <c r="CW86" s="339"/>
      <c r="CX86" s="339"/>
      <c r="CY86" s="339"/>
      <c r="CZ86" s="339"/>
      <c r="DA86" s="339"/>
      <c r="DB86" s="339"/>
      <c r="DC86" s="339"/>
      <c r="DD86" s="339"/>
      <c r="DE86" s="339"/>
      <c r="DF86" s="339"/>
      <c r="DG86" s="339"/>
      <c r="DH86" s="339"/>
      <c r="DI86" s="339"/>
      <c r="DJ86" s="339"/>
      <c r="DK86" s="339"/>
      <c r="DL86" s="339"/>
      <c r="DM86" s="340"/>
    </row>
    <row r="87" spans="1:117" ht="22.5" customHeight="1">
      <c r="A87" s="1"/>
      <c r="B87" s="582"/>
      <c r="C87" s="570"/>
      <c r="D87" s="570"/>
      <c r="E87" s="283" t="s">
        <v>14</v>
      </c>
      <c r="F87" s="284">
        <v>40544</v>
      </c>
      <c r="G87" s="285">
        <v>2009</v>
      </c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5"/>
      <c r="AQ87" s="336"/>
      <c r="AR87" s="293"/>
      <c r="AS87" s="337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5"/>
      <c r="BT87" s="335"/>
      <c r="BU87" s="335"/>
      <c r="BV87" s="335"/>
      <c r="BW87" s="335"/>
      <c r="BX87" s="335"/>
      <c r="BY87" s="335"/>
      <c r="BZ87" s="335"/>
      <c r="CA87" s="335"/>
      <c r="CB87" s="336"/>
      <c r="CD87" s="338"/>
      <c r="CE87" s="339"/>
      <c r="CF87" s="339"/>
      <c r="CG87" s="339"/>
      <c r="CH87" s="339"/>
      <c r="CI87" s="339"/>
      <c r="CJ87" s="339"/>
      <c r="CK87" s="339"/>
      <c r="CL87" s="339"/>
      <c r="CM87" s="339"/>
      <c r="CN87" s="339"/>
      <c r="CO87" s="339"/>
      <c r="CP87" s="339"/>
      <c r="CQ87" s="339"/>
      <c r="CR87" s="339"/>
      <c r="CS87" s="339"/>
      <c r="CT87" s="339"/>
      <c r="CU87" s="339"/>
      <c r="CV87" s="339"/>
      <c r="CW87" s="339"/>
      <c r="CX87" s="339"/>
      <c r="CY87" s="339"/>
      <c r="CZ87" s="339"/>
      <c r="DA87" s="339"/>
      <c r="DB87" s="339"/>
      <c r="DC87" s="339"/>
      <c r="DD87" s="339"/>
      <c r="DE87" s="339"/>
      <c r="DF87" s="339"/>
      <c r="DG87" s="339"/>
      <c r="DH87" s="339"/>
      <c r="DI87" s="339"/>
      <c r="DJ87" s="339"/>
      <c r="DK87" s="339"/>
      <c r="DL87" s="339"/>
      <c r="DM87" s="340"/>
    </row>
    <row r="88" spans="1:117" ht="35.25" customHeight="1">
      <c r="A88" s="1"/>
      <c r="B88" s="582"/>
      <c r="C88" s="571"/>
      <c r="D88" s="571"/>
      <c r="E88" s="283" t="s">
        <v>15</v>
      </c>
      <c r="F88" s="284">
        <v>42248</v>
      </c>
      <c r="G88" s="295">
        <v>2009</v>
      </c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  <c r="AQ88" s="342"/>
      <c r="AR88" s="299"/>
      <c r="AS88" s="337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/>
      <c r="BL88" s="335"/>
      <c r="BM88" s="335"/>
      <c r="BN88" s="335"/>
      <c r="BO88" s="335"/>
      <c r="BP88" s="335"/>
      <c r="BQ88" s="335"/>
      <c r="BR88" s="335"/>
      <c r="BS88" s="335"/>
      <c r="BT88" s="335"/>
      <c r="BU88" s="335"/>
      <c r="BV88" s="335"/>
      <c r="BW88" s="335"/>
      <c r="BX88" s="335"/>
      <c r="BY88" s="335"/>
      <c r="BZ88" s="335"/>
      <c r="CA88" s="335"/>
      <c r="CB88" s="336"/>
      <c r="CD88" s="343"/>
      <c r="CE88" s="344"/>
      <c r="CF88" s="344"/>
      <c r="CG88" s="344"/>
      <c r="CH88" s="344"/>
      <c r="CI88" s="344"/>
      <c r="CJ88" s="344"/>
      <c r="CK88" s="344"/>
      <c r="CL88" s="344"/>
      <c r="CM88" s="344"/>
      <c r="CN88" s="344"/>
      <c r="CO88" s="344"/>
      <c r="CP88" s="344"/>
      <c r="CQ88" s="344"/>
      <c r="CR88" s="344"/>
      <c r="CS88" s="344"/>
      <c r="CT88" s="344"/>
      <c r="CU88" s="344"/>
      <c r="CV88" s="344"/>
      <c r="CW88" s="344"/>
      <c r="CX88" s="344"/>
      <c r="CY88" s="344"/>
      <c r="CZ88" s="344"/>
      <c r="DA88" s="344"/>
      <c r="DB88" s="344"/>
      <c r="DC88" s="344"/>
      <c r="DD88" s="344"/>
      <c r="DE88" s="344"/>
      <c r="DF88" s="344"/>
      <c r="DG88" s="344"/>
      <c r="DH88" s="344"/>
      <c r="DI88" s="344"/>
      <c r="DJ88" s="344"/>
      <c r="DK88" s="344"/>
      <c r="DL88" s="344"/>
      <c r="DM88" s="345"/>
    </row>
    <row r="89" spans="1:117" ht="20.25" customHeight="1">
      <c r="A89" s="1"/>
      <c r="B89" s="582"/>
      <c r="C89" s="572" t="s">
        <v>18</v>
      </c>
      <c r="D89" s="572" t="s">
        <v>38</v>
      </c>
      <c r="E89" s="283" t="s">
        <v>9</v>
      </c>
      <c r="F89" s="303" t="s">
        <v>20</v>
      </c>
      <c r="G89" s="304">
        <v>1996</v>
      </c>
      <c r="H89" s="306">
        <f>'Fuel info'!$H$12</f>
        <v>0.05696920225000002</v>
      </c>
      <c r="I89" s="306">
        <f>'Fuel info'!$H$12</f>
        <v>0.05696920225000002</v>
      </c>
      <c r="J89" s="306">
        <f>'Fuel info'!$H$12</f>
        <v>0.05696920225000002</v>
      </c>
      <c r="K89" s="306">
        <f>'Fuel info'!$H$12</f>
        <v>0.05696920225000002</v>
      </c>
      <c r="L89" s="306">
        <f>'Fuel info'!$H$12</f>
        <v>0.05696920225000002</v>
      </c>
      <c r="M89" s="306">
        <f>'Fuel info'!$H$12</f>
        <v>0.05696920225000002</v>
      </c>
      <c r="N89" s="306">
        <f>'Fuel info'!$H$12</f>
        <v>0.05696920225000002</v>
      </c>
      <c r="O89" s="306">
        <f>'Fuel info'!$H$12</f>
        <v>0.05696920225000002</v>
      </c>
      <c r="P89" s="306">
        <f>'Fuel info'!$H$12</f>
        <v>0.05696920225000002</v>
      </c>
      <c r="Q89" s="306">
        <f>'Fuel info'!$H$12</f>
        <v>0.05696920225000002</v>
      </c>
      <c r="R89" s="306">
        <f>'Fuel info'!$H$12</f>
        <v>0.05696920225000002</v>
      </c>
      <c r="S89" s="306">
        <f>'Fuel info'!$H$12</f>
        <v>0.05696920225000002</v>
      </c>
      <c r="T89" s="306">
        <f>'Fuel info'!$H$12</f>
        <v>0.05696920225000002</v>
      </c>
      <c r="U89" s="306">
        <f>'Fuel info'!$H$12</f>
        <v>0.05696920225000002</v>
      </c>
      <c r="V89" s="306">
        <f>'Fuel info'!$H$12</f>
        <v>0.05696920225000002</v>
      </c>
      <c r="W89" s="306">
        <f>'Fuel info'!$H$12</f>
        <v>0.05696920225000002</v>
      </c>
      <c r="X89" s="306">
        <f>'Fuel info'!$H$12</f>
        <v>0.05696920225000002</v>
      </c>
      <c r="Y89" s="306">
        <f>'Fuel info'!$H$12</f>
        <v>0.05696920225000002</v>
      </c>
      <c r="Z89" s="306">
        <f>'Fuel info'!$H$12</f>
        <v>0.05696920225000002</v>
      </c>
      <c r="AA89" s="306">
        <f>'Fuel info'!$H$12</f>
        <v>0.05696920225000002</v>
      </c>
      <c r="AB89" s="306">
        <f>'Fuel info'!$H$12</f>
        <v>0.05696920225000002</v>
      </c>
      <c r="AC89" s="306">
        <f>'Fuel info'!$H$12</f>
        <v>0.05696920225000002</v>
      </c>
      <c r="AD89" s="306">
        <f>'Fuel info'!$H$12</f>
        <v>0.05696920225000002</v>
      </c>
      <c r="AE89" s="306">
        <f>'Fuel info'!$H$12</f>
        <v>0.05696920225000002</v>
      </c>
      <c r="AF89" s="306">
        <f>'Fuel info'!$H$12</f>
        <v>0.05696920225000002</v>
      </c>
      <c r="AG89" s="306">
        <f>'Fuel info'!$H$12</f>
        <v>0.05696920225000002</v>
      </c>
      <c r="AH89" s="306">
        <f>'Fuel info'!$H$12</f>
        <v>0.05696920225000002</v>
      </c>
      <c r="AI89" s="306">
        <f>'Fuel info'!$H$12</f>
        <v>0.05696920225000002</v>
      </c>
      <c r="AJ89" s="306">
        <f>'Fuel info'!$H$12</f>
        <v>0.05696920225000002</v>
      </c>
      <c r="AK89" s="306">
        <f>'Fuel info'!$H$12</f>
        <v>0.05696920225000002</v>
      </c>
      <c r="AL89" s="306">
        <f>'Fuel info'!$H$12</f>
        <v>0.05696920225000002</v>
      </c>
      <c r="AM89" s="306">
        <f>'Fuel info'!$H$12</f>
        <v>0.05696920225000002</v>
      </c>
      <c r="AN89" s="306">
        <f>'Fuel info'!$H$12</f>
        <v>0.05696920225000002</v>
      </c>
      <c r="AO89" s="306">
        <f>'Fuel info'!$H$12</f>
        <v>0.05696920225000002</v>
      </c>
      <c r="AP89" s="306">
        <f>'Fuel info'!$H$12</f>
        <v>0.05696920225000002</v>
      </c>
      <c r="AQ89" s="307">
        <f>'Fuel info'!$H$12</f>
        <v>0.05696920225000002</v>
      </c>
      <c r="AR89" s="15"/>
      <c r="AS89" s="305">
        <f>'Fuel info'!$H$12</f>
        <v>0.05696920225000002</v>
      </c>
      <c r="AT89" s="306">
        <f>'Fuel info'!$H$12</f>
        <v>0.05696920225000002</v>
      </c>
      <c r="AU89" s="306">
        <f>'Fuel info'!$H$12</f>
        <v>0.05696920225000002</v>
      </c>
      <c r="AV89" s="306">
        <f>'Fuel info'!$H$12</f>
        <v>0.05696920225000002</v>
      </c>
      <c r="AW89" s="306">
        <f>'Fuel info'!$H$12</f>
        <v>0.05696920225000002</v>
      </c>
      <c r="AX89" s="306">
        <f>'Fuel info'!$I$12</f>
        <v>0.054491421750000026</v>
      </c>
      <c r="AY89" s="306">
        <f>'Fuel info'!$I$12</f>
        <v>0.054491421750000026</v>
      </c>
      <c r="AZ89" s="306">
        <f>'Fuel info'!$I$12</f>
        <v>0.054491421750000026</v>
      </c>
      <c r="BA89" s="306">
        <f>'Fuel info'!$I$12</f>
        <v>0.054491421750000026</v>
      </c>
      <c r="BB89" s="306">
        <f>'Fuel info'!$I$12</f>
        <v>0.054491421750000026</v>
      </c>
      <c r="BC89" s="306">
        <f>'Fuel info'!$J$12</f>
        <v>0.048540721599999996</v>
      </c>
      <c r="BD89" s="306">
        <f>'Fuel info'!$J$12</f>
        <v>0.048540721599999996</v>
      </c>
      <c r="BE89" s="306">
        <f>'Fuel info'!$J$12</f>
        <v>0.048540721599999996</v>
      </c>
      <c r="BF89" s="306">
        <f>'Fuel info'!$J$12</f>
        <v>0.048540721599999996</v>
      </c>
      <c r="BG89" s="306">
        <f>'Fuel info'!$K$12</f>
        <v>0.04830797439999999</v>
      </c>
      <c r="BH89" s="306">
        <f>'Fuel info'!$K$12</f>
        <v>0.04830797439999999</v>
      </c>
      <c r="BI89" s="306">
        <f>'Fuel info'!$K$12</f>
        <v>0.04830797439999999</v>
      </c>
      <c r="BJ89" s="306">
        <f>'Fuel info'!$K$12</f>
        <v>0.04830797439999999</v>
      </c>
      <c r="BK89" s="306">
        <f>'Fuel info'!$K$12</f>
        <v>0.04830797439999999</v>
      </c>
      <c r="BL89" s="306">
        <f>'Fuel info'!$K$12</f>
        <v>0.04830797439999999</v>
      </c>
      <c r="BM89" s="306">
        <f>'Fuel info'!$K$12</f>
        <v>0.04830797439999999</v>
      </c>
      <c r="BN89" s="306">
        <f>'Fuel info'!$K$12</f>
        <v>0.04830797439999999</v>
      </c>
      <c r="BO89" s="306">
        <f>'Fuel info'!$K$12</f>
        <v>0.04830797439999999</v>
      </c>
      <c r="BP89" s="306">
        <f>'Fuel info'!$K$12</f>
        <v>0.04830797439999999</v>
      </c>
      <c r="BQ89" s="306">
        <f>'Fuel info'!$K$12</f>
        <v>0.04830797439999999</v>
      </c>
      <c r="BR89" s="306">
        <f>'Fuel info'!$K$12</f>
        <v>0.04830797439999999</v>
      </c>
      <c r="BS89" s="306">
        <f>'Fuel info'!$K$12</f>
        <v>0.04830797439999999</v>
      </c>
      <c r="BT89" s="306">
        <f>'Fuel info'!$K$12</f>
        <v>0.04830797439999999</v>
      </c>
      <c r="BU89" s="306">
        <f>'Fuel info'!$K$12</f>
        <v>0.04830797439999999</v>
      </c>
      <c r="BV89" s="306">
        <f>'Fuel info'!$K$12</f>
        <v>0.04830797439999999</v>
      </c>
      <c r="BW89" s="306">
        <f>'Fuel info'!$K$12</f>
        <v>0.04830797439999999</v>
      </c>
      <c r="BX89" s="306">
        <f>'Fuel info'!$K$12</f>
        <v>0.04830797439999999</v>
      </c>
      <c r="BY89" s="306">
        <f>'Fuel info'!$K$12</f>
        <v>0.04830797439999999</v>
      </c>
      <c r="BZ89" s="306">
        <f>'Fuel info'!$K$12</f>
        <v>0.04830797439999999</v>
      </c>
      <c r="CA89" s="306">
        <f>'Fuel info'!$K$12</f>
        <v>0.04830797439999999</v>
      </c>
      <c r="CB89" s="307">
        <f>'Fuel info'!$K$12</f>
        <v>0.04830797439999999</v>
      </c>
      <c r="CD89" s="280">
        <v>1</v>
      </c>
      <c r="CE89" s="281">
        <f aca="true" t="shared" si="108" ref="CE89:CN91">AT89/I89</f>
        <v>1</v>
      </c>
      <c r="CF89" s="281">
        <f t="shared" si="108"/>
        <v>1</v>
      </c>
      <c r="CG89" s="281">
        <f t="shared" si="108"/>
        <v>1</v>
      </c>
      <c r="CH89" s="281">
        <f t="shared" si="108"/>
        <v>1</v>
      </c>
      <c r="CI89" s="281">
        <f t="shared" si="108"/>
        <v>0.9565066667227206</v>
      </c>
      <c r="CJ89" s="281">
        <f t="shared" si="108"/>
        <v>0.9565066667227206</v>
      </c>
      <c r="CK89" s="281">
        <f t="shared" si="108"/>
        <v>0.9565066667227206</v>
      </c>
      <c r="CL89" s="281">
        <f t="shared" si="108"/>
        <v>0.9565066667227206</v>
      </c>
      <c r="CM89" s="281">
        <f t="shared" si="108"/>
        <v>0.9565066667227206</v>
      </c>
      <c r="CN89" s="281">
        <f t="shared" si="108"/>
        <v>0.8520519804189461</v>
      </c>
      <c r="CO89" s="281">
        <f aca="true" t="shared" si="109" ref="CO89:CX91">BD89/S89</f>
        <v>0.8520519804189461</v>
      </c>
      <c r="CP89" s="281">
        <f t="shared" si="109"/>
        <v>0.8520519804189461</v>
      </c>
      <c r="CQ89" s="281">
        <f t="shared" si="109"/>
        <v>0.8520519804189461</v>
      </c>
      <c r="CR89" s="281">
        <f t="shared" si="109"/>
        <v>0.8479664887706931</v>
      </c>
      <c r="CS89" s="281">
        <f t="shared" si="109"/>
        <v>0.8479664887706931</v>
      </c>
      <c r="CT89" s="281">
        <f t="shared" si="109"/>
        <v>0.8479664887706931</v>
      </c>
      <c r="CU89" s="281">
        <f t="shared" si="109"/>
        <v>0.8479664887706931</v>
      </c>
      <c r="CV89" s="281">
        <f t="shared" si="109"/>
        <v>0.8479664887706931</v>
      </c>
      <c r="CW89" s="281">
        <f t="shared" si="109"/>
        <v>0.8479664887706931</v>
      </c>
      <c r="CX89" s="281">
        <f t="shared" si="109"/>
        <v>0.8479664887706931</v>
      </c>
      <c r="CY89" s="281">
        <f aca="true" t="shared" si="110" ref="CY89:DH91">BN89/AC89</f>
        <v>0.8479664887706931</v>
      </c>
      <c r="CZ89" s="281">
        <f t="shared" si="110"/>
        <v>0.8479664887706931</v>
      </c>
      <c r="DA89" s="281">
        <f t="shared" si="110"/>
        <v>0.8479664887706931</v>
      </c>
      <c r="DB89" s="281">
        <f t="shared" si="110"/>
        <v>0.8479664887706931</v>
      </c>
      <c r="DC89" s="281">
        <f t="shared" si="110"/>
        <v>0.8479664887706931</v>
      </c>
      <c r="DD89" s="281">
        <f t="shared" si="110"/>
        <v>0.8479664887706931</v>
      </c>
      <c r="DE89" s="281">
        <f t="shared" si="110"/>
        <v>0.8479664887706931</v>
      </c>
      <c r="DF89" s="281">
        <f t="shared" si="110"/>
        <v>0.8479664887706931</v>
      </c>
      <c r="DG89" s="281">
        <f t="shared" si="110"/>
        <v>0.8479664887706931</v>
      </c>
      <c r="DH89" s="281">
        <f t="shared" si="110"/>
        <v>0.8479664887706931</v>
      </c>
      <c r="DI89" s="281">
        <f aca="true" t="shared" si="111" ref="DI89:DM91">BX89/AM89</f>
        <v>0.8479664887706931</v>
      </c>
      <c r="DJ89" s="281">
        <f t="shared" si="111"/>
        <v>0.8479664887706931</v>
      </c>
      <c r="DK89" s="281">
        <f t="shared" si="111"/>
        <v>0.8479664887706931</v>
      </c>
      <c r="DL89" s="281">
        <f t="shared" si="111"/>
        <v>0.8479664887706931</v>
      </c>
      <c r="DM89" s="282">
        <f t="shared" si="111"/>
        <v>0.8479664887706931</v>
      </c>
    </row>
    <row r="90" spans="1:117" ht="20.25" customHeight="1">
      <c r="A90" s="1"/>
      <c r="B90" s="582"/>
      <c r="C90" s="570"/>
      <c r="D90" s="570"/>
      <c r="E90" s="283" t="s">
        <v>10</v>
      </c>
      <c r="F90" s="284">
        <v>33970</v>
      </c>
      <c r="G90" s="285">
        <v>1996</v>
      </c>
      <c r="H90" s="287">
        <f>'Fuel info'!$H$12</f>
        <v>0.05696920225000002</v>
      </c>
      <c r="I90" s="287">
        <f>'Fuel info'!$H$12</f>
        <v>0.05696920225000002</v>
      </c>
      <c r="J90" s="287">
        <f>'Fuel info'!$H$12</f>
        <v>0.05696920225000002</v>
      </c>
      <c r="K90" s="287">
        <f>'Fuel info'!$H$12</f>
        <v>0.05696920225000002</v>
      </c>
      <c r="L90" s="287">
        <f>'Fuel info'!$H$12</f>
        <v>0.05696920225000002</v>
      </c>
      <c r="M90" s="287">
        <f>'Fuel info'!$H$12</f>
        <v>0.05696920225000002</v>
      </c>
      <c r="N90" s="287">
        <f>'Fuel info'!$H$12</f>
        <v>0.05696920225000002</v>
      </c>
      <c r="O90" s="287">
        <f>'Fuel info'!$H$12</f>
        <v>0.05696920225000002</v>
      </c>
      <c r="P90" s="287">
        <f>'Fuel info'!$H$12</f>
        <v>0.05696920225000002</v>
      </c>
      <c r="Q90" s="287">
        <f>'Fuel info'!$H$12</f>
        <v>0.05696920225000002</v>
      </c>
      <c r="R90" s="287">
        <f>'Fuel info'!$H$12</f>
        <v>0.05696920225000002</v>
      </c>
      <c r="S90" s="287">
        <f>'Fuel info'!$H$12</f>
        <v>0.05696920225000002</v>
      </c>
      <c r="T90" s="287">
        <f>'Fuel info'!$H$12</f>
        <v>0.05696920225000002</v>
      </c>
      <c r="U90" s="287">
        <f>'Fuel info'!$H$12</f>
        <v>0.05696920225000002</v>
      </c>
      <c r="V90" s="287">
        <f>'Fuel info'!$H$12</f>
        <v>0.05696920225000002</v>
      </c>
      <c r="W90" s="287">
        <f>'Fuel info'!$H$12</f>
        <v>0.05696920225000002</v>
      </c>
      <c r="X90" s="287">
        <f>'Fuel info'!$H$12</f>
        <v>0.05696920225000002</v>
      </c>
      <c r="Y90" s="287">
        <f>'Fuel info'!$H$12</f>
        <v>0.05696920225000002</v>
      </c>
      <c r="Z90" s="287">
        <f>'Fuel info'!$H$12</f>
        <v>0.05696920225000002</v>
      </c>
      <c r="AA90" s="287">
        <f>'Fuel info'!$H$12</f>
        <v>0.05696920225000002</v>
      </c>
      <c r="AB90" s="287">
        <f>'Fuel info'!$H$12</f>
        <v>0.05696920225000002</v>
      </c>
      <c r="AC90" s="287">
        <f>'Fuel info'!$H$12</f>
        <v>0.05696920225000002</v>
      </c>
      <c r="AD90" s="287">
        <f>'Fuel info'!$H$12</f>
        <v>0.05696920225000002</v>
      </c>
      <c r="AE90" s="287">
        <f>'Fuel info'!$H$12</f>
        <v>0.05696920225000002</v>
      </c>
      <c r="AF90" s="287">
        <f>'Fuel info'!$H$12</f>
        <v>0.05696920225000002</v>
      </c>
      <c r="AG90" s="287">
        <f>'Fuel info'!$H$12</f>
        <v>0.05696920225000002</v>
      </c>
      <c r="AH90" s="287">
        <f>'Fuel info'!$H$12</f>
        <v>0.05696920225000002</v>
      </c>
      <c r="AI90" s="287">
        <f>'Fuel info'!$H$12</f>
        <v>0.05696920225000002</v>
      </c>
      <c r="AJ90" s="287">
        <f>'Fuel info'!$H$12</f>
        <v>0.05696920225000002</v>
      </c>
      <c r="AK90" s="287">
        <f>'Fuel info'!$H$12</f>
        <v>0.05696920225000002</v>
      </c>
      <c r="AL90" s="287">
        <f>'Fuel info'!$H$12</f>
        <v>0.05696920225000002</v>
      </c>
      <c r="AM90" s="287">
        <f>'Fuel info'!$H$12</f>
        <v>0.05696920225000002</v>
      </c>
      <c r="AN90" s="287">
        <f>'Fuel info'!$H$12</f>
        <v>0.05696920225000002</v>
      </c>
      <c r="AO90" s="287">
        <f>'Fuel info'!$H$12</f>
        <v>0.05696920225000002</v>
      </c>
      <c r="AP90" s="287">
        <f>'Fuel info'!$H$12</f>
        <v>0.05696920225000002</v>
      </c>
      <c r="AQ90" s="288">
        <f>'Fuel info'!$H$12</f>
        <v>0.05696920225000002</v>
      </c>
      <c r="AR90" s="15"/>
      <c r="AS90" s="286">
        <f>'Fuel info'!$H$12</f>
        <v>0.05696920225000002</v>
      </c>
      <c r="AT90" s="287">
        <f>'Fuel info'!$H$12</f>
        <v>0.05696920225000002</v>
      </c>
      <c r="AU90" s="287">
        <f>'Fuel info'!$H$12</f>
        <v>0.05696920225000002</v>
      </c>
      <c r="AV90" s="287">
        <f>'Fuel info'!$H$12</f>
        <v>0.05696920225000002</v>
      </c>
      <c r="AW90" s="287">
        <f>'Fuel info'!$H$12</f>
        <v>0.05696920225000002</v>
      </c>
      <c r="AX90" s="287">
        <f>'Fuel info'!$I$12</f>
        <v>0.054491421750000026</v>
      </c>
      <c r="AY90" s="287">
        <f>'Fuel info'!$I$12</f>
        <v>0.054491421750000026</v>
      </c>
      <c r="AZ90" s="287">
        <f>'Fuel info'!$I$12</f>
        <v>0.054491421750000026</v>
      </c>
      <c r="BA90" s="287">
        <f>'Fuel info'!$I$12</f>
        <v>0.054491421750000026</v>
      </c>
      <c r="BB90" s="287">
        <f>'Fuel info'!$I$12</f>
        <v>0.054491421750000026</v>
      </c>
      <c r="BC90" s="287">
        <f>'Fuel info'!$J$12</f>
        <v>0.048540721599999996</v>
      </c>
      <c r="BD90" s="287">
        <f>'Fuel info'!$J$12</f>
        <v>0.048540721599999996</v>
      </c>
      <c r="BE90" s="287">
        <f>'Fuel info'!$J$12</f>
        <v>0.048540721599999996</v>
      </c>
      <c r="BF90" s="287">
        <f>'Fuel info'!$J$12</f>
        <v>0.048540721599999996</v>
      </c>
      <c r="BG90" s="287">
        <f>'Fuel info'!$K$12</f>
        <v>0.04830797439999999</v>
      </c>
      <c r="BH90" s="287">
        <f>'Fuel info'!$K$12</f>
        <v>0.04830797439999999</v>
      </c>
      <c r="BI90" s="287">
        <f>'Fuel info'!$K$12</f>
        <v>0.04830797439999999</v>
      </c>
      <c r="BJ90" s="287">
        <f>'Fuel info'!$K$12</f>
        <v>0.04830797439999999</v>
      </c>
      <c r="BK90" s="287">
        <f>'Fuel info'!$K$12</f>
        <v>0.04830797439999999</v>
      </c>
      <c r="BL90" s="287">
        <f>'Fuel info'!$K$12</f>
        <v>0.04830797439999999</v>
      </c>
      <c r="BM90" s="287">
        <f>'Fuel info'!$K$12</f>
        <v>0.04830797439999999</v>
      </c>
      <c r="BN90" s="287">
        <f>'Fuel info'!$K$12</f>
        <v>0.04830797439999999</v>
      </c>
      <c r="BO90" s="287">
        <f>'Fuel info'!$K$12</f>
        <v>0.04830797439999999</v>
      </c>
      <c r="BP90" s="287">
        <f>'Fuel info'!$K$12</f>
        <v>0.04830797439999999</v>
      </c>
      <c r="BQ90" s="287">
        <f>'Fuel info'!$K$12</f>
        <v>0.04830797439999999</v>
      </c>
      <c r="BR90" s="287">
        <f>'Fuel info'!$K$12</f>
        <v>0.04830797439999999</v>
      </c>
      <c r="BS90" s="287">
        <f>'Fuel info'!$K$12</f>
        <v>0.04830797439999999</v>
      </c>
      <c r="BT90" s="287">
        <f>'Fuel info'!$K$12</f>
        <v>0.04830797439999999</v>
      </c>
      <c r="BU90" s="287">
        <f>'Fuel info'!$K$12</f>
        <v>0.04830797439999999</v>
      </c>
      <c r="BV90" s="287">
        <f>'Fuel info'!$K$12</f>
        <v>0.04830797439999999</v>
      </c>
      <c r="BW90" s="287">
        <f>'Fuel info'!$K$12</f>
        <v>0.04830797439999999</v>
      </c>
      <c r="BX90" s="287">
        <f>'Fuel info'!$K$12</f>
        <v>0.04830797439999999</v>
      </c>
      <c r="BY90" s="287">
        <f>'Fuel info'!$K$12</f>
        <v>0.04830797439999999</v>
      </c>
      <c r="BZ90" s="287">
        <f>'Fuel info'!$K$12</f>
        <v>0.04830797439999999</v>
      </c>
      <c r="CA90" s="287">
        <f>'Fuel info'!$K$12</f>
        <v>0.04830797439999999</v>
      </c>
      <c r="CB90" s="288">
        <f>'Fuel info'!$K$12</f>
        <v>0.04830797439999999</v>
      </c>
      <c r="CD90" s="289">
        <v>1</v>
      </c>
      <c r="CE90" s="290">
        <f t="shared" si="108"/>
        <v>1</v>
      </c>
      <c r="CF90" s="290">
        <f t="shared" si="108"/>
        <v>1</v>
      </c>
      <c r="CG90" s="290">
        <f t="shared" si="108"/>
        <v>1</v>
      </c>
      <c r="CH90" s="290">
        <f t="shared" si="108"/>
        <v>1</v>
      </c>
      <c r="CI90" s="290">
        <f t="shared" si="108"/>
        <v>0.9565066667227206</v>
      </c>
      <c r="CJ90" s="290">
        <f t="shared" si="108"/>
        <v>0.9565066667227206</v>
      </c>
      <c r="CK90" s="290">
        <f t="shared" si="108"/>
        <v>0.9565066667227206</v>
      </c>
      <c r="CL90" s="290">
        <f t="shared" si="108"/>
        <v>0.9565066667227206</v>
      </c>
      <c r="CM90" s="290">
        <f t="shared" si="108"/>
        <v>0.9565066667227206</v>
      </c>
      <c r="CN90" s="290">
        <f t="shared" si="108"/>
        <v>0.8520519804189461</v>
      </c>
      <c r="CO90" s="290">
        <f t="shared" si="109"/>
        <v>0.8520519804189461</v>
      </c>
      <c r="CP90" s="290">
        <f t="shared" si="109"/>
        <v>0.8520519804189461</v>
      </c>
      <c r="CQ90" s="290">
        <f t="shared" si="109"/>
        <v>0.8520519804189461</v>
      </c>
      <c r="CR90" s="290">
        <f t="shared" si="109"/>
        <v>0.8479664887706931</v>
      </c>
      <c r="CS90" s="290">
        <f t="shared" si="109"/>
        <v>0.8479664887706931</v>
      </c>
      <c r="CT90" s="290">
        <f t="shared" si="109"/>
        <v>0.8479664887706931</v>
      </c>
      <c r="CU90" s="290">
        <f t="shared" si="109"/>
        <v>0.8479664887706931</v>
      </c>
      <c r="CV90" s="290">
        <f t="shared" si="109"/>
        <v>0.8479664887706931</v>
      </c>
      <c r="CW90" s="290">
        <f t="shared" si="109"/>
        <v>0.8479664887706931</v>
      </c>
      <c r="CX90" s="290">
        <f t="shared" si="109"/>
        <v>0.8479664887706931</v>
      </c>
      <c r="CY90" s="290">
        <f t="shared" si="110"/>
        <v>0.8479664887706931</v>
      </c>
      <c r="CZ90" s="290">
        <f t="shared" si="110"/>
        <v>0.8479664887706931</v>
      </c>
      <c r="DA90" s="290">
        <f t="shared" si="110"/>
        <v>0.8479664887706931</v>
      </c>
      <c r="DB90" s="290">
        <f t="shared" si="110"/>
        <v>0.8479664887706931</v>
      </c>
      <c r="DC90" s="290">
        <f t="shared" si="110"/>
        <v>0.8479664887706931</v>
      </c>
      <c r="DD90" s="290">
        <f t="shared" si="110"/>
        <v>0.8479664887706931</v>
      </c>
      <c r="DE90" s="290">
        <f t="shared" si="110"/>
        <v>0.8479664887706931</v>
      </c>
      <c r="DF90" s="290">
        <f t="shared" si="110"/>
        <v>0.8479664887706931</v>
      </c>
      <c r="DG90" s="290">
        <f t="shared" si="110"/>
        <v>0.8479664887706931</v>
      </c>
      <c r="DH90" s="290">
        <f t="shared" si="110"/>
        <v>0.8479664887706931</v>
      </c>
      <c r="DI90" s="290">
        <f t="shared" si="111"/>
        <v>0.8479664887706931</v>
      </c>
      <c r="DJ90" s="290">
        <f t="shared" si="111"/>
        <v>0.8479664887706931</v>
      </c>
      <c r="DK90" s="290">
        <f t="shared" si="111"/>
        <v>0.8479664887706931</v>
      </c>
      <c r="DL90" s="290">
        <f t="shared" si="111"/>
        <v>0.8479664887706931</v>
      </c>
      <c r="DM90" s="291">
        <f t="shared" si="111"/>
        <v>0.8479664887706931</v>
      </c>
    </row>
    <row r="91" spans="1:117" ht="20.25" customHeight="1">
      <c r="A91" s="1"/>
      <c r="B91" s="582"/>
      <c r="C91" s="570"/>
      <c r="D91" s="570"/>
      <c r="E91" s="283" t="s">
        <v>11</v>
      </c>
      <c r="F91" s="284">
        <v>35431</v>
      </c>
      <c r="G91" s="292">
        <v>1996</v>
      </c>
      <c r="H91" s="287">
        <f>'Fuel info'!$H$12</f>
        <v>0.05696920225000002</v>
      </c>
      <c r="I91" s="287">
        <f>'Fuel info'!$H$12</f>
        <v>0.05696920225000002</v>
      </c>
      <c r="J91" s="287">
        <f>'Fuel info'!$H$12</f>
        <v>0.05696920225000002</v>
      </c>
      <c r="K91" s="287">
        <f>'Fuel info'!$H$12</f>
        <v>0.05696920225000002</v>
      </c>
      <c r="L91" s="287">
        <f>'Fuel info'!$H$12</f>
        <v>0.05696920225000002</v>
      </c>
      <c r="M91" s="287">
        <f>'Fuel info'!$H$12</f>
        <v>0.05696920225000002</v>
      </c>
      <c r="N91" s="287">
        <f>'Fuel info'!$H$12</f>
        <v>0.05696920225000002</v>
      </c>
      <c r="O91" s="287">
        <f>'Fuel info'!$H$12</f>
        <v>0.05696920225000002</v>
      </c>
      <c r="P91" s="287">
        <f>'Fuel info'!$H$12</f>
        <v>0.05696920225000002</v>
      </c>
      <c r="Q91" s="287">
        <f>'Fuel info'!$H$12</f>
        <v>0.05696920225000002</v>
      </c>
      <c r="R91" s="287">
        <f>'Fuel info'!$H$12</f>
        <v>0.05696920225000002</v>
      </c>
      <c r="S91" s="287">
        <f>'Fuel info'!$H$12</f>
        <v>0.05696920225000002</v>
      </c>
      <c r="T91" s="287">
        <f>'Fuel info'!$H$12</f>
        <v>0.05696920225000002</v>
      </c>
      <c r="U91" s="287">
        <f>'Fuel info'!$H$12</f>
        <v>0.05696920225000002</v>
      </c>
      <c r="V91" s="287">
        <f>'Fuel info'!$H$12</f>
        <v>0.05696920225000002</v>
      </c>
      <c r="W91" s="287">
        <f>'Fuel info'!$H$12</f>
        <v>0.05696920225000002</v>
      </c>
      <c r="X91" s="287">
        <f>'Fuel info'!$H$12</f>
        <v>0.05696920225000002</v>
      </c>
      <c r="Y91" s="287">
        <f>'Fuel info'!$H$12</f>
        <v>0.05696920225000002</v>
      </c>
      <c r="Z91" s="287">
        <f>'Fuel info'!$H$12</f>
        <v>0.05696920225000002</v>
      </c>
      <c r="AA91" s="287">
        <f>'Fuel info'!$H$12</f>
        <v>0.05696920225000002</v>
      </c>
      <c r="AB91" s="287">
        <f>'Fuel info'!$H$12</f>
        <v>0.05696920225000002</v>
      </c>
      <c r="AC91" s="287">
        <f>'Fuel info'!$H$12</f>
        <v>0.05696920225000002</v>
      </c>
      <c r="AD91" s="287">
        <f>'Fuel info'!$H$12</f>
        <v>0.05696920225000002</v>
      </c>
      <c r="AE91" s="287">
        <f>'Fuel info'!$H$12</f>
        <v>0.05696920225000002</v>
      </c>
      <c r="AF91" s="287">
        <f>'Fuel info'!$H$12</f>
        <v>0.05696920225000002</v>
      </c>
      <c r="AG91" s="287">
        <f>'Fuel info'!$H$12</f>
        <v>0.05696920225000002</v>
      </c>
      <c r="AH91" s="287">
        <f>'Fuel info'!$H$12</f>
        <v>0.05696920225000002</v>
      </c>
      <c r="AI91" s="287">
        <f>'Fuel info'!$H$12</f>
        <v>0.05696920225000002</v>
      </c>
      <c r="AJ91" s="287">
        <f>'Fuel info'!$H$12</f>
        <v>0.05696920225000002</v>
      </c>
      <c r="AK91" s="287">
        <f>'Fuel info'!$H$12</f>
        <v>0.05696920225000002</v>
      </c>
      <c r="AL91" s="287">
        <f>'Fuel info'!$H$12</f>
        <v>0.05696920225000002</v>
      </c>
      <c r="AM91" s="287">
        <f>'Fuel info'!$H$12</f>
        <v>0.05696920225000002</v>
      </c>
      <c r="AN91" s="287">
        <f>'Fuel info'!$H$12</f>
        <v>0.05696920225000002</v>
      </c>
      <c r="AO91" s="287">
        <f>'Fuel info'!$H$12</f>
        <v>0.05696920225000002</v>
      </c>
      <c r="AP91" s="287">
        <f>'Fuel info'!$H$12</f>
        <v>0.05696920225000002</v>
      </c>
      <c r="AQ91" s="288">
        <f>'Fuel info'!$H$12</f>
        <v>0.05696920225000002</v>
      </c>
      <c r="AR91" s="15"/>
      <c r="AS91" s="286">
        <f>'Fuel info'!$H$12</f>
        <v>0.05696920225000002</v>
      </c>
      <c r="AT91" s="287">
        <f>'Fuel info'!$H$12</f>
        <v>0.05696920225000002</v>
      </c>
      <c r="AU91" s="287">
        <f>'Fuel info'!$H$12</f>
        <v>0.05696920225000002</v>
      </c>
      <c r="AV91" s="287">
        <f>'Fuel info'!$H$12</f>
        <v>0.05696920225000002</v>
      </c>
      <c r="AW91" s="287">
        <f>'Fuel info'!$H$12</f>
        <v>0.05696920225000002</v>
      </c>
      <c r="AX91" s="287">
        <f>'Fuel info'!$I$12</f>
        <v>0.054491421750000026</v>
      </c>
      <c r="AY91" s="287">
        <f>'Fuel info'!$I$12</f>
        <v>0.054491421750000026</v>
      </c>
      <c r="AZ91" s="287">
        <f>'Fuel info'!$I$12</f>
        <v>0.054491421750000026</v>
      </c>
      <c r="BA91" s="287">
        <f>'Fuel info'!$I$12</f>
        <v>0.054491421750000026</v>
      </c>
      <c r="BB91" s="287">
        <f>'Fuel info'!$I$12</f>
        <v>0.054491421750000026</v>
      </c>
      <c r="BC91" s="287">
        <f>'Fuel info'!$J$12</f>
        <v>0.048540721599999996</v>
      </c>
      <c r="BD91" s="287">
        <f>'Fuel info'!$J$12</f>
        <v>0.048540721599999996</v>
      </c>
      <c r="BE91" s="287">
        <f>'Fuel info'!$J$12</f>
        <v>0.048540721599999996</v>
      </c>
      <c r="BF91" s="287">
        <f>'Fuel info'!$J$12</f>
        <v>0.048540721599999996</v>
      </c>
      <c r="BG91" s="287">
        <f>'Fuel info'!$K$12</f>
        <v>0.04830797439999999</v>
      </c>
      <c r="BH91" s="287">
        <f>'Fuel info'!$K$12</f>
        <v>0.04830797439999999</v>
      </c>
      <c r="BI91" s="287">
        <f>'Fuel info'!$K$12</f>
        <v>0.04830797439999999</v>
      </c>
      <c r="BJ91" s="287">
        <f>'Fuel info'!$K$12</f>
        <v>0.04830797439999999</v>
      </c>
      <c r="BK91" s="287">
        <f>'Fuel info'!$K$12</f>
        <v>0.04830797439999999</v>
      </c>
      <c r="BL91" s="287">
        <f>'Fuel info'!$K$12</f>
        <v>0.04830797439999999</v>
      </c>
      <c r="BM91" s="287">
        <f>'Fuel info'!$K$12</f>
        <v>0.04830797439999999</v>
      </c>
      <c r="BN91" s="287">
        <f>'Fuel info'!$K$12</f>
        <v>0.04830797439999999</v>
      </c>
      <c r="BO91" s="287">
        <f>'Fuel info'!$K$12</f>
        <v>0.04830797439999999</v>
      </c>
      <c r="BP91" s="287">
        <f>'Fuel info'!$K$12</f>
        <v>0.04830797439999999</v>
      </c>
      <c r="BQ91" s="287">
        <f>'Fuel info'!$K$12</f>
        <v>0.04830797439999999</v>
      </c>
      <c r="BR91" s="287">
        <f>'Fuel info'!$K$12</f>
        <v>0.04830797439999999</v>
      </c>
      <c r="BS91" s="287">
        <f>'Fuel info'!$K$12</f>
        <v>0.04830797439999999</v>
      </c>
      <c r="BT91" s="287">
        <f>'Fuel info'!$K$12</f>
        <v>0.04830797439999999</v>
      </c>
      <c r="BU91" s="287">
        <f>'Fuel info'!$K$12</f>
        <v>0.04830797439999999</v>
      </c>
      <c r="BV91" s="287">
        <f>'Fuel info'!$K$12</f>
        <v>0.04830797439999999</v>
      </c>
      <c r="BW91" s="287">
        <f>'Fuel info'!$K$12</f>
        <v>0.04830797439999999</v>
      </c>
      <c r="BX91" s="287">
        <f>'Fuel info'!$K$12</f>
        <v>0.04830797439999999</v>
      </c>
      <c r="BY91" s="287">
        <f>'Fuel info'!$K$12</f>
        <v>0.04830797439999999</v>
      </c>
      <c r="BZ91" s="287">
        <f>'Fuel info'!$K$12</f>
        <v>0.04830797439999999</v>
      </c>
      <c r="CA91" s="287">
        <f>'Fuel info'!$K$12</f>
        <v>0.04830797439999999</v>
      </c>
      <c r="CB91" s="288">
        <f>'Fuel info'!$K$12</f>
        <v>0.04830797439999999</v>
      </c>
      <c r="CD91" s="289">
        <v>1</v>
      </c>
      <c r="CE91" s="290">
        <f t="shared" si="108"/>
        <v>1</v>
      </c>
      <c r="CF91" s="290">
        <f t="shared" si="108"/>
        <v>1</v>
      </c>
      <c r="CG91" s="290">
        <f t="shared" si="108"/>
        <v>1</v>
      </c>
      <c r="CH91" s="290">
        <f t="shared" si="108"/>
        <v>1</v>
      </c>
      <c r="CI91" s="290">
        <f t="shared" si="108"/>
        <v>0.9565066667227206</v>
      </c>
      <c r="CJ91" s="290">
        <f t="shared" si="108"/>
        <v>0.9565066667227206</v>
      </c>
      <c r="CK91" s="290">
        <f t="shared" si="108"/>
        <v>0.9565066667227206</v>
      </c>
      <c r="CL91" s="290">
        <f t="shared" si="108"/>
        <v>0.9565066667227206</v>
      </c>
      <c r="CM91" s="290">
        <f t="shared" si="108"/>
        <v>0.9565066667227206</v>
      </c>
      <c r="CN91" s="290">
        <f t="shared" si="108"/>
        <v>0.8520519804189461</v>
      </c>
      <c r="CO91" s="290">
        <f t="shared" si="109"/>
        <v>0.8520519804189461</v>
      </c>
      <c r="CP91" s="290">
        <f t="shared" si="109"/>
        <v>0.8520519804189461</v>
      </c>
      <c r="CQ91" s="290">
        <f t="shared" si="109"/>
        <v>0.8520519804189461</v>
      </c>
      <c r="CR91" s="290">
        <f t="shared" si="109"/>
        <v>0.8479664887706931</v>
      </c>
      <c r="CS91" s="290">
        <f t="shared" si="109"/>
        <v>0.8479664887706931</v>
      </c>
      <c r="CT91" s="290">
        <f t="shared" si="109"/>
        <v>0.8479664887706931</v>
      </c>
      <c r="CU91" s="290">
        <f t="shared" si="109"/>
        <v>0.8479664887706931</v>
      </c>
      <c r="CV91" s="290">
        <f t="shared" si="109"/>
        <v>0.8479664887706931</v>
      </c>
      <c r="CW91" s="290">
        <f t="shared" si="109"/>
        <v>0.8479664887706931</v>
      </c>
      <c r="CX91" s="290">
        <f t="shared" si="109"/>
        <v>0.8479664887706931</v>
      </c>
      <c r="CY91" s="290">
        <f t="shared" si="110"/>
        <v>0.8479664887706931</v>
      </c>
      <c r="CZ91" s="290">
        <f t="shared" si="110"/>
        <v>0.8479664887706931</v>
      </c>
      <c r="DA91" s="290">
        <f t="shared" si="110"/>
        <v>0.8479664887706931</v>
      </c>
      <c r="DB91" s="290">
        <f t="shared" si="110"/>
        <v>0.8479664887706931</v>
      </c>
      <c r="DC91" s="290">
        <f t="shared" si="110"/>
        <v>0.8479664887706931</v>
      </c>
      <c r="DD91" s="290">
        <f t="shared" si="110"/>
        <v>0.8479664887706931</v>
      </c>
      <c r="DE91" s="290">
        <f t="shared" si="110"/>
        <v>0.8479664887706931</v>
      </c>
      <c r="DF91" s="290">
        <f t="shared" si="110"/>
        <v>0.8479664887706931</v>
      </c>
      <c r="DG91" s="290">
        <f t="shared" si="110"/>
        <v>0.8479664887706931</v>
      </c>
      <c r="DH91" s="290">
        <f t="shared" si="110"/>
        <v>0.8479664887706931</v>
      </c>
      <c r="DI91" s="290">
        <f t="shared" si="111"/>
        <v>0.8479664887706931</v>
      </c>
      <c r="DJ91" s="290">
        <f t="shared" si="111"/>
        <v>0.8479664887706931</v>
      </c>
      <c r="DK91" s="290">
        <f t="shared" si="111"/>
        <v>0.8479664887706931</v>
      </c>
      <c r="DL91" s="290">
        <f t="shared" si="111"/>
        <v>0.8479664887706931</v>
      </c>
      <c r="DM91" s="291">
        <f t="shared" si="111"/>
        <v>0.8479664887706931</v>
      </c>
    </row>
    <row r="92" spans="1:117" ht="20.25" customHeight="1">
      <c r="A92" s="1"/>
      <c r="B92" s="582"/>
      <c r="C92" s="570"/>
      <c r="D92" s="570"/>
      <c r="E92" s="283" t="s">
        <v>12</v>
      </c>
      <c r="F92" s="284">
        <v>36892</v>
      </c>
      <c r="G92" s="294">
        <v>2000</v>
      </c>
      <c r="H92" s="287">
        <f>'Fuel info'!$I$12</f>
        <v>0.054491421750000026</v>
      </c>
      <c r="I92" s="287">
        <f>'Fuel info'!$I$12</f>
        <v>0.054491421750000026</v>
      </c>
      <c r="J92" s="287">
        <f>'Fuel info'!$I$12</f>
        <v>0.054491421750000026</v>
      </c>
      <c r="K92" s="287">
        <f>'Fuel info'!$I$12</f>
        <v>0.054491421750000026</v>
      </c>
      <c r="L92" s="287">
        <f>'Fuel info'!$I$12</f>
        <v>0.054491421750000026</v>
      </c>
      <c r="M92" s="287">
        <f>'Fuel info'!$I$12</f>
        <v>0.054491421750000026</v>
      </c>
      <c r="N92" s="287">
        <f>'Fuel info'!$I$12</f>
        <v>0.054491421750000026</v>
      </c>
      <c r="O92" s="287">
        <f>'Fuel info'!$I$12</f>
        <v>0.054491421750000026</v>
      </c>
      <c r="P92" s="287">
        <f>'Fuel info'!$I$12</f>
        <v>0.054491421750000026</v>
      </c>
      <c r="Q92" s="287">
        <f>'Fuel info'!$I$12</f>
        <v>0.054491421750000026</v>
      </c>
      <c r="R92" s="287">
        <f>'Fuel info'!$I$12</f>
        <v>0.054491421750000026</v>
      </c>
      <c r="S92" s="287">
        <f>'Fuel info'!$I$12</f>
        <v>0.054491421750000026</v>
      </c>
      <c r="T92" s="287">
        <f>'Fuel info'!$I$12</f>
        <v>0.054491421750000026</v>
      </c>
      <c r="U92" s="287">
        <f>'Fuel info'!$I$12</f>
        <v>0.054491421750000026</v>
      </c>
      <c r="V92" s="287">
        <f>'Fuel info'!$I$12</f>
        <v>0.054491421750000026</v>
      </c>
      <c r="W92" s="287">
        <f>'Fuel info'!$I$12</f>
        <v>0.054491421750000026</v>
      </c>
      <c r="X92" s="287">
        <f>'Fuel info'!$I$12</f>
        <v>0.054491421750000026</v>
      </c>
      <c r="Y92" s="287">
        <f>'Fuel info'!$I$12</f>
        <v>0.054491421750000026</v>
      </c>
      <c r="Z92" s="287">
        <f>'Fuel info'!$I$12</f>
        <v>0.054491421750000026</v>
      </c>
      <c r="AA92" s="287">
        <f>'Fuel info'!$I$12</f>
        <v>0.054491421750000026</v>
      </c>
      <c r="AB92" s="287">
        <f>'Fuel info'!$I$12</f>
        <v>0.054491421750000026</v>
      </c>
      <c r="AC92" s="287">
        <f>'Fuel info'!$I$12</f>
        <v>0.054491421750000026</v>
      </c>
      <c r="AD92" s="287">
        <f>'Fuel info'!$I$12</f>
        <v>0.054491421750000026</v>
      </c>
      <c r="AE92" s="287">
        <f>'Fuel info'!$I$12</f>
        <v>0.054491421750000026</v>
      </c>
      <c r="AF92" s="287">
        <f>'Fuel info'!$I$12</f>
        <v>0.054491421750000026</v>
      </c>
      <c r="AG92" s="287">
        <f>'Fuel info'!$I$12</f>
        <v>0.054491421750000026</v>
      </c>
      <c r="AH92" s="287">
        <f>'Fuel info'!$I$12</f>
        <v>0.054491421750000026</v>
      </c>
      <c r="AI92" s="287">
        <f>'Fuel info'!$I$12</f>
        <v>0.054491421750000026</v>
      </c>
      <c r="AJ92" s="287">
        <f>'Fuel info'!$I$12</f>
        <v>0.054491421750000026</v>
      </c>
      <c r="AK92" s="287">
        <f>'Fuel info'!$I$12</f>
        <v>0.054491421750000026</v>
      </c>
      <c r="AL92" s="287">
        <f>'Fuel info'!$I$12</f>
        <v>0.054491421750000026</v>
      </c>
      <c r="AM92" s="287">
        <f>'Fuel info'!$I$12</f>
        <v>0.054491421750000026</v>
      </c>
      <c r="AN92" s="287">
        <f>'Fuel info'!$I$12</f>
        <v>0.054491421750000026</v>
      </c>
      <c r="AO92" s="287">
        <f>'Fuel info'!$I$12</f>
        <v>0.054491421750000026</v>
      </c>
      <c r="AP92" s="287">
        <f>'Fuel info'!$I$12</f>
        <v>0.054491421750000026</v>
      </c>
      <c r="AQ92" s="288">
        <f>'Fuel info'!$I$12</f>
        <v>0.054491421750000026</v>
      </c>
      <c r="AR92" s="15"/>
      <c r="AS92" s="286">
        <f>'Fuel info'!$H$12</f>
        <v>0.05696920225000002</v>
      </c>
      <c r="AT92" s="287">
        <f>'Fuel info'!$H$12</f>
        <v>0.05696920225000002</v>
      </c>
      <c r="AU92" s="287">
        <f>'Fuel info'!$H$12</f>
        <v>0.05696920225000002</v>
      </c>
      <c r="AV92" s="287">
        <f>'Fuel info'!$H$12</f>
        <v>0.05696920225000002</v>
      </c>
      <c r="AW92" s="287">
        <f>'Fuel info'!$H$12</f>
        <v>0.05696920225000002</v>
      </c>
      <c r="AX92" s="287">
        <f>'Fuel info'!$I$12</f>
        <v>0.054491421750000026</v>
      </c>
      <c r="AY92" s="287">
        <f>'Fuel info'!$I$12</f>
        <v>0.054491421750000026</v>
      </c>
      <c r="AZ92" s="287">
        <f>'Fuel info'!$I$12</f>
        <v>0.054491421750000026</v>
      </c>
      <c r="BA92" s="287">
        <f>'Fuel info'!$I$12</f>
        <v>0.054491421750000026</v>
      </c>
      <c r="BB92" s="287">
        <f>'Fuel info'!$I$12</f>
        <v>0.054491421750000026</v>
      </c>
      <c r="BC92" s="287">
        <f>'Fuel info'!$J$12</f>
        <v>0.048540721599999996</v>
      </c>
      <c r="BD92" s="287">
        <f>'Fuel info'!$J$12</f>
        <v>0.048540721599999996</v>
      </c>
      <c r="BE92" s="287">
        <f>'Fuel info'!$J$12</f>
        <v>0.048540721599999996</v>
      </c>
      <c r="BF92" s="287">
        <f>'Fuel info'!$J$12</f>
        <v>0.048540721599999996</v>
      </c>
      <c r="BG92" s="287">
        <f>'Fuel info'!$K$12</f>
        <v>0.04830797439999999</v>
      </c>
      <c r="BH92" s="287">
        <f>'Fuel info'!$K$12</f>
        <v>0.04830797439999999</v>
      </c>
      <c r="BI92" s="287">
        <f>'Fuel info'!$K$12</f>
        <v>0.04830797439999999</v>
      </c>
      <c r="BJ92" s="287">
        <f>'Fuel info'!$K$12</f>
        <v>0.04830797439999999</v>
      </c>
      <c r="BK92" s="287">
        <f>'Fuel info'!$K$12</f>
        <v>0.04830797439999999</v>
      </c>
      <c r="BL92" s="287">
        <f>'Fuel info'!$K$12</f>
        <v>0.04830797439999999</v>
      </c>
      <c r="BM92" s="287">
        <f>'Fuel info'!$K$12</f>
        <v>0.04830797439999999</v>
      </c>
      <c r="BN92" s="287">
        <f>'Fuel info'!$K$12</f>
        <v>0.04830797439999999</v>
      </c>
      <c r="BO92" s="287">
        <f>'Fuel info'!$K$12</f>
        <v>0.04830797439999999</v>
      </c>
      <c r="BP92" s="287">
        <f>'Fuel info'!$K$12</f>
        <v>0.04830797439999999</v>
      </c>
      <c r="BQ92" s="287">
        <f>'Fuel info'!$K$12</f>
        <v>0.04830797439999999</v>
      </c>
      <c r="BR92" s="287">
        <f>'Fuel info'!$K$12</f>
        <v>0.04830797439999999</v>
      </c>
      <c r="BS92" s="287">
        <f>'Fuel info'!$K$12</f>
        <v>0.04830797439999999</v>
      </c>
      <c r="BT92" s="287">
        <f>'Fuel info'!$K$12</f>
        <v>0.04830797439999999</v>
      </c>
      <c r="BU92" s="287">
        <f>'Fuel info'!$K$12</f>
        <v>0.04830797439999999</v>
      </c>
      <c r="BV92" s="287">
        <f>'Fuel info'!$K$12</f>
        <v>0.04830797439999999</v>
      </c>
      <c r="BW92" s="287">
        <f>'Fuel info'!$K$12</f>
        <v>0.04830797439999999</v>
      </c>
      <c r="BX92" s="287">
        <f>'Fuel info'!$K$12</f>
        <v>0.04830797439999999</v>
      </c>
      <c r="BY92" s="287">
        <f>'Fuel info'!$K$12</f>
        <v>0.04830797439999999</v>
      </c>
      <c r="BZ92" s="287">
        <f>'Fuel info'!$K$12</f>
        <v>0.04830797439999999</v>
      </c>
      <c r="CA92" s="287">
        <f>'Fuel info'!$K$12</f>
        <v>0.04830797439999999</v>
      </c>
      <c r="CB92" s="288">
        <f>'Fuel info'!$K$12</f>
        <v>0.04830797439999999</v>
      </c>
      <c r="CD92" s="289">
        <v>1</v>
      </c>
      <c r="CE92" s="247">
        <v>1</v>
      </c>
      <c r="CF92" s="247">
        <v>1</v>
      </c>
      <c r="CG92" s="247">
        <v>1</v>
      </c>
      <c r="CH92" s="247">
        <v>1</v>
      </c>
      <c r="CI92" s="290">
        <f aca="true" t="shared" si="112" ref="CI92:DM92">AX92/M92</f>
        <v>1</v>
      </c>
      <c r="CJ92" s="290">
        <f t="shared" si="112"/>
        <v>1</v>
      </c>
      <c r="CK92" s="290">
        <f t="shared" si="112"/>
        <v>1</v>
      </c>
      <c r="CL92" s="290">
        <f t="shared" si="112"/>
        <v>1</v>
      </c>
      <c r="CM92" s="290">
        <f t="shared" si="112"/>
        <v>1</v>
      </c>
      <c r="CN92" s="290">
        <f t="shared" si="112"/>
        <v>0.8907956526203131</v>
      </c>
      <c r="CO92" s="290">
        <f t="shared" si="112"/>
        <v>0.8907956526203131</v>
      </c>
      <c r="CP92" s="290">
        <f t="shared" si="112"/>
        <v>0.8907956526203131</v>
      </c>
      <c r="CQ92" s="290">
        <f t="shared" si="112"/>
        <v>0.8907956526203131</v>
      </c>
      <c r="CR92" s="290">
        <f t="shared" si="112"/>
        <v>0.8865243895017286</v>
      </c>
      <c r="CS92" s="290">
        <f t="shared" si="112"/>
        <v>0.8865243895017286</v>
      </c>
      <c r="CT92" s="290">
        <f t="shared" si="112"/>
        <v>0.8865243895017286</v>
      </c>
      <c r="CU92" s="290">
        <f t="shared" si="112"/>
        <v>0.8865243895017286</v>
      </c>
      <c r="CV92" s="290">
        <f t="shared" si="112"/>
        <v>0.8865243895017286</v>
      </c>
      <c r="CW92" s="290">
        <f t="shared" si="112"/>
        <v>0.8865243895017286</v>
      </c>
      <c r="CX92" s="290">
        <f t="shared" si="112"/>
        <v>0.8865243895017286</v>
      </c>
      <c r="CY92" s="290">
        <f t="shared" si="112"/>
        <v>0.8865243895017286</v>
      </c>
      <c r="CZ92" s="290">
        <f t="shared" si="112"/>
        <v>0.8865243895017286</v>
      </c>
      <c r="DA92" s="290">
        <f t="shared" si="112"/>
        <v>0.8865243895017286</v>
      </c>
      <c r="DB92" s="290">
        <f t="shared" si="112"/>
        <v>0.8865243895017286</v>
      </c>
      <c r="DC92" s="290">
        <f t="shared" si="112"/>
        <v>0.8865243895017286</v>
      </c>
      <c r="DD92" s="290">
        <f t="shared" si="112"/>
        <v>0.8865243895017286</v>
      </c>
      <c r="DE92" s="290">
        <f t="shared" si="112"/>
        <v>0.8865243895017286</v>
      </c>
      <c r="DF92" s="290">
        <f t="shared" si="112"/>
        <v>0.8865243895017286</v>
      </c>
      <c r="DG92" s="290">
        <f t="shared" si="112"/>
        <v>0.8865243895017286</v>
      </c>
      <c r="DH92" s="290">
        <f t="shared" si="112"/>
        <v>0.8865243895017286</v>
      </c>
      <c r="DI92" s="290">
        <f t="shared" si="112"/>
        <v>0.8865243895017286</v>
      </c>
      <c r="DJ92" s="290">
        <f t="shared" si="112"/>
        <v>0.8865243895017286</v>
      </c>
      <c r="DK92" s="290">
        <f t="shared" si="112"/>
        <v>0.8865243895017286</v>
      </c>
      <c r="DL92" s="290">
        <f t="shared" si="112"/>
        <v>0.8865243895017286</v>
      </c>
      <c r="DM92" s="291">
        <f t="shared" si="112"/>
        <v>0.8865243895017286</v>
      </c>
    </row>
    <row r="93" spans="1:117" ht="20.25" customHeight="1">
      <c r="A93" s="1"/>
      <c r="B93" s="582"/>
      <c r="C93" s="570"/>
      <c r="D93" s="570"/>
      <c r="E93" s="283" t="s">
        <v>13</v>
      </c>
      <c r="F93" s="284">
        <v>38718</v>
      </c>
      <c r="G93" s="285">
        <v>2005</v>
      </c>
      <c r="H93" s="287">
        <f>'Fuel info'!$J$12</f>
        <v>0.048540721599999996</v>
      </c>
      <c r="I93" s="287">
        <f>'Fuel info'!$J$12</f>
        <v>0.048540721599999996</v>
      </c>
      <c r="J93" s="287">
        <f>'Fuel info'!$J$12</f>
        <v>0.048540721599999996</v>
      </c>
      <c r="K93" s="287">
        <f>'Fuel info'!$J$12</f>
        <v>0.048540721599999996</v>
      </c>
      <c r="L93" s="287">
        <f>'Fuel info'!$J$12</f>
        <v>0.048540721599999996</v>
      </c>
      <c r="M93" s="287">
        <f>'Fuel info'!$J$12</f>
        <v>0.048540721599999996</v>
      </c>
      <c r="N93" s="287">
        <f>'Fuel info'!$J$12</f>
        <v>0.048540721599999996</v>
      </c>
      <c r="O93" s="287">
        <f>'Fuel info'!$J$12</f>
        <v>0.048540721599999996</v>
      </c>
      <c r="P93" s="287">
        <f>'Fuel info'!$J$12</f>
        <v>0.048540721599999996</v>
      </c>
      <c r="Q93" s="287">
        <f>'Fuel info'!$J$12</f>
        <v>0.048540721599999996</v>
      </c>
      <c r="R93" s="287">
        <f>'Fuel info'!$J$12</f>
        <v>0.048540721599999996</v>
      </c>
      <c r="S93" s="287">
        <f>'Fuel info'!$J$12</f>
        <v>0.048540721599999996</v>
      </c>
      <c r="T93" s="287">
        <f>'Fuel info'!$J$12</f>
        <v>0.048540721599999996</v>
      </c>
      <c r="U93" s="287">
        <f>'Fuel info'!$J$12</f>
        <v>0.048540721599999996</v>
      </c>
      <c r="V93" s="287">
        <f>'Fuel info'!$J$12</f>
        <v>0.048540721599999996</v>
      </c>
      <c r="W93" s="287">
        <f>'Fuel info'!$J$12</f>
        <v>0.048540721599999996</v>
      </c>
      <c r="X93" s="287">
        <f>'Fuel info'!$J$12</f>
        <v>0.048540721599999996</v>
      </c>
      <c r="Y93" s="287">
        <f>'Fuel info'!$J$12</f>
        <v>0.048540721599999996</v>
      </c>
      <c r="Z93" s="287">
        <f>'Fuel info'!$J$12</f>
        <v>0.048540721599999996</v>
      </c>
      <c r="AA93" s="287">
        <f>'Fuel info'!$J$12</f>
        <v>0.048540721599999996</v>
      </c>
      <c r="AB93" s="287">
        <f>'Fuel info'!$J$12</f>
        <v>0.048540721599999996</v>
      </c>
      <c r="AC93" s="287">
        <f>'Fuel info'!$J$12</f>
        <v>0.048540721599999996</v>
      </c>
      <c r="AD93" s="287">
        <f>'Fuel info'!$J$12</f>
        <v>0.048540721599999996</v>
      </c>
      <c r="AE93" s="287">
        <f>'Fuel info'!$J$12</f>
        <v>0.048540721599999996</v>
      </c>
      <c r="AF93" s="287">
        <f>'Fuel info'!$J$12</f>
        <v>0.048540721599999996</v>
      </c>
      <c r="AG93" s="287">
        <f>'Fuel info'!$J$12</f>
        <v>0.048540721599999996</v>
      </c>
      <c r="AH93" s="287">
        <f>'Fuel info'!$J$12</f>
        <v>0.048540721599999996</v>
      </c>
      <c r="AI93" s="287">
        <f>'Fuel info'!$J$12</f>
        <v>0.048540721599999996</v>
      </c>
      <c r="AJ93" s="287">
        <f>'Fuel info'!$J$12</f>
        <v>0.048540721599999996</v>
      </c>
      <c r="AK93" s="287">
        <f>'Fuel info'!$J$12</f>
        <v>0.048540721599999996</v>
      </c>
      <c r="AL93" s="287">
        <f>'Fuel info'!$J$12</f>
        <v>0.048540721599999996</v>
      </c>
      <c r="AM93" s="287">
        <f>'Fuel info'!$J$12</f>
        <v>0.048540721599999996</v>
      </c>
      <c r="AN93" s="287">
        <f>'Fuel info'!$J$12</f>
        <v>0.048540721599999996</v>
      </c>
      <c r="AO93" s="287">
        <f>'Fuel info'!$J$12</f>
        <v>0.048540721599999996</v>
      </c>
      <c r="AP93" s="287">
        <f>'Fuel info'!$J$12</f>
        <v>0.048540721599999996</v>
      </c>
      <c r="AQ93" s="288">
        <f>'Fuel info'!$J$12</f>
        <v>0.048540721599999996</v>
      </c>
      <c r="AR93" s="15"/>
      <c r="AS93" s="286">
        <f>'Fuel info'!$H$12</f>
        <v>0.05696920225000002</v>
      </c>
      <c r="AT93" s="287">
        <f>'Fuel info'!$H$12</f>
        <v>0.05696920225000002</v>
      </c>
      <c r="AU93" s="287">
        <f>'Fuel info'!$H$12</f>
        <v>0.05696920225000002</v>
      </c>
      <c r="AV93" s="287">
        <f>'Fuel info'!$H$12</f>
        <v>0.05696920225000002</v>
      </c>
      <c r="AW93" s="287">
        <f>'Fuel info'!$H$12</f>
        <v>0.05696920225000002</v>
      </c>
      <c r="AX93" s="287">
        <f>'Fuel info'!$I$12</f>
        <v>0.054491421750000026</v>
      </c>
      <c r="AY93" s="287">
        <f>'Fuel info'!$I$12</f>
        <v>0.054491421750000026</v>
      </c>
      <c r="AZ93" s="287">
        <f>'Fuel info'!$I$12</f>
        <v>0.054491421750000026</v>
      </c>
      <c r="BA93" s="287">
        <f>'Fuel info'!$I$12</f>
        <v>0.054491421750000026</v>
      </c>
      <c r="BB93" s="287">
        <f>'Fuel info'!$I$12</f>
        <v>0.054491421750000026</v>
      </c>
      <c r="BC93" s="287">
        <f>'Fuel info'!$J$12</f>
        <v>0.048540721599999996</v>
      </c>
      <c r="BD93" s="287">
        <f>'Fuel info'!$J$12</f>
        <v>0.048540721599999996</v>
      </c>
      <c r="BE93" s="287">
        <f>'Fuel info'!$J$12</f>
        <v>0.048540721599999996</v>
      </c>
      <c r="BF93" s="287">
        <f>'Fuel info'!$J$12</f>
        <v>0.048540721599999996</v>
      </c>
      <c r="BG93" s="287">
        <f>'Fuel info'!$K$12</f>
        <v>0.04830797439999999</v>
      </c>
      <c r="BH93" s="287">
        <f>'Fuel info'!$K$12</f>
        <v>0.04830797439999999</v>
      </c>
      <c r="BI93" s="287">
        <f>'Fuel info'!$K$12</f>
        <v>0.04830797439999999</v>
      </c>
      <c r="BJ93" s="287">
        <f>'Fuel info'!$K$12</f>
        <v>0.04830797439999999</v>
      </c>
      <c r="BK93" s="287">
        <f>'Fuel info'!$K$12</f>
        <v>0.04830797439999999</v>
      </c>
      <c r="BL93" s="287">
        <f>'Fuel info'!$K$12</f>
        <v>0.04830797439999999</v>
      </c>
      <c r="BM93" s="287">
        <f>'Fuel info'!$K$12</f>
        <v>0.04830797439999999</v>
      </c>
      <c r="BN93" s="287">
        <f>'Fuel info'!$K$12</f>
        <v>0.04830797439999999</v>
      </c>
      <c r="BO93" s="287">
        <f>'Fuel info'!$K$12</f>
        <v>0.04830797439999999</v>
      </c>
      <c r="BP93" s="287">
        <f>'Fuel info'!$K$12</f>
        <v>0.04830797439999999</v>
      </c>
      <c r="BQ93" s="287">
        <f>'Fuel info'!$K$12</f>
        <v>0.04830797439999999</v>
      </c>
      <c r="BR93" s="287">
        <f>'Fuel info'!$K$12</f>
        <v>0.04830797439999999</v>
      </c>
      <c r="BS93" s="287">
        <f>'Fuel info'!$K$12</f>
        <v>0.04830797439999999</v>
      </c>
      <c r="BT93" s="287">
        <f>'Fuel info'!$K$12</f>
        <v>0.04830797439999999</v>
      </c>
      <c r="BU93" s="287">
        <f>'Fuel info'!$K$12</f>
        <v>0.04830797439999999</v>
      </c>
      <c r="BV93" s="287">
        <f>'Fuel info'!$K$12</f>
        <v>0.04830797439999999</v>
      </c>
      <c r="BW93" s="287">
        <f>'Fuel info'!$K$12</f>
        <v>0.04830797439999999</v>
      </c>
      <c r="BX93" s="287">
        <f>'Fuel info'!$K$12</f>
        <v>0.04830797439999999</v>
      </c>
      <c r="BY93" s="287">
        <f>'Fuel info'!$K$12</f>
        <v>0.04830797439999999</v>
      </c>
      <c r="BZ93" s="287">
        <f>'Fuel info'!$K$12</f>
        <v>0.04830797439999999</v>
      </c>
      <c r="CA93" s="287">
        <f>'Fuel info'!$K$12</f>
        <v>0.04830797439999999</v>
      </c>
      <c r="CB93" s="288">
        <f>'Fuel info'!$K$12</f>
        <v>0.04830797439999999</v>
      </c>
      <c r="CD93" s="289">
        <v>1</v>
      </c>
      <c r="CE93" s="247">
        <v>1</v>
      </c>
      <c r="CF93" s="247">
        <v>1</v>
      </c>
      <c r="CG93" s="247">
        <v>1</v>
      </c>
      <c r="CH93" s="247">
        <v>1</v>
      </c>
      <c r="CI93" s="247">
        <v>1</v>
      </c>
      <c r="CJ93" s="247">
        <v>1</v>
      </c>
      <c r="CK93" s="247">
        <v>1</v>
      </c>
      <c r="CL93" s="247">
        <v>1</v>
      </c>
      <c r="CM93" s="247">
        <v>1</v>
      </c>
      <c r="CN93" s="290">
        <f aca="true" t="shared" si="113" ref="CN93:DM93">BC93/R93</f>
        <v>1</v>
      </c>
      <c r="CO93" s="290">
        <f t="shared" si="113"/>
        <v>1</v>
      </c>
      <c r="CP93" s="290">
        <f t="shared" si="113"/>
        <v>1</v>
      </c>
      <c r="CQ93" s="290">
        <f t="shared" si="113"/>
        <v>1</v>
      </c>
      <c r="CR93" s="290">
        <f t="shared" si="113"/>
        <v>0.9952051145444857</v>
      </c>
      <c r="CS93" s="290">
        <f t="shared" si="113"/>
        <v>0.9952051145444857</v>
      </c>
      <c r="CT93" s="290">
        <f t="shared" si="113"/>
        <v>0.9952051145444857</v>
      </c>
      <c r="CU93" s="290">
        <f t="shared" si="113"/>
        <v>0.9952051145444857</v>
      </c>
      <c r="CV93" s="290">
        <f t="shared" si="113"/>
        <v>0.9952051145444857</v>
      </c>
      <c r="CW93" s="290">
        <f t="shared" si="113"/>
        <v>0.9952051145444857</v>
      </c>
      <c r="CX93" s="290">
        <f t="shared" si="113"/>
        <v>0.9952051145444857</v>
      </c>
      <c r="CY93" s="290">
        <f t="shared" si="113"/>
        <v>0.9952051145444857</v>
      </c>
      <c r="CZ93" s="290">
        <f t="shared" si="113"/>
        <v>0.9952051145444857</v>
      </c>
      <c r="DA93" s="290">
        <f t="shared" si="113"/>
        <v>0.9952051145444857</v>
      </c>
      <c r="DB93" s="290">
        <f t="shared" si="113"/>
        <v>0.9952051145444857</v>
      </c>
      <c r="DC93" s="290">
        <f t="shared" si="113"/>
        <v>0.9952051145444857</v>
      </c>
      <c r="DD93" s="290">
        <f t="shared" si="113"/>
        <v>0.9952051145444857</v>
      </c>
      <c r="DE93" s="290">
        <f t="shared" si="113"/>
        <v>0.9952051145444857</v>
      </c>
      <c r="DF93" s="290">
        <f t="shared" si="113"/>
        <v>0.9952051145444857</v>
      </c>
      <c r="DG93" s="290">
        <f t="shared" si="113"/>
        <v>0.9952051145444857</v>
      </c>
      <c r="DH93" s="290">
        <f t="shared" si="113"/>
        <v>0.9952051145444857</v>
      </c>
      <c r="DI93" s="290">
        <f t="shared" si="113"/>
        <v>0.9952051145444857</v>
      </c>
      <c r="DJ93" s="290">
        <f t="shared" si="113"/>
        <v>0.9952051145444857</v>
      </c>
      <c r="DK93" s="290">
        <f t="shared" si="113"/>
        <v>0.9952051145444857</v>
      </c>
      <c r="DL93" s="290">
        <f t="shared" si="113"/>
        <v>0.9952051145444857</v>
      </c>
      <c r="DM93" s="291">
        <f t="shared" si="113"/>
        <v>0.9952051145444857</v>
      </c>
    </row>
    <row r="94" spans="1:117" ht="20.25" customHeight="1">
      <c r="A94" s="1"/>
      <c r="B94" s="582"/>
      <c r="C94" s="570"/>
      <c r="D94" s="570"/>
      <c r="E94" s="283" t="s">
        <v>14</v>
      </c>
      <c r="F94" s="284">
        <v>40544</v>
      </c>
      <c r="G94" s="285">
        <v>2009</v>
      </c>
      <c r="H94" s="287">
        <f>'Fuel info'!$K$12</f>
        <v>0.04830797439999999</v>
      </c>
      <c r="I94" s="287">
        <f>'Fuel info'!$K$12</f>
        <v>0.04830797439999999</v>
      </c>
      <c r="J94" s="287">
        <f>'Fuel info'!$K$12</f>
        <v>0.04830797439999999</v>
      </c>
      <c r="K94" s="287">
        <f>'Fuel info'!$K$12</f>
        <v>0.04830797439999999</v>
      </c>
      <c r="L94" s="287">
        <f>'Fuel info'!$K$12</f>
        <v>0.04830797439999999</v>
      </c>
      <c r="M94" s="287">
        <f>'Fuel info'!$K$12</f>
        <v>0.04830797439999999</v>
      </c>
      <c r="N94" s="287">
        <f>'Fuel info'!$K$12</f>
        <v>0.04830797439999999</v>
      </c>
      <c r="O94" s="287">
        <f>'Fuel info'!$K$12</f>
        <v>0.04830797439999999</v>
      </c>
      <c r="P94" s="287">
        <f>'Fuel info'!$K$12</f>
        <v>0.04830797439999999</v>
      </c>
      <c r="Q94" s="287">
        <f>'Fuel info'!$K$12</f>
        <v>0.04830797439999999</v>
      </c>
      <c r="R94" s="287">
        <f>'Fuel info'!$K$12</f>
        <v>0.04830797439999999</v>
      </c>
      <c r="S94" s="287">
        <f>'Fuel info'!$K$12</f>
        <v>0.04830797439999999</v>
      </c>
      <c r="T94" s="287">
        <f>'Fuel info'!$K$12</f>
        <v>0.04830797439999999</v>
      </c>
      <c r="U94" s="287">
        <f>'Fuel info'!$K$12</f>
        <v>0.04830797439999999</v>
      </c>
      <c r="V94" s="287">
        <f>'Fuel info'!$K$12</f>
        <v>0.04830797439999999</v>
      </c>
      <c r="W94" s="287">
        <f>'Fuel info'!$K$12</f>
        <v>0.04830797439999999</v>
      </c>
      <c r="X94" s="287">
        <f>'Fuel info'!$K$12</f>
        <v>0.04830797439999999</v>
      </c>
      <c r="Y94" s="287">
        <f>'Fuel info'!$K$12</f>
        <v>0.04830797439999999</v>
      </c>
      <c r="Z94" s="287">
        <f>'Fuel info'!$K$12</f>
        <v>0.04830797439999999</v>
      </c>
      <c r="AA94" s="287">
        <f>'Fuel info'!$K$12</f>
        <v>0.04830797439999999</v>
      </c>
      <c r="AB94" s="287">
        <f>'Fuel info'!$K$12</f>
        <v>0.04830797439999999</v>
      </c>
      <c r="AC94" s="287">
        <f>'Fuel info'!$K$12</f>
        <v>0.04830797439999999</v>
      </c>
      <c r="AD94" s="287">
        <f>'Fuel info'!$K$12</f>
        <v>0.04830797439999999</v>
      </c>
      <c r="AE94" s="287">
        <f>'Fuel info'!$K$12</f>
        <v>0.04830797439999999</v>
      </c>
      <c r="AF94" s="287">
        <f>'Fuel info'!$K$12</f>
        <v>0.04830797439999999</v>
      </c>
      <c r="AG94" s="287">
        <f>'Fuel info'!$K$12</f>
        <v>0.04830797439999999</v>
      </c>
      <c r="AH94" s="287">
        <f>'Fuel info'!$K$12</f>
        <v>0.04830797439999999</v>
      </c>
      <c r="AI94" s="287">
        <f>'Fuel info'!$K$12</f>
        <v>0.04830797439999999</v>
      </c>
      <c r="AJ94" s="287">
        <f>'Fuel info'!$K$12</f>
        <v>0.04830797439999999</v>
      </c>
      <c r="AK94" s="287">
        <f>'Fuel info'!$K$12</f>
        <v>0.04830797439999999</v>
      </c>
      <c r="AL94" s="287">
        <f>'Fuel info'!$K$12</f>
        <v>0.04830797439999999</v>
      </c>
      <c r="AM94" s="287">
        <f>'Fuel info'!$K$12</f>
        <v>0.04830797439999999</v>
      </c>
      <c r="AN94" s="287">
        <f>'Fuel info'!$K$12</f>
        <v>0.04830797439999999</v>
      </c>
      <c r="AO94" s="287">
        <f>'Fuel info'!$K$12</f>
        <v>0.04830797439999999</v>
      </c>
      <c r="AP94" s="287">
        <f>'Fuel info'!$K$12</f>
        <v>0.04830797439999999</v>
      </c>
      <c r="AQ94" s="288">
        <f>'Fuel info'!$K$12</f>
        <v>0.04830797439999999</v>
      </c>
      <c r="AR94" s="15"/>
      <c r="AS94" s="286">
        <f>'Fuel info'!$H$12</f>
        <v>0.05696920225000002</v>
      </c>
      <c r="AT94" s="287">
        <f>'Fuel info'!$H$12</f>
        <v>0.05696920225000002</v>
      </c>
      <c r="AU94" s="287">
        <f>'Fuel info'!$H$12</f>
        <v>0.05696920225000002</v>
      </c>
      <c r="AV94" s="287">
        <f>'Fuel info'!$H$12</f>
        <v>0.05696920225000002</v>
      </c>
      <c r="AW94" s="287">
        <f>'Fuel info'!$H$12</f>
        <v>0.05696920225000002</v>
      </c>
      <c r="AX94" s="287">
        <f>'Fuel info'!$I$12</f>
        <v>0.054491421750000026</v>
      </c>
      <c r="AY94" s="287">
        <f>'Fuel info'!$I$12</f>
        <v>0.054491421750000026</v>
      </c>
      <c r="AZ94" s="287">
        <f>'Fuel info'!$I$12</f>
        <v>0.054491421750000026</v>
      </c>
      <c r="BA94" s="287">
        <f>'Fuel info'!$I$12</f>
        <v>0.054491421750000026</v>
      </c>
      <c r="BB94" s="287">
        <f>'Fuel info'!$I$12</f>
        <v>0.054491421750000026</v>
      </c>
      <c r="BC94" s="287">
        <f>'Fuel info'!$J$12</f>
        <v>0.048540721599999996</v>
      </c>
      <c r="BD94" s="287">
        <f>'Fuel info'!$J$12</f>
        <v>0.048540721599999996</v>
      </c>
      <c r="BE94" s="287">
        <f>'Fuel info'!$J$12</f>
        <v>0.048540721599999996</v>
      </c>
      <c r="BF94" s="287">
        <f>'Fuel info'!$J$12</f>
        <v>0.048540721599999996</v>
      </c>
      <c r="BG94" s="287">
        <f>'Fuel info'!$K$12</f>
        <v>0.04830797439999999</v>
      </c>
      <c r="BH94" s="287">
        <f>'Fuel info'!$K$12</f>
        <v>0.04830797439999999</v>
      </c>
      <c r="BI94" s="287">
        <f>'Fuel info'!$K$12</f>
        <v>0.04830797439999999</v>
      </c>
      <c r="BJ94" s="287">
        <f>'Fuel info'!$K$12</f>
        <v>0.04830797439999999</v>
      </c>
      <c r="BK94" s="287">
        <f>'Fuel info'!$K$12</f>
        <v>0.04830797439999999</v>
      </c>
      <c r="BL94" s="287">
        <f>'Fuel info'!$K$12</f>
        <v>0.04830797439999999</v>
      </c>
      <c r="BM94" s="287">
        <f>'Fuel info'!$K$12</f>
        <v>0.04830797439999999</v>
      </c>
      <c r="BN94" s="287">
        <f>'Fuel info'!$K$12</f>
        <v>0.04830797439999999</v>
      </c>
      <c r="BO94" s="287">
        <f>'Fuel info'!$K$12</f>
        <v>0.04830797439999999</v>
      </c>
      <c r="BP94" s="287">
        <f>'Fuel info'!$K$12</f>
        <v>0.04830797439999999</v>
      </c>
      <c r="BQ94" s="287">
        <f>'Fuel info'!$K$12</f>
        <v>0.04830797439999999</v>
      </c>
      <c r="BR94" s="287">
        <f>'Fuel info'!$K$12</f>
        <v>0.04830797439999999</v>
      </c>
      <c r="BS94" s="287">
        <f>'Fuel info'!$K$12</f>
        <v>0.04830797439999999</v>
      </c>
      <c r="BT94" s="287">
        <f>'Fuel info'!$K$12</f>
        <v>0.04830797439999999</v>
      </c>
      <c r="BU94" s="287">
        <f>'Fuel info'!$K$12</f>
        <v>0.04830797439999999</v>
      </c>
      <c r="BV94" s="287">
        <f>'Fuel info'!$K$12</f>
        <v>0.04830797439999999</v>
      </c>
      <c r="BW94" s="287">
        <f>'Fuel info'!$K$12</f>
        <v>0.04830797439999999</v>
      </c>
      <c r="BX94" s="287">
        <f>'Fuel info'!$K$12</f>
        <v>0.04830797439999999</v>
      </c>
      <c r="BY94" s="287">
        <f>'Fuel info'!$K$12</f>
        <v>0.04830797439999999</v>
      </c>
      <c r="BZ94" s="287">
        <f>'Fuel info'!$K$12</f>
        <v>0.04830797439999999</v>
      </c>
      <c r="CA94" s="287">
        <f>'Fuel info'!$K$12</f>
        <v>0.04830797439999999</v>
      </c>
      <c r="CB94" s="288">
        <f>'Fuel info'!$K$12</f>
        <v>0.04830797439999999</v>
      </c>
      <c r="CD94" s="289">
        <v>1</v>
      </c>
      <c r="CE94" s="247">
        <v>1</v>
      </c>
      <c r="CF94" s="247">
        <v>1</v>
      </c>
      <c r="CG94" s="247">
        <v>1</v>
      </c>
      <c r="CH94" s="247">
        <v>1</v>
      </c>
      <c r="CI94" s="247">
        <v>1</v>
      </c>
      <c r="CJ94" s="247">
        <v>1</v>
      </c>
      <c r="CK94" s="247">
        <v>1</v>
      </c>
      <c r="CL94" s="247">
        <v>1</v>
      </c>
      <c r="CM94" s="247">
        <v>1</v>
      </c>
      <c r="CN94" s="247">
        <v>1</v>
      </c>
      <c r="CO94" s="247">
        <v>1</v>
      </c>
      <c r="CP94" s="247">
        <v>1</v>
      </c>
      <c r="CQ94" s="247">
        <v>1</v>
      </c>
      <c r="CR94" s="290">
        <f aca="true" t="shared" si="114" ref="CR94:CR102">BG94/V94</f>
        <v>1</v>
      </c>
      <c r="CS94" s="290">
        <f aca="true" t="shared" si="115" ref="CS94:CS102">BH94/W94</f>
        <v>1</v>
      </c>
      <c r="CT94" s="290">
        <f aca="true" t="shared" si="116" ref="CT94:CT102">BI94/X94</f>
        <v>1</v>
      </c>
      <c r="CU94" s="290">
        <f aca="true" t="shared" si="117" ref="CU94:CU102">BJ94/Y94</f>
        <v>1</v>
      </c>
      <c r="CV94" s="290">
        <f aca="true" t="shared" si="118" ref="CV94:CV102">BK94/Z94</f>
        <v>1</v>
      </c>
      <c r="CW94" s="290">
        <f aca="true" t="shared" si="119" ref="CW94:CW102">BL94/AA94</f>
        <v>1</v>
      </c>
      <c r="CX94" s="290">
        <f aca="true" t="shared" si="120" ref="CX94:CX102">BM94/AB94</f>
        <v>1</v>
      </c>
      <c r="CY94" s="290">
        <f aca="true" t="shared" si="121" ref="CY94:CY102">BN94/AC94</f>
        <v>1</v>
      </c>
      <c r="CZ94" s="290">
        <f aca="true" t="shared" si="122" ref="CZ94:CZ102">BO94/AD94</f>
        <v>1</v>
      </c>
      <c r="DA94" s="290">
        <f aca="true" t="shared" si="123" ref="DA94:DA102">BP94/AE94</f>
        <v>1</v>
      </c>
      <c r="DB94" s="290">
        <f aca="true" t="shared" si="124" ref="DB94:DB102">BQ94/AF94</f>
        <v>1</v>
      </c>
      <c r="DC94" s="290">
        <f aca="true" t="shared" si="125" ref="DC94:DC102">BR94/AG94</f>
        <v>1</v>
      </c>
      <c r="DD94" s="290">
        <f aca="true" t="shared" si="126" ref="DD94:DD102">BS94/AH94</f>
        <v>1</v>
      </c>
      <c r="DE94" s="290">
        <f aca="true" t="shared" si="127" ref="DE94:DE102">BT94/AI94</f>
        <v>1</v>
      </c>
      <c r="DF94" s="290">
        <f aca="true" t="shared" si="128" ref="DF94:DF102">BU94/AJ94</f>
        <v>1</v>
      </c>
      <c r="DG94" s="290">
        <f aca="true" t="shared" si="129" ref="DG94:DG102">BV94/AK94</f>
        <v>1</v>
      </c>
      <c r="DH94" s="290">
        <f aca="true" t="shared" si="130" ref="DH94:DH102">BW94/AL94</f>
        <v>1</v>
      </c>
      <c r="DI94" s="290">
        <f aca="true" t="shared" si="131" ref="DI94:DI102">BX94/AM94</f>
        <v>1</v>
      </c>
      <c r="DJ94" s="290">
        <f aca="true" t="shared" si="132" ref="DJ94:DJ102">BY94/AN94</f>
        <v>1</v>
      </c>
      <c r="DK94" s="290">
        <f aca="true" t="shared" si="133" ref="DK94:DK102">BZ94/AO94</f>
        <v>1</v>
      </c>
      <c r="DL94" s="290">
        <f aca="true" t="shared" si="134" ref="DL94:DL102">CA94/AP94</f>
        <v>1</v>
      </c>
      <c r="DM94" s="291">
        <f aca="true" t="shared" si="135" ref="DM94:DM102">CB94/AQ94</f>
        <v>1</v>
      </c>
    </row>
    <row r="95" spans="1:117" ht="20.25" customHeight="1">
      <c r="A95" s="1"/>
      <c r="B95" s="583"/>
      <c r="C95" s="570"/>
      <c r="D95" s="571"/>
      <c r="E95" s="283" t="s">
        <v>15</v>
      </c>
      <c r="F95" s="284">
        <v>42248</v>
      </c>
      <c r="G95" s="295">
        <v>2009</v>
      </c>
      <c r="H95" s="297">
        <f>'Fuel info'!$K$12</f>
        <v>0.04830797439999999</v>
      </c>
      <c r="I95" s="297">
        <f>'Fuel info'!$K$12</f>
        <v>0.04830797439999999</v>
      </c>
      <c r="J95" s="297">
        <f>'Fuel info'!$K$12</f>
        <v>0.04830797439999999</v>
      </c>
      <c r="K95" s="297">
        <f>'Fuel info'!$K$12</f>
        <v>0.04830797439999999</v>
      </c>
      <c r="L95" s="297">
        <f>'Fuel info'!$K$12</f>
        <v>0.04830797439999999</v>
      </c>
      <c r="M95" s="297">
        <f>'Fuel info'!$K$12</f>
        <v>0.04830797439999999</v>
      </c>
      <c r="N95" s="297">
        <f>'Fuel info'!$K$12</f>
        <v>0.04830797439999999</v>
      </c>
      <c r="O95" s="297">
        <f>'Fuel info'!$K$12</f>
        <v>0.04830797439999999</v>
      </c>
      <c r="P95" s="297">
        <f>'Fuel info'!$K$12</f>
        <v>0.04830797439999999</v>
      </c>
      <c r="Q95" s="297">
        <f>'Fuel info'!$K$12</f>
        <v>0.04830797439999999</v>
      </c>
      <c r="R95" s="297">
        <f>'Fuel info'!$K$12</f>
        <v>0.04830797439999999</v>
      </c>
      <c r="S95" s="297">
        <f>'Fuel info'!$K$12</f>
        <v>0.04830797439999999</v>
      </c>
      <c r="T95" s="297">
        <f>'Fuel info'!$K$12</f>
        <v>0.04830797439999999</v>
      </c>
      <c r="U95" s="297">
        <f>'Fuel info'!$K$12</f>
        <v>0.04830797439999999</v>
      </c>
      <c r="V95" s="297">
        <f>'Fuel info'!$K$12</f>
        <v>0.04830797439999999</v>
      </c>
      <c r="W95" s="297">
        <f>'Fuel info'!$K$12</f>
        <v>0.04830797439999999</v>
      </c>
      <c r="X95" s="297">
        <f>'Fuel info'!$K$12</f>
        <v>0.04830797439999999</v>
      </c>
      <c r="Y95" s="297">
        <f>'Fuel info'!$K$12</f>
        <v>0.04830797439999999</v>
      </c>
      <c r="Z95" s="297">
        <f>'Fuel info'!$K$12</f>
        <v>0.04830797439999999</v>
      </c>
      <c r="AA95" s="297">
        <f>'Fuel info'!$K$12</f>
        <v>0.04830797439999999</v>
      </c>
      <c r="AB95" s="297">
        <f>'Fuel info'!$K$12</f>
        <v>0.04830797439999999</v>
      </c>
      <c r="AC95" s="297">
        <f>'Fuel info'!$K$12</f>
        <v>0.04830797439999999</v>
      </c>
      <c r="AD95" s="297">
        <f>'Fuel info'!$K$12</f>
        <v>0.04830797439999999</v>
      </c>
      <c r="AE95" s="297">
        <f>'Fuel info'!$K$12</f>
        <v>0.04830797439999999</v>
      </c>
      <c r="AF95" s="297">
        <f>'Fuel info'!$K$12</f>
        <v>0.04830797439999999</v>
      </c>
      <c r="AG95" s="297">
        <f>'Fuel info'!$K$12</f>
        <v>0.04830797439999999</v>
      </c>
      <c r="AH95" s="297">
        <f>'Fuel info'!$K$12</f>
        <v>0.04830797439999999</v>
      </c>
      <c r="AI95" s="297">
        <f>'Fuel info'!$K$12</f>
        <v>0.04830797439999999</v>
      </c>
      <c r="AJ95" s="297">
        <f>'Fuel info'!$K$12</f>
        <v>0.04830797439999999</v>
      </c>
      <c r="AK95" s="297">
        <f>'Fuel info'!$K$12</f>
        <v>0.04830797439999999</v>
      </c>
      <c r="AL95" s="297">
        <f>'Fuel info'!$K$12</f>
        <v>0.04830797439999999</v>
      </c>
      <c r="AM95" s="297">
        <f>'Fuel info'!$K$12</f>
        <v>0.04830797439999999</v>
      </c>
      <c r="AN95" s="297">
        <f>'Fuel info'!$K$12</f>
        <v>0.04830797439999999</v>
      </c>
      <c r="AO95" s="297">
        <f>'Fuel info'!$K$12</f>
        <v>0.04830797439999999</v>
      </c>
      <c r="AP95" s="297">
        <f>'Fuel info'!$K$12</f>
        <v>0.04830797439999999</v>
      </c>
      <c r="AQ95" s="298">
        <f>'Fuel info'!$K$12</f>
        <v>0.04830797439999999</v>
      </c>
      <c r="AR95" s="15"/>
      <c r="AS95" s="296">
        <f>'Fuel info'!$H$12</f>
        <v>0.05696920225000002</v>
      </c>
      <c r="AT95" s="297">
        <f>'Fuel info'!$H$12</f>
        <v>0.05696920225000002</v>
      </c>
      <c r="AU95" s="297">
        <f>'Fuel info'!$H$12</f>
        <v>0.05696920225000002</v>
      </c>
      <c r="AV95" s="297">
        <f>'Fuel info'!$H$12</f>
        <v>0.05696920225000002</v>
      </c>
      <c r="AW95" s="297">
        <f>'Fuel info'!$H$12</f>
        <v>0.05696920225000002</v>
      </c>
      <c r="AX95" s="297">
        <f>'Fuel info'!$I$12</f>
        <v>0.054491421750000026</v>
      </c>
      <c r="AY95" s="297">
        <f>'Fuel info'!$I$12</f>
        <v>0.054491421750000026</v>
      </c>
      <c r="AZ95" s="297">
        <f>'Fuel info'!$I$12</f>
        <v>0.054491421750000026</v>
      </c>
      <c r="BA95" s="297">
        <f>'Fuel info'!$I$12</f>
        <v>0.054491421750000026</v>
      </c>
      <c r="BB95" s="297">
        <f>'Fuel info'!$I$12</f>
        <v>0.054491421750000026</v>
      </c>
      <c r="BC95" s="297">
        <f>'Fuel info'!$J$12</f>
        <v>0.048540721599999996</v>
      </c>
      <c r="BD95" s="297">
        <f>'Fuel info'!$J$12</f>
        <v>0.048540721599999996</v>
      </c>
      <c r="BE95" s="297">
        <f>'Fuel info'!$J$12</f>
        <v>0.048540721599999996</v>
      </c>
      <c r="BF95" s="297">
        <f>'Fuel info'!$J$12</f>
        <v>0.048540721599999996</v>
      </c>
      <c r="BG95" s="297">
        <f>'Fuel info'!$K$12</f>
        <v>0.04830797439999999</v>
      </c>
      <c r="BH95" s="297">
        <f>'Fuel info'!$K$12</f>
        <v>0.04830797439999999</v>
      </c>
      <c r="BI95" s="297">
        <f>'Fuel info'!$K$12</f>
        <v>0.04830797439999999</v>
      </c>
      <c r="BJ95" s="297">
        <f>'Fuel info'!$K$12</f>
        <v>0.04830797439999999</v>
      </c>
      <c r="BK95" s="297">
        <f>'Fuel info'!$K$12</f>
        <v>0.04830797439999999</v>
      </c>
      <c r="BL95" s="297">
        <f>'Fuel info'!$K$12</f>
        <v>0.04830797439999999</v>
      </c>
      <c r="BM95" s="297">
        <f>'Fuel info'!$K$12</f>
        <v>0.04830797439999999</v>
      </c>
      <c r="BN95" s="297">
        <f>'Fuel info'!$K$12</f>
        <v>0.04830797439999999</v>
      </c>
      <c r="BO95" s="297">
        <f>'Fuel info'!$K$12</f>
        <v>0.04830797439999999</v>
      </c>
      <c r="BP95" s="297">
        <f>'Fuel info'!$K$12</f>
        <v>0.04830797439999999</v>
      </c>
      <c r="BQ95" s="297">
        <f>'Fuel info'!$K$12</f>
        <v>0.04830797439999999</v>
      </c>
      <c r="BR95" s="297">
        <f>'Fuel info'!$K$12</f>
        <v>0.04830797439999999</v>
      </c>
      <c r="BS95" s="297">
        <f>'Fuel info'!$K$12</f>
        <v>0.04830797439999999</v>
      </c>
      <c r="BT95" s="297">
        <f>'Fuel info'!$K$12</f>
        <v>0.04830797439999999</v>
      </c>
      <c r="BU95" s="297">
        <f>'Fuel info'!$K$12</f>
        <v>0.04830797439999999</v>
      </c>
      <c r="BV95" s="297">
        <f>'Fuel info'!$K$12</f>
        <v>0.04830797439999999</v>
      </c>
      <c r="BW95" s="297">
        <f>'Fuel info'!$K$12</f>
        <v>0.04830797439999999</v>
      </c>
      <c r="BX95" s="297">
        <f>'Fuel info'!$K$12</f>
        <v>0.04830797439999999</v>
      </c>
      <c r="BY95" s="297">
        <f>'Fuel info'!$K$12</f>
        <v>0.04830797439999999</v>
      </c>
      <c r="BZ95" s="297">
        <f>'Fuel info'!$K$12</f>
        <v>0.04830797439999999</v>
      </c>
      <c r="CA95" s="297">
        <f>'Fuel info'!$K$12</f>
        <v>0.04830797439999999</v>
      </c>
      <c r="CB95" s="298">
        <f>'Fuel info'!$K$12</f>
        <v>0.04830797439999999</v>
      </c>
      <c r="CD95" s="300">
        <v>1</v>
      </c>
      <c r="CE95" s="246">
        <v>1</v>
      </c>
      <c r="CF95" s="246">
        <v>1</v>
      </c>
      <c r="CG95" s="246">
        <v>1</v>
      </c>
      <c r="CH95" s="246">
        <v>1</v>
      </c>
      <c r="CI95" s="246">
        <v>1</v>
      </c>
      <c r="CJ95" s="246">
        <v>1</v>
      </c>
      <c r="CK95" s="246">
        <v>1</v>
      </c>
      <c r="CL95" s="246">
        <v>1</v>
      </c>
      <c r="CM95" s="246">
        <v>1</v>
      </c>
      <c r="CN95" s="246">
        <v>1</v>
      </c>
      <c r="CO95" s="246">
        <v>1</v>
      </c>
      <c r="CP95" s="246">
        <v>1</v>
      </c>
      <c r="CQ95" s="246">
        <v>1</v>
      </c>
      <c r="CR95" s="301">
        <f t="shared" si="114"/>
        <v>1</v>
      </c>
      <c r="CS95" s="301">
        <f t="shared" si="115"/>
        <v>1</v>
      </c>
      <c r="CT95" s="301">
        <f t="shared" si="116"/>
        <v>1</v>
      </c>
      <c r="CU95" s="301">
        <f t="shared" si="117"/>
        <v>1</v>
      </c>
      <c r="CV95" s="301">
        <f t="shared" si="118"/>
        <v>1</v>
      </c>
      <c r="CW95" s="301">
        <f t="shared" si="119"/>
        <v>1</v>
      </c>
      <c r="CX95" s="301">
        <f t="shared" si="120"/>
        <v>1</v>
      </c>
      <c r="CY95" s="301">
        <f t="shared" si="121"/>
        <v>1</v>
      </c>
      <c r="CZ95" s="301">
        <f t="shared" si="122"/>
        <v>1</v>
      </c>
      <c r="DA95" s="301">
        <f t="shared" si="123"/>
        <v>1</v>
      </c>
      <c r="DB95" s="301">
        <f t="shared" si="124"/>
        <v>1</v>
      </c>
      <c r="DC95" s="301">
        <f t="shared" si="125"/>
        <v>1</v>
      </c>
      <c r="DD95" s="301">
        <f t="shared" si="126"/>
        <v>1</v>
      </c>
      <c r="DE95" s="301">
        <f t="shared" si="127"/>
        <v>1</v>
      </c>
      <c r="DF95" s="301">
        <f t="shared" si="128"/>
        <v>1</v>
      </c>
      <c r="DG95" s="301">
        <f t="shared" si="129"/>
        <v>1</v>
      </c>
      <c r="DH95" s="301">
        <f t="shared" si="130"/>
        <v>1</v>
      </c>
      <c r="DI95" s="301">
        <f t="shared" si="131"/>
        <v>1</v>
      </c>
      <c r="DJ95" s="301">
        <f t="shared" si="132"/>
        <v>1</v>
      </c>
      <c r="DK95" s="301">
        <f t="shared" si="133"/>
        <v>1</v>
      </c>
      <c r="DL95" s="301">
        <f t="shared" si="134"/>
        <v>1</v>
      </c>
      <c r="DM95" s="302">
        <f t="shared" si="135"/>
        <v>1</v>
      </c>
    </row>
    <row r="96" spans="1:117" ht="20.25" customHeight="1">
      <c r="A96" s="90"/>
      <c r="B96" s="308" t="s">
        <v>168</v>
      </c>
      <c r="C96" s="570" t="s">
        <v>18</v>
      </c>
      <c r="D96" s="578" t="s">
        <v>38</v>
      </c>
      <c r="E96" s="6" t="s">
        <v>9</v>
      </c>
      <c r="F96" s="309" t="s">
        <v>20</v>
      </c>
      <c r="G96" s="304">
        <v>1996</v>
      </c>
      <c r="H96" s="311">
        <f>'Fuel info'!$H$16</f>
        <v>0.1248988648</v>
      </c>
      <c r="I96" s="311">
        <f>'Fuel info'!$H$16</f>
        <v>0.1248988648</v>
      </c>
      <c r="J96" s="311">
        <f>'Fuel info'!$H$16</f>
        <v>0.1248988648</v>
      </c>
      <c r="K96" s="311">
        <f>'Fuel info'!$H$16</f>
        <v>0.1248988648</v>
      </c>
      <c r="L96" s="311">
        <f>'Fuel info'!$H$16</f>
        <v>0.1248988648</v>
      </c>
      <c r="M96" s="311">
        <f>'Fuel info'!$H$16</f>
        <v>0.1248988648</v>
      </c>
      <c r="N96" s="311">
        <f>'Fuel info'!$H$16</f>
        <v>0.1248988648</v>
      </c>
      <c r="O96" s="311">
        <f>'Fuel info'!$H$16</f>
        <v>0.1248988648</v>
      </c>
      <c r="P96" s="311">
        <f>'Fuel info'!$H$16</f>
        <v>0.1248988648</v>
      </c>
      <c r="Q96" s="311">
        <f>'Fuel info'!$H$16</f>
        <v>0.1248988648</v>
      </c>
      <c r="R96" s="311">
        <f>'Fuel info'!$H$16</f>
        <v>0.1248988648</v>
      </c>
      <c r="S96" s="311">
        <f>'Fuel info'!$H$16</f>
        <v>0.1248988648</v>
      </c>
      <c r="T96" s="311">
        <f>'Fuel info'!$H$16</f>
        <v>0.1248988648</v>
      </c>
      <c r="U96" s="311">
        <f>'Fuel info'!$H$16</f>
        <v>0.1248988648</v>
      </c>
      <c r="V96" s="311">
        <f>'Fuel info'!$H$16</f>
        <v>0.1248988648</v>
      </c>
      <c r="W96" s="311">
        <f>'Fuel info'!$H$16</f>
        <v>0.1248988648</v>
      </c>
      <c r="X96" s="311">
        <f>'Fuel info'!$H$16</f>
        <v>0.1248988648</v>
      </c>
      <c r="Y96" s="311">
        <f>'Fuel info'!$H$16</f>
        <v>0.1248988648</v>
      </c>
      <c r="Z96" s="311">
        <f>'Fuel info'!$H$16</f>
        <v>0.1248988648</v>
      </c>
      <c r="AA96" s="311">
        <f>'Fuel info'!$H$16</f>
        <v>0.1248988648</v>
      </c>
      <c r="AB96" s="311">
        <f>'Fuel info'!$H$16</f>
        <v>0.1248988648</v>
      </c>
      <c r="AC96" s="311">
        <f>'Fuel info'!$H$16</f>
        <v>0.1248988648</v>
      </c>
      <c r="AD96" s="311">
        <f>'Fuel info'!$H$16</f>
        <v>0.1248988648</v>
      </c>
      <c r="AE96" s="311">
        <f>'Fuel info'!$H$16</f>
        <v>0.1248988648</v>
      </c>
      <c r="AF96" s="311">
        <f>'Fuel info'!$H$16</f>
        <v>0.1248988648</v>
      </c>
      <c r="AG96" s="311">
        <f>'Fuel info'!$H$16</f>
        <v>0.1248988648</v>
      </c>
      <c r="AH96" s="311">
        <f>'Fuel info'!$H$16</f>
        <v>0.1248988648</v>
      </c>
      <c r="AI96" s="311">
        <f>'Fuel info'!$H$16</f>
        <v>0.1248988648</v>
      </c>
      <c r="AJ96" s="311">
        <f>'Fuel info'!$H$16</f>
        <v>0.1248988648</v>
      </c>
      <c r="AK96" s="311">
        <f>'Fuel info'!$H$16</f>
        <v>0.1248988648</v>
      </c>
      <c r="AL96" s="311">
        <f>'Fuel info'!$H$16</f>
        <v>0.1248988648</v>
      </c>
      <c r="AM96" s="311">
        <f>'Fuel info'!$H$16</f>
        <v>0.1248988648</v>
      </c>
      <c r="AN96" s="311">
        <f>'Fuel info'!$H$16</f>
        <v>0.1248988648</v>
      </c>
      <c r="AO96" s="311">
        <f>'Fuel info'!$H$16</f>
        <v>0.1248988648</v>
      </c>
      <c r="AP96" s="311">
        <f>'Fuel info'!$H$16</f>
        <v>0.1248988648</v>
      </c>
      <c r="AQ96" s="312">
        <f>'Fuel info'!$H$16</f>
        <v>0.1248988648</v>
      </c>
      <c r="AR96" s="15"/>
      <c r="AS96" s="305">
        <f>'Fuel info'!$H$16</f>
        <v>0.1248988648</v>
      </c>
      <c r="AT96" s="306">
        <f>'Fuel info'!$H$16</f>
        <v>0.1248988648</v>
      </c>
      <c r="AU96" s="306">
        <f>'Fuel info'!$H$16</f>
        <v>0.1248988648</v>
      </c>
      <c r="AV96" s="306">
        <f>'Fuel info'!$H$16</f>
        <v>0.1248988648</v>
      </c>
      <c r="AW96" s="306">
        <f>'Fuel info'!$H$16</f>
        <v>0.1248988648</v>
      </c>
      <c r="AX96" s="306">
        <f>'Fuel info'!$I$16</f>
        <v>0.12251691959999998</v>
      </c>
      <c r="AY96" s="306">
        <f>'Fuel info'!$I$16</f>
        <v>0.12251691959999998</v>
      </c>
      <c r="AZ96" s="306">
        <f>'Fuel info'!$I$16</f>
        <v>0.12251691959999998</v>
      </c>
      <c r="BA96" s="306">
        <f>'Fuel info'!$I$16</f>
        <v>0.12251691959999998</v>
      </c>
      <c r="BB96" s="306">
        <f>'Fuel info'!$I$16</f>
        <v>0.12251691959999998</v>
      </c>
      <c r="BC96" s="306">
        <f>'Fuel info'!$J$16</f>
        <v>0.11819909599999999</v>
      </c>
      <c r="BD96" s="306">
        <f>'Fuel info'!$J$16</f>
        <v>0.11819909599999999</v>
      </c>
      <c r="BE96" s="306">
        <f>'Fuel info'!$J$16</f>
        <v>0.11819909599999999</v>
      </c>
      <c r="BF96" s="306">
        <f>'Fuel info'!$J$16</f>
        <v>0.11819909599999999</v>
      </c>
      <c r="BG96" s="306">
        <f>'Fuel info'!$K$16</f>
        <v>0.11788327819999998</v>
      </c>
      <c r="BH96" s="306">
        <f>'Fuel info'!$K$16</f>
        <v>0.11788327819999998</v>
      </c>
      <c r="BI96" s="306">
        <f>'Fuel info'!$K$16</f>
        <v>0.11788327819999998</v>
      </c>
      <c r="BJ96" s="306">
        <f>'Fuel info'!$K$16</f>
        <v>0.11788327819999998</v>
      </c>
      <c r="BK96" s="306">
        <f>'Fuel info'!$K$16</f>
        <v>0.11788327819999998</v>
      </c>
      <c r="BL96" s="306">
        <f>'Fuel info'!$K$16</f>
        <v>0.11788327819999998</v>
      </c>
      <c r="BM96" s="306">
        <f>'Fuel info'!$K$16</f>
        <v>0.11788327819999998</v>
      </c>
      <c r="BN96" s="306">
        <f>'Fuel info'!$K$16</f>
        <v>0.11788327819999998</v>
      </c>
      <c r="BO96" s="306">
        <f>'Fuel info'!$K$16</f>
        <v>0.11788327819999998</v>
      </c>
      <c r="BP96" s="306">
        <f>'Fuel info'!$K$16</f>
        <v>0.11788327819999998</v>
      </c>
      <c r="BQ96" s="306">
        <f>'Fuel info'!$K$16</f>
        <v>0.11788327819999998</v>
      </c>
      <c r="BR96" s="306">
        <f>'Fuel info'!$K$16</f>
        <v>0.11788327819999998</v>
      </c>
      <c r="BS96" s="306">
        <f>'Fuel info'!$K$16</f>
        <v>0.11788327819999998</v>
      </c>
      <c r="BT96" s="306">
        <f>'Fuel info'!$K$16</f>
        <v>0.11788327819999998</v>
      </c>
      <c r="BU96" s="306">
        <f>'Fuel info'!$K$16</f>
        <v>0.11788327819999998</v>
      </c>
      <c r="BV96" s="306">
        <f>'Fuel info'!$K$16</f>
        <v>0.11788327819999998</v>
      </c>
      <c r="BW96" s="306">
        <f>'Fuel info'!$K$16</f>
        <v>0.11788327819999998</v>
      </c>
      <c r="BX96" s="306">
        <f>'Fuel info'!$K$16</f>
        <v>0.11788327819999998</v>
      </c>
      <c r="BY96" s="306">
        <f>'Fuel info'!$K$16</f>
        <v>0.11788327819999998</v>
      </c>
      <c r="BZ96" s="306">
        <f>'Fuel info'!$K$16</f>
        <v>0.11788327819999998</v>
      </c>
      <c r="CA96" s="306">
        <f>'Fuel info'!$K$16</f>
        <v>0.11788327819999998</v>
      </c>
      <c r="CB96" s="307">
        <f>'Fuel info'!$K$16</f>
        <v>0.11788327819999998</v>
      </c>
      <c r="CD96" s="280">
        <v>1</v>
      </c>
      <c r="CE96" s="281">
        <f aca="true" t="shared" si="136" ref="CE96:CQ98">AT96/I96</f>
        <v>1</v>
      </c>
      <c r="CF96" s="281">
        <f t="shared" si="136"/>
        <v>1</v>
      </c>
      <c r="CG96" s="281">
        <f t="shared" si="136"/>
        <v>1</v>
      </c>
      <c r="CH96" s="281">
        <f t="shared" si="136"/>
        <v>1</v>
      </c>
      <c r="CI96" s="281">
        <f t="shared" si="136"/>
        <v>0.980929008411612</v>
      </c>
      <c r="CJ96" s="281">
        <f t="shared" si="136"/>
        <v>0.980929008411612</v>
      </c>
      <c r="CK96" s="281">
        <f t="shared" si="136"/>
        <v>0.980929008411612</v>
      </c>
      <c r="CL96" s="281">
        <f t="shared" si="136"/>
        <v>0.980929008411612</v>
      </c>
      <c r="CM96" s="281">
        <f t="shared" si="136"/>
        <v>0.980929008411612</v>
      </c>
      <c r="CN96" s="281">
        <f t="shared" si="136"/>
        <v>0.9463584492082588</v>
      </c>
      <c r="CO96" s="281">
        <f t="shared" si="136"/>
        <v>0.9463584492082588</v>
      </c>
      <c r="CP96" s="281">
        <f t="shared" si="136"/>
        <v>0.9463584492082588</v>
      </c>
      <c r="CQ96" s="281">
        <f t="shared" si="136"/>
        <v>0.9463584492082588</v>
      </c>
      <c r="CR96" s="281">
        <f t="shared" si="114"/>
        <v>0.9438298609740445</v>
      </c>
      <c r="CS96" s="281">
        <f t="shared" si="115"/>
        <v>0.9438298609740445</v>
      </c>
      <c r="CT96" s="281">
        <f t="shared" si="116"/>
        <v>0.9438298609740445</v>
      </c>
      <c r="CU96" s="281">
        <f t="shared" si="117"/>
        <v>0.9438298609740445</v>
      </c>
      <c r="CV96" s="281">
        <f t="shared" si="118"/>
        <v>0.9438298609740445</v>
      </c>
      <c r="CW96" s="281">
        <f t="shared" si="119"/>
        <v>0.9438298609740445</v>
      </c>
      <c r="CX96" s="281">
        <f t="shared" si="120"/>
        <v>0.9438298609740445</v>
      </c>
      <c r="CY96" s="281">
        <f t="shared" si="121"/>
        <v>0.9438298609740445</v>
      </c>
      <c r="CZ96" s="281">
        <f t="shared" si="122"/>
        <v>0.9438298609740445</v>
      </c>
      <c r="DA96" s="281">
        <f t="shared" si="123"/>
        <v>0.9438298609740445</v>
      </c>
      <c r="DB96" s="281">
        <f t="shared" si="124"/>
        <v>0.9438298609740445</v>
      </c>
      <c r="DC96" s="281">
        <f t="shared" si="125"/>
        <v>0.9438298609740445</v>
      </c>
      <c r="DD96" s="281">
        <f t="shared" si="126"/>
        <v>0.9438298609740445</v>
      </c>
      <c r="DE96" s="281">
        <f t="shared" si="127"/>
        <v>0.9438298609740445</v>
      </c>
      <c r="DF96" s="281">
        <f t="shared" si="128"/>
        <v>0.9438298609740445</v>
      </c>
      <c r="DG96" s="281">
        <f t="shared" si="129"/>
        <v>0.9438298609740445</v>
      </c>
      <c r="DH96" s="281">
        <f t="shared" si="130"/>
        <v>0.9438298609740445</v>
      </c>
      <c r="DI96" s="281">
        <f t="shared" si="131"/>
        <v>0.9438298609740445</v>
      </c>
      <c r="DJ96" s="281">
        <f t="shared" si="132"/>
        <v>0.9438298609740445</v>
      </c>
      <c r="DK96" s="281">
        <f t="shared" si="133"/>
        <v>0.9438298609740445</v>
      </c>
      <c r="DL96" s="281">
        <f t="shared" si="134"/>
        <v>0.9438298609740445</v>
      </c>
      <c r="DM96" s="282">
        <f t="shared" si="135"/>
        <v>0.9438298609740445</v>
      </c>
    </row>
    <row r="97" spans="1:117" ht="20.25" customHeight="1">
      <c r="A97" s="90"/>
      <c r="B97" s="308"/>
      <c r="C97" s="570"/>
      <c r="D97" s="579"/>
      <c r="E97" s="283" t="s">
        <v>10</v>
      </c>
      <c r="F97" s="313">
        <v>1993</v>
      </c>
      <c r="G97" s="285">
        <v>1996</v>
      </c>
      <c r="H97" s="315">
        <f>'Fuel info'!$H$16</f>
        <v>0.1248988648</v>
      </c>
      <c r="I97" s="315">
        <f>'Fuel info'!$H$16</f>
        <v>0.1248988648</v>
      </c>
      <c r="J97" s="315">
        <f>'Fuel info'!$H$16</f>
        <v>0.1248988648</v>
      </c>
      <c r="K97" s="315">
        <f>'Fuel info'!$H$16</f>
        <v>0.1248988648</v>
      </c>
      <c r="L97" s="315">
        <f>'Fuel info'!$H$16</f>
        <v>0.1248988648</v>
      </c>
      <c r="M97" s="315">
        <f>'Fuel info'!$H$16</f>
        <v>0.1248988648</v>
      </c>
      <c r="N97" s="315">
        <f>'Fuel info'!$H$16</f>
        <v>0.1248988648</v>
      </c>
      <c r="O97" s="315">
        <f>'Fuel info'!$H$16</f>
        <v>0.1248988648</v>
      </c>
      <c r="P97" s="315">
        <f>'Fuel info'!$H$16</f>
        <v>0.1248988648</v>
      </c>
      <c r="Q97" s="315">
        <f>'Fuel info'!$H$16</f>
        <v>0.1248988648</v>
      </c>
      <c r="R97" s="315">
        <f>'Fuel info'!$H$16</f>
        <v>0.1248988648</v>
      </c>
      <c r="S97" s="315">
        <f>'Fuel info'!$H$16</f>
        <v>0.1248988648</v>
      </c>
      <c r="T97" s="315">
        <f>'Fuel info'!$H$16</f>
        <v>0.1248988648</v>
      </c>
      <c r="U97" s="315">
        <f>'Fuel info'!$H$16</f>
        <v>0.1248988648</v>
      </c>
      <c r="V97" s="315">
        <f>'Fuel info'!$H$16</f>
        <v>0.1248988648</v>
      </c>
      <c r="W97" s="315">
        <f>'Fuel info'!$H$16</f>
        <v>0.1248988648</v>
      </c>
      <c r="X97" s="315">
        <f>'Fuel info'!$H$16</f>
        <v>0.1248988648</v>
      </c>
      <c r="Y97" s="315">
        <f>'Fuel info'!$H$16</f>
        <v>0.1248988648</v>
      </c>
      <c r="Z97" s="315">
        <f>'Fuel info'!$H$16</f>
        <v>0.1248988648</v>
      </c>
      <c r="AA97" s="315">
        <f>'Fuel info'!$H$16</f>
        <v>0.1248988648</v>
      </c>
      <c r="AB97" s="315">
        <f>'Fuel info'!$H$16</f>
        <v>0.1248988648</v>
      </c>
      <c r="AC97" s="315">
        <f>'Fuel info'!$H$16</f>
        <v>0.1248988648</v>
      </c>
      <c r="AD97" s="315">
        <f>'Fuel info'!$H$16</f>
        <v>0.1248988648</v>
      </c>
      <c r="AE97" s="315">
        <f>'Fuel info'!$H$16</f>
        <v>0.1248988648</v>
      </c>
      <c r="AF97" s="315">
        <f>'Fuel info'!$H$16</f>
        <v>0.1248988648</v>
      </c>
      <c r="AG97" s="315">
        <f>'Fuel info'!$H$16</f>
        <v>0.1248988648</v>
      </c>
      <c r="AH97" s="315">
        <f>'Fuel info'!$H$16</f>
        <v>0.1248988648</v>
      </c>
      <c r="AI97" s="315">
        <f>'Fuel info'!$H$16</f>
        <v>0.1248988648</v>
      </c>
      <c r="AJ97" s="315">
        <f>'Fuel info'!$H$16</f>
        <v>0.1248988648</v>
      </c>
      <c r="AK97" s="315">
        <f>'Fuel info'!$H$16</f>
        <v>0.1248988648</v>
      </c>
      <c r="AL97" s="315">
        <f>'Fuel info'!$H$16</f>
        <v>0.1248988648</v>
      </c>
      <c r="AM97" s="315">
        <f>'Fuel info'!$H$16</f>
        <v>0.1248988648</v>
      </c>
      <c r="AN97" s="315">
        <f>'Fuel info'!$H$16</f>
        <v>0.1248988648</v>
      </c>
      <c r="AO97" s="315">
        <f>'Fuel info'!$H$16</f>
        <v>0.1248988648</v>
      </c>
      <c r="AP97" s="315">
        <f>'Fuel info'!$H$16</f>
        <v>0.1248988648</v>
      </c>
      <c r="AQ97" s="316">
        <f>'Fuel info'!$H$16</f>
        <v>0.1248988648</v>
      </c>
      <c r="AR97" s="15"/>
      <c r="AS97" s="286">
        <f>'Fuel info'!$H$16</f>
        <v>0.1248988648</v>
      </c>
      <c r="AT97" s="287">
        <f>'Fuel info'!$H$16</f>
        <v>0.1248988648</v>
      </c>
      <c r="AU97" s="287">
        <f>'Fuel info'!$H$16</f>
        <v>0.1248988648</v>
      </c>
      <c r="AV97" s="287">
        <f>'Fuel info'!$H$16</f>
        <v>0.1248988648</v>
      </c>
      <c r="AW97" s="287">
        <f>'Fuel info'!$H$16</f>
        <v>0.1248988648</v>
      </c>
      <c r="AX97" s="287">
        <f>'Fuel info'!$I$16</f>
        <v>0.12251691959999998</v>
      </c>
      <c r="AY97" s="287">
        <f>'Fuel info'!$I$16</f>
        <v>0.12251691959999998</v>
      </c>
      <c r="AZ97" s="287">
        <f>'Fuel info'!$I$16</f>
        <v>0.12251691959999998</v>
      </c>
      <c r="BA97" s="287">
        <f>'Fuel info'!$I$16</f>
        <v>0.12251691959999998</v>
      </c>
      <c r="BB97" s="287">
        <f>'Fuel info'!$I$16</f>
        <v>0.12251691959999998</v>
      </c>
      <c r="BC97" s="287">
        <f>'Fuel info'!$J$16</f>
        <v>0.11819909599999999</v>
      </c>
      <c r="BD97" s="287">
        <f>'Fuel info'!$J$16</f>
        <v>0.11819909599999999</v>
      </c>
      <c r="BE97" s="287">
        <f>'Fuel info'!$J$16</f>
        <v>0.11819909599999999</v>
      </c>
      <c r="BF97" s="287">
        <f>'Fuel info'!$J$16</f>
        <v>0.11819909599999999</v>
      </c>
      <c r="BG97" s="287">
        <f>'Fuel info'!$K$16</f>
        <v>0.11788327819999998</v>
      </c>
      <c r="BH97" s="287">
        <f>'Fuel info'!$K$16</f>
        <v>0.11788327819999998</v>
      </c>
      <c r="BI97" s="287">
        <f>'Fuel info'!$K$16</f>
        <v>0.11788327819999998</v>
      </c>
      <c r="BJ97" s="287">
        <f>'Fuel info'!$K$16</f>
        <v>0.11788327819999998</v>
      </c>
      <c r="BK97" s="287">
        <f>'Fuel info'!$K$16</f>
        <v>0.11788327819999998</v>
      </c>
      <c r="BL97" s="287">
        <f>'Fuel info'!$K$16</f>
        <v>0.11788327819999998</v>
      </c>
      <c r="BM97" s="287">
        <f>'Fuel info'!$K$16</f>
        <v>0.11788327819999998</v>
      </c>
      <c r="BN97" s="287">
        <f>'Fuel info'!$K$16</f>
        <v>0.11788327819999998</v>
      </c>
      <c r="BO97" s="287">
        <f>'Fuel info'!$K$16</f>
        <v>0.11788327819999998</v>
      </c>
      <c r="BP97" s="287">
        <f>'Fuel info'!$K$16</f>
        <v>0.11788327819999998</v>
      </c>
      <c r="BQ97" s="287">
        <f>'Fuel info'!$K$16</f>
        <v>0.11788327819999998</v>
      </c>
      <c r="BR97" s="287">
        <f>'Fuel info'!$K$16</f>
        <v>0.11788327819999998</v>
      </c>
      <c r="BS97" s="287">
        <f>'Fuel info'!$K$16</f>
        <v>0.11788327819999998</v>
      </c>
      <c r="BT97" s="287">
        <f>'Fuel info'!$K$16</f>
        <v>0.11788327819999998</v>
      </c>
      <c r="BU97" s="287">
        <f>'Fuel info'!$K$16</f>
        <v>0.11788327819999998</v>
      </c>
      <c r="BV97" s="287">
        <f>'Fuel info'!$K$16</f>
        <v>0.11788327819999998</v>
      </c>
      <c r="BW97" s="287">
        <f>'Fuel info'!$K$16</f>
        <v>0.11788327819999998</v>
      </c>
      <c r="BX97" s="287">
        <f>'Fuel info'!$K$16</f>
        <v>0.11788327819999998</v>
      </c>
      <c r="BY97" s="287">
        <f>'Fuel info'!$K$16</f>
        <v>0.11788327819999998</v>
      </c>
      <c r="BZ97" s="287">
        <f>'Fuel info'!$K$16</f>
        <v>0.11788327819999998</v>
      </c>
      <c r="CA97" s="287">
        <f>'Fuel info'!$K$16</f>
        <v>0.11788327819999998</v>
      </c>
      <c r="CB97" s="288">
        <f>'Fuel info'!$K$16</f>
        <v>0.11788327819999998</v>
      </c>
      <c r="CD97" s="289">
        <v>1</v>
      </c>
      <c r="CE97" s="290">
        <f t="shared" si="136"/>
        <v>1</v>
      </c>
      <c r="CF97" s="290">
        <f t="shared" si="136"/>
        <v>1</v>
      </c>
      <c r="CG97" s="290">
        <f t="shared" si="136"/>
        <v>1</v>
      </c>
      <c r="CH97" s="290">
        <f t="shared" si="136"/>
        <v>1</v>
      </c>
      <c r="CI97" s="290">
        <f t="shared" si="136"/>
        <v>0.980929008411612</v>
      </c>
      <c r="CJ97" s="290">
        <f t="shared" si="136"/>
        <v>0.980929008411612</v>
      </c>
      <c r="CK97" s="290">
        <f t="shared" si="136"/>
        <v>0.980929008411612</v>
      </c>
      <c r="CL97" s="290">
        <f t="shared" si="136"/>
        <v>0.980929008411612</v>
      </c>
      <c r="CM97" s="290">
        <f t="shared" si="136"/>
        <v>0.980929008411612</v>
      </c>
      <c r="CN97" s="290">
        <f t="shared" si="136"/>
        <v>0.9463584492082588</v>
      </c>
      <c r="CO97" s="290">
        <f t="shared" si="136"/>
        <v>0.9463584492082588</v>
      </c>
      <c r="CP97" s="290">
        <f t="shared" si="136"/>
        <v>0.9463584492082588</v>
      </c>
      <c r="CQ97" s="290">
        <f t="shared" si="136"/>
        <v>0.9463584492082588</v>
      </c>
      <c r="CR97" s="290">
        <f t="shared" si="114"/>
        <v>0.9438298609740445</v>
      </c>
      <c r="CS97" s="290">
        <f t="shared" si="115"/>
        <v>0.9438298609740445</v>
      </c>
      <c r="CT97" s="290">
        <f t="shared" si="116"/>
        <v>0.9438298609740445</v>
      </c>
      <c r="CU97" s="290">
        <f t="shared" si="117"/>
        <v>0.9438298609740445</v>
      </c>
      <c r="CV97" s="290">
        <f t="shared" si="118"/>
        <v>0.9438298609740445</v>
      </c>
      <c r="CW97" s="290">
        <f t="shared" si="119"/>
        <v>0.9438298609740445</v>
      </c>
      <c r="CX97" s="290">
        <f t="shared" si="120"/>
        <v>0.9438298609740445</v>
      </c>
      <c r="CY97" s="290">
        <f t="shared" si="121"/>
        <v>0.9438298609740445</v>
      </c>
      <c r="CZ97" s="290">
        <f t="shared" si="122"/>
        <v>0.9438298609740445</v>
      </c>
      <c r="DA97" s="290">
        <f t="shared" si="123"/>
        <v>0.9438298609740445</v>
      </c>
      <c r="DB97" s="290">
        <f t="shared" si="124"/>
        <v>0.9438298609740445</v>
      </c>
      <c r="DC97" s="290">
        <f t="shared" si="125"/>
        <v>0.9438298609740445</v>
      </c>
      <c r="DD97" s="290">
        <f t="shared" si="126"/>
        <v>0.9438298609740445</v>
      </c>
      <c r="DE97" s="290">
        <f t="shared" si="127"/>
        <v>0.9438298609740445</v>
      </c>
      <c r="DF97" s="290">
        <f t="shared" si="128"/>
        <v>0.9438298609740445</v>
      </c>
      <c r="DG97" s="290">
        <f t="shared" si="129"/>
        <v>0.9438298609740445</v>
      </c>
      <c r="DH97" s="290">
        <f t="shared" si="130"/>
        <v>0.9438298609740445</v>
      </c>
      <c r="DI97" s="290">
        <f t="shared" si="131"/>
        <v>0.9438298609740445</v>
      </c>
      <c r="DJ97" s="290">
        <f t="shared" si="132"/>
        <v>0.9438298609740445</v>
      </c>
      <c r="DK97" s="290">
        <f t="shared" si="133"/>
        <v>0.9438298609740445</v>
      </c>
      <c r="DL97" s="290">
        <f t="shared" si="134"/>
        <v>0.9438298609740445</v>
      </c>
      <c r="DM97" s="291">
        <f t="shared" si="135"/>
        <v>0.9438298609740445</v>
      </c>
    </row>
    <row r="98" spans="1:117" ht="20.25" customHeight="1">
      <c r="A98" s="90"/>
      <c r="B98" s="308"/>
      <c r="C98" s="570"/>
      <c r="D98" s="579"/>
      <c r="E98" s="283" t="s">
        <v>11</v>
      </c>
      <c r="F98" s="284">
        <v>35339</v>
      </c>
      <c r="G98" s="292">
        <v>1996</v>
      </c>
      <c r="H98" s="315">
        <f>'Fuel info'!$H$16</f>
        <v>0.1248988648</v>
      </c>
      <c r="I98" s="315">
        <f>'Fuel info'!$H$16</f>
        <v>0.1248988648</v>
      </c>
      <c r="J98" s="315">
        <f>'Fuel info'!$H$16</f>
        <v>0.1248988648</v>
      </c>
      <c r="K98" s="315">
        <f>'Fuel info'!$H$16</f>
        <v>0.1248988648</v>
      </c>
      <c r="L98" s="315">
        <f>'Fuel info'!$H$16</f>
        <v>0.1248988648</v>
      </c>
      <c r="M98" s="315">
        <f>'Fuel info'!$H$16</f>
        <v>0.1248988648</v>
      </c>
      <c r="N98" s="315">
        <f>'Fuel info'!$H$16</f>
        <v>0.1248988648</v>
      </c>
      <c r="O98" s="315">
        <f>'Fuel info'!$H$16</f>
        <v>0.1248988648</v>
      </c>
      <c r="P98" s="315">
        <f>'Fuel info'!$H$16</f>
        <v>0.1248988648</v>
      </c>
      <c r="Q98" s="315">
        <f>'Fuel info'!$H$16</f>
        <v>0.1248988648</v>
      </c>
      <c r="R98" s="315">
        <f>'Fuel info'!$H$16</f>
        <v>0.1248988648</v>
      </c>
      <c r="S98" s="315">
        <f>'Fuel info'!$H$16</f>
        <v>0.1248988648</v>
      </c>
      <c r="T98" s="315">
        <f>'Fuel info'!$H$16</f>
        <v>0.1248988648</v>
      </c>
      <c r="U98" s="315">
        <f>'Fuel info'!$H$16</f>
        <v>0.1248988648</v>
      </c>
      <c r="V98" s="315">
        <f>'Fuel info'!$H$16</f>
        <v>0.1248988648</v>
      </c>
      <c r="W98" s="315">
        <f>'Fuel info'!$H$16</f>
        <v>0.1248988648</v>
      </c>
      <c r="X98" s="315">
        <f>'Fuel info'!$H$16</f>
        <v>0.1248988648</v>
      </c>
      <c r="Y98" s="315">
        <f>'Fuel info'!$H$16</f>
        <v>0.1248988648</v>
      </c>
      <c r="Z98" s="315">
        <f>'Fuel info'!$H$16</f>
        <v>0.1248988648</v>
      </c>
      <c r="AA98" s="315">
        <f>'Fuel info'!$H$16</f>
        <v>0.1248988648</v>
      </c>
      <c r="AB98" s="315">
        <f>'Fuel info'!$H$16</f>
        <v>0.1248988648</v>
      </c>
      <c r="AC98" s="315">
        <f>'Fuel info'!$H$16</f>
        <v>0.1248988648</v>
      </c>
      <c r="AD98" s="315">
        <f>'Fuel info'!$H$16</f>
        <v>0.1248988648</v>
      </c>
      <c r="AE98" s="315">
        <f>'Fuel info'!$H$16</f>
        <v>0.1248988648</v>
      </c>
      <c r="AF98" s="315">
        <f>'Fuel info'!$H$16</f>
        <v>0.1248988648</v>
      </c>
      <c r="AG98" s="315">
        <f>'Fuel info'!$H$16</f>
        <v>0.1248988648</v>
      </c>
      <c r="AH98" s="315">
        <f>'Fuel info'!$H$16</f>
        <v>0.1248988648</v>
      </c>
      <c r="AI98" s="315">
        <f>'Fuel info'!$H$16</f>
        <v>0.1248988648</v>
      </c>
      <c r="AJ98" s="315">
        <f>'Fuel info'!$H$16</f>
        <v>0.1248988648</v>
      </c>
      <c r="AK98" s="315">
        <f>'Fuel info'!$H$16</f>
        <v>0.1248988648</v>
      </c>
      <c r="AL98" s="315">
        <f>'Fuel info'!$H$16</f>
        <v>0.1248988648</v>
      </c>
      <c r="AM98" s="315">
        <f>'Fuel info'!$H$16</f>
        <v>0.1248988648</v>
      </c>
      <c r="AN98" s="315">
        <f>'Fuel info'!$H$16</f>
        <v>0.1248988648</v>
      </c>
      <c r="AO98" s="315">
        <f>'Fuel info'!$H$16</f>
        <v>0.1248988648</v>
      </c>
      <c r="AP98" s="315">
        <f>'Fuel info'!$H$16</f>
        <v>0.1248988648</v>
      </c>
      <c r="AQ98" s="316">
        <f>'Fuel info'!$H$16</f>
        <v>0.1248988648</v>
      </c>
      <c r="AR98" s="15"/>
      <c r="AS98" s="286">
        <f>'Fuel info'!$H$16</f>
        <v>0.1248988648</v>
      </c>
      <c r="AT98" s="287">
        <f>'Fuel info'!$H$16</f>
        <v>0.1248988648</v>
      </c>
      <c r="AU98" s="287">
        <f>'Fuel info'!$H$16</f>
        <v>0.1248988648</v>
      </c>
      <c r="AV98" s="287">
        <f>'Fuel info'!$H$16</f>
        <v>0.1248988648</v>
      </c>
      <c r="AW98" s="287">
        <f>'Fuel info'!$H$16</f>
        <v>0.1248988648</v>
      </c>
      <c r="AX98" s="287">
        <f>'Fuel info'!$I$16</f>
        <v>0.12251691959999998</v>
      </c>
      <c r="AY98" s="287">
        <f>'Fuel info'!$I$16</f>
        <v>0.12251691959999998</v>
      </c>
      <c r="AZ98" s="287">
        <f>'Fuel info'!$I$16</f>
        <v>0.12251691959999998</v>
      </c>
      <c r="BA98" s="287">
        <f>'Fuel info'!$I$16</f>
        <v>0.12251691959999998</v>
      </c>
      <c r="BB98" s="287">
        <f>'Fuel info'!$I$16</f>
        <v>0.12251691959999998</v>
      </c>
      <c r="BC98" s="287">
        <f>'Fuel info'!$J$16</f>
        <v>0.11819909599999999</v>
      </c>
      <c r="BD98" s="287">
        <f>'Fuel info'!$J$16</f>
        <v>0.11819909599999999</v>
      </c>
      <c r="BE98" s="287">
        <f>'Fuel info'!$J$16</f>
        <v>0.11819909599999999</v>
      </c>
      <c r="BF98" s="287">
        <f>'Fuel info'!$J$16</f>
        <v>0.11819909599999999</v>
      </c>
      <c r="BG98" s="287">
        <f>'Fuel info'!$K$16</f>
        <v>0.11788327819999998</v>
      </c>
      <c r="BH98" s="287">
        <f>'Fuel info'!$K$16</f>
        <v>0.11788327819999998</v>
      </c>
      <c r="BI98" s="287">
        <f>'Fuel info'!$K$16</f>
        <v>0.11788327819999998</v>
      </c>
      <c r="BJ98" s="287">
        <f>'Fuel info'!$K$16</f>
        <v>0.11788327819999998</v>
      </c>
      <c r="BK98" s="287">
        <f>'Fuel info'!$K$16</f>
        <v>0.11788327819999998</v>
      </c>
      <c r="BL98" s="287">
        <f>'Fuel info'!$K$16</f>
        <v>0.11788327819999998</v>
      </c>
      <c r="BM98" s="287">
        <f>'Fuel info'!$K$16</f>
        <v>0.11788327819999998</v>
      </c>
      <c r="BN98" s="287">
        <f>'Fuel info'!$K$16</f>
        <v>0.11788327819999998</v>
      </c>
      <c r="BO98" s="287">
        <f>'Fuel info'!$K$16</f>
        <v>0.11788327819999998</v>
      </c>
      <c r="BP98" s="287">
        <f>'Fuel info'!$K$16</f>
        <v>0.11788327819999998</v>
      </c>
      <c r="BQ98" s="287">
        <f>'Fuel info'!$K$16</f>
        <v>0.11788327819999998</v>
      </c>
      <c r="BR98" s="287">
        <f>'Fuel info'!$K$16</f>
        <v>0.11788327819999998</v>
      </c>
      <c r="BS98" s="287">
        <f>'Fuel info'!$K$16</f>
        <v>0.11788327819999998</v>
      </c>
      <c r="BT98" s="287">
        <f>'Fuel info'!$K$16</f>
        <v>0.11788327819999998</v>
      </c>
      <c r="BU98" s="287">
        <f>'Fuel info'!$K$16</f>
        <v>0.11788327819999998</v>
      </c>
      <c r="BV98" s="287">
        <f>'Fuel info'!$K$16</f>
        <v>0.11788327819999998</v>
      </c>
      <c r="BW98" s="287">
        <f>'Fuel info'!$K$16</f>
        <v>0.11788327819999998</v>
      </c>
      <c r="BX98" s="287">
        <f>'Fuel info'!$K$16</f>
        <v>0.11788327819999998</v>
      </c>
      <c r="BY98" s="287">
        <f>'Fuel info'!$K$16</f>
        <v>0.11788327819999998</v>
      </c>
      <c r="BZ98" s="287">
        <f>'Fuel info'!$K$16</f>
        <v>0.11788327819999998</v>
      </c>
      <c r="CA98" s="287">
        <f>'Fuel info'!$K$16</f>
        <v>0.11788327819999998</v>
      </c>
      <c r="CB98" s="288">
        <f>'Fuel info'!$K$16</f>
        <v>0.11788327819999998</v>
      </c>
      <c r="CD98" s="289">
        <v>1</v>
      </c>
      <c r="CE98" s="290">
        <f t="shared" si="136"/>
        <v>1</v>
      </c>
      <c r="CF98" s="290">
        <f t="shared" si="136"/>
        <v>1</v>
      </c>
      <c r="CG98" s="290">
        <f t="shared" si="136"/>
        <v>1</v>
      </c>
      <c r="CH98" s="290">
        <f t="shared" si="136"/>
        <v>1</v>
      </c>
      <c r="CI98" s="290">
        <f t="shared" si="136"/>
        <v>0.980929008411612</v>
      </c>
      <c r="CJ98" s="290">
        <f t="shared" si="136"/>
        <v>0.980929008411612</v>
      </c>
      <c r="CK98" s="290">
        <f t="shared" si="136"/>
        <v>0.980929008411612</v>
      </c>
      <c r="CL98" s="290">
        <f t="shared" si="136"/>
        <v>0.980929008411612</v>
      </c>
      <c r="CM98" s="290">
        <f t="shared" si="136"/>
        <v>0.980929008411612</v>
      </c>
      <c r="CN98" s="290">
        <f t="shared" si="136"/>
        <v>0.9463584492082588</v>
      </c>
      <c r="CO98" s="290">
        <f t="shared" si="136"/>
        <v>0.9463584492082588</v>
      </c>
      <c r="CP98" s="290">
        <f t="shared" si="136"/>
        <v>0.9463584492082588</v>
      </c>
      <c r="CQ98" s="290">
        <f t="shared" si="136"/>
        <v>0.9463584492082588</v>
      </c>
      <c r="CR98" s="290">
        <f t="shared" si="114"/>
        <v>0.9438298609740445</v>
      </c>
      <c r="CS98" s="290">
        <f t="shared" si="115"/>
        <v>0.9438298609740445</v>
      </c>
      <c r="CT98" s="290">
        <f t="shared" si="116"/>
        <v>0.9438298609740445</v>
      </c>
      <c r="CU98" s="290">
        <f t="shared" si="117"/>
        <v>0.9438298609740445</v>
      </c>
      <c r="CV98" s="290">
        <f t="shared" si="118"/>
        <v>0.9438298609740445</v>
      </c>
      <c r="CW98" s="290">
        <f t="shared" si="119"/>
        <v>0.9438298609740445</v>
      </c>
      <c r="CX98" s="290">
        <f t="shared" si="120"/>
        <v>0.9438298609740445</v>
      </c>
      <c r="CY98" s="290">
        <f t="shared" si="121"/>
        <v>0.9438298609740445</v>
      </c>
      <c r="CZ98" s="290">
        <f t="shared" si="122"/>
        <v>0.9438298609740445</v>
      </c>
      <c r="DA98" s="290">
        <f t="shared" si="123"/>
        <v>0.9438298609740445</v>
      </c>
      <c r="DB98" s="290">
        <f t="shared" si="124"/>
        <v>0.9438298609740445</v>
      </c>
      <c r="DC98" s="290">
        <f t="shared" si="125"/>
        <v>0.9438298609740445</v>
      </c>
      <c r="DD98" s="290">
        <f t="shared" si="126"/>
        <v>0.9438298609740445</v>
      </c>
      <c r="DE98" s="290">
        <f t="shared" si="127"/>
        <v>0.9438298609740445</v>
      </c>
      <c r="DF98" s="290">
        <f t="shared" si="128"/>
        <v>0.9438298609740445</v>
      </c>
      <c r="DG98" s="290">
        <f t="shared" si="129"/>
        <v>0.9438298609740445</v>
      </c>
      <c r="DH98" s="290">
        <f t="shared" si="130"/>
        <v>0.9438298609740445</v>
      </c>
      <c r="DI98" s="290">
        <f t="shared" si="131"/>
        <v>0.9438298609740445</v>
      </c>
      <c r="DJ98" s="290">
        <f t="shared" si="132"/>
        <v>0.9438298609740445</v>
      </c>
      <c r="DK98" s="290">
        <f t="shared" si="133"/>
        <v>0.9438298609740445</v>
      </c>
      <c r="DL98" s="290">
        <f t="shared" si="134"/>
        <v>0.9438298609740445</v>
      </c>
      <c r="DM98" s="291">
        <f t="shared" si="135"/>
        <v>0.9438298609740445</v>
      </c>
    </row>
    <row r="99" spans="1:117" ht="20.25" customHeight="1">
      <c r="A99" s="90"/>
      <c r="B99" s="308"/>
      <c r="C99" s="570"/>
      <c r="D99" s="579"/>
      <c r="E99" s="283" t="s">
        <v>12</v>
      </c>
      <c r="F99" s="284">
        <v>37165</v>
      </c>
      <c r="G99" s="294">
        <v>2000</v>
      </c>
      <c r="H99" s="315">
        <f>'Fuel info'!$I$16</f>
        <v>0.12251691959999998</v>
      </c>
      <c r="I99" s="315">
        <f>'Fuel info'!$I$16</f>
        <v>0.12251691959999998</v>
      </c>
      <c r="J99" s="315">
        <f>'Fuel info'!$I$16</f>
        <v>0.12251691959999998</v>
      </c>
      <c r="K99" s="315">
        <f>'Fuel info'!$I$16</f>
        <v>0.12251691959999998</v>
      </c>
      <c r="L99" s="315">
        <f>'Fuel info'!$I$16</f>
        <v>0.12251691959999998</v>
      </c>
      <c r="M99" s="315">
        <f>'Fuel info'!$I$16</f>
        <v>0.12251691959999998</v>
      </c>
      <c r="N99" s="315">
        <f>'Fuel info'!$I$16</f>
        <v>0.12251691959999998</v>
      </c>
      <c r="O99" s="315">
        <f>'Fuel info'!$I$16</f>
        <v>0.12251691959999998</v>
      </c>
      <c r="P99" s="315">
        <f>'Fuel info'!$I$16</f>
        <v>0.12251691959999998</v>
      </c>
      <c r="Q99" s="315">
        <f>'Fuel info'!$I$16</f>
        <v>0.12251691959999998</v>
      </c>
      <c r="R99" s="315">
        <f>'Fuel info'!$I$16</f>
        <v>0.12251691959999998</v>
      </c>
      <c r="S99" s="315">
        <f>'Fuel info'!$I$16</f>
        <v>0.12251691959999998</v>
      </c>
      <c r="T99" s="315">
        <f>'Fuel info'!$I$16</f>
        <v>0.12251691959999998</v>
      </c>
      <c r="U99" s="315">
        <f>'Fuel info'!$I$16</f>
        <v>0.12251691959999998</v>
      </c>
      <c r="V99" s="315">
        <f>'Fuel info'!$I$16</f>
        <v>0.12251691959999998</v>
      </c>
      <c r="W99" s="315">
        <f>'Fuel info'!$I$16</f>
        <v>0.12251691959999998</v>
      </c>
      <c r="X99" s="315">
        <f>'Fuel info'!$I$16</f>
        <v>0.12251691959999998</v>
      </c>
      <c r="Y99" s="315">
        <f>'Fuel info'!$I$16</f>
        <v>0.12251691959999998</v>
      </c>
      <c r="Z99" s="315">
        <f>'Fuel info'!$I$16</f>
        <v>0.12251691959999998</v>
      </c>
      <c r="AA99" s="315">
        <f>'Fuel info'!$I$16</f>
        <v>0.12251691959999998</v>
      </c>
      <c r="AB99" s="315">
        <f>'Fuel info'!$I$16</f>
        <v>0.12251691959999998</v>
      </c>
      <c r="AC99" s="315">
        <f>'Fuel info'!$I$16</f>
        <v>0.12251691959999998</v>
      </c>
      <c r="AD99" s="315">
        <f>'Fuel info'!$I$16</f>
        <v>0.12251691959999998</v>
      </c>
      <c r="AE99" s="315">
        <f>'Fuel info'!$I$16</f>
        <v>0.12251691959999998</v>
      </c>
      <c r="AF99" s="315">
        <f>'Fuel info'!$I$16</f>
        <v>0.12251691959999998</v>
      </c>
      <c r="AG99" s="315">
        <f>'Fuel info'!$I$16</f>
        <v>0.12251691959999998</v>
      </c>
      <c r="AH99" s="315">
        <f>'Fuel info'!$I$16</f>
        <v>0.12251691959999998</v>
      </c>
      <c r="AI99" s="315">
        <f>'Fuel info'!$I$16</f>
        <v>0.12251691959999998</v>
      </c>
      <c r="AJ99" s="315">
        <f>'Fuel info'!$I$16</f>
        <v>0.12251691959999998</v>
      </c>
      <c r="AK99" s="315">
        <f>'Fuel info'!$I$16</f>
        <v>0.12251691959999998</v>
      </c>
      <c r="AL99" s="315">
        <f>'Fuel info'!$I$16</f>
        <v>0.12251691959999998</v>
      </c>
      <c r="AM99" s="315">
        <f>'Fuel info'!$I$16</f>
        <v>0.12251691959999998</v>
      </c>
      <c r="AN99" s="315">
        <f>'Fuel info'!$I$16</f>
        <v>0.12251691959999998</v>
      </c>
      <c r="AO99" s="315">
        <f>'Fuel info'!$I$16</f>
        <v>0.12251691959999998</v>
      </c>
      <c r="AP99" s="315">
        <f>'Fuel info'!$I$16</f>
        <v>0.12251691959999998</v>
      </c>
      <c r="AQ99" s="316">
        <f>'Fuel info'!$I$16</f>
        <v>0.12251691959999998</v>
      </c>
      <c r="AR99" s="15"/>
      <c r="AS99" s="286">
        <f>'Fuel info'!$H$16</f>
        <v>0.1248988648</v>
      </c>
      <c r="AT99" s="287">
        <f>'Fuel info'!$H$16</f>
        <v>0.1248988648</v>
      </c>
      <c r="AU99" s="287">
        <f>'Fuel info'!$H$16</f>
        <v>0.1248988648</v>
      </c>
      <c r="AV99" s="287">
        <f>'Fuel info'!$H$16</f>
        <v>0.1248988648</v>
      </c>
      <c r="AW99" s="287">
        <f>'Fuel info'!$H$16</f>
        <v>0.1248988648</v>
      </c>
      <c r="AX99" s="287">
        <f>'Fuel info'!$I$16</f>
        <v>0.12251691959999998</v>
      </c>
      <c r="AY99" s="287">
        <f>'Fuel info'!$I$16</f>
        <v>0.12251691959999998</v>
      </c>
      <c r="AZ99" s="287">
        <f>'Fuel info'!$I$16</f>
        <v>0.12251691959999998</v>
      </c>
      <c r="BA99" s="287">
        <f>'Fuel info'!$I$16</f>
        <v>0.12251691959999998</v>
      </c>
      <c r="BB99" s="287">
        <f>'Fuel info'!$I$16</f>
        <v>0.12251691959999998</v>
      </c>
      <c r="BC99" s="287">
        <f>'Fuel info'!$J$16</f>
        <v>0.11819909599999999</v>
      </c>
      <c r="BD99" s="287">
        <f>'Fuel info'!$J$16</f>
        <v>0.11819909599999999</v>
      </c>
      <c r="BE99" s="287">
        <f>'Fuel info'!$J$16</f>
        <v>0.11819909599999999</v>
      </c>
      <c r="BF99" s="287">
        <f>'Fuel info'!$J$16</f>
        <v>0.11819909599999999</v>
      </c>
      <c r="BG99" s="287">
        <f>'Fuel info'!$K$16</f>
        <v>0.11788327819999998</v>
      </c>
      <c r="BH99" s="287">
        <f>'Fuel info'!$K$16</f>
        <v>0.11788327819999998</v>
      </c>
      <c r="BI99" s="287">
        <f>'Fuel info'!$K$16</f>
        <v>0.11788327819999998</v>
      </c>
      <c r="BJ99" s="287">
        <f>'Fuel info'!$K$16</f>
        <v>0.11788327819999998</v>
      </c>
      <c r="BK99" s="287">
        <f>'Fuel info'!$K$16</f>
        <v>0.11788327819999998</v>
      </c>
      <c r="BL99" s="287">
        <f>'Fuel info'!$K$16</f>
        <v>0.11788327819999998</v>
      </c>
      <c r="BM99" s="287">
        <f>'Fuel info'!$K$16</f>
        <v>0.11788327819999998</v>
      </c>
      <c r="BN99" s="287">
        <f>'Fuel info'!$K$16</f>
        <v>0.11788327819999998</v>
      </c>
      <c r="BO99" s="287">
        <f>'Fuel info'!$K$16</f>
        <v>0.11788327819999998</v>
      </c>
      <c r="BP99" s="287">
        <f>'Fuel info'!$K$16</f>
        <v>0.11788327819999998</v>
      </c>
      <c r="BQ99" s="287">
        <f>'Fuel info'!$K$16</f>
        <v>0.11788327819999998</v>
      </c>
      <c r="BR99" s="287">
        <f>'Fuel info'!$K$16</f>
        <v>0.11788327819999998</v>
      </c>
      <c r="BS99" s="287">
        <f>'Fuel info'!$K$16</f>
        <v>0.11788327819999998</v>
      </c>
      <c r="BT99" s="287">
        <f>'Fuel info'!$K$16</f>
        <v>0.11788327819999998</v>
      </c>
      <c r="BU99" s="287">
        <f>'Fuel info'!$K$16</f>
        <v>0.11788327819999998</v>
      </c>
      <c r="BV99" s="287">
        <f>'Fuel info'!$K$16</f>
        <v>0.11788327819999998</v>
      </c>
      <c r="BW99" s="287">
        <f>'Fuel info'!$K$16</f>
        <v>0.11788327819999998</v>
      </c>
      <c r="BX99" s="287">
        <f>'Fuel info'!$K$16</f>
        <v>0.11788327819999998</v>
      </c>
      <c r="BY99" s="287">
        <f>'Fuel info'!$K$16</f>
        <v>0.11788327819999998</v>
      </c>
      <c r="BZ99" s="287">
        <f>'Fuel info'!$K$16</f>
        <v>0.11788327819999998</v>
      </c>
      <c r="CA99" s="287">
        <f>'Fuel info'!$K$16</f>
        <v>0.11788327819999998</v>
      </c>
      <c r="CB99" s="288">
        <f>'Fuel info'!$K$16</f>
        <v>0.11788327819999998</v>
      </c>
      <c r="CD99" s="289">
        <v>1</v>
      </c>
      <c r="CE99" s="247">
        <v>1</v>
      </c>
      <c r="CF99" s="247">
        <v>1</v>
      </c>
      <c r="CG99" s="247">
        <v>1</v>
      </c>
      <c r="CH99" s="247">
        <v>1</v>
      </c>
      <c r="CI99" s="290">
        <f aca="true" t="shared" si="137" ref="CI99:CQ99">AX99/M99</f>
        <v>1</v>
      </c>
      <c r="CJ99" s="290">
        <f t="shared" si="137"/>
        <v>1</v>
      </c>
      <c r="CK99" s="290">
        <f t="shared" si="137"/>
        <v>1</v>
      </c>
      <c r="CL99" s="290">
        <f t="shared" si="137"/>
        <v>1</v>
      </c>
      <c r="CM99" s="290">
        <f t="shared" si="137"/>
        <v>1</v>
      </c>
      <c r="CN99" s="290">
        <f t="shared" si="137"/>
        <v>0.964757328097237</v>
      </c>
      <c r="CO99" s="290">
        <f t="shared" si="137"/>
        <v>0.964757328097237</v>
      </c>
      <c r="CP99" s="290">
        <f t="shared" si="137"/>
        <v>0.964757328097237</v>
      </c>
      <c r="CQ99" s="290">
        <f t="shared" si="137"/>
        <v>0.964757328097237</v>
      </c>
      <c r="CR99" s="290">
        <f t="shared" si="114"/>
        <v>0.9621795796439531</v>
      </c>
      <c r="CS99" s="290">
        <f t="shared" si="115"/>
        <v>0.9621795796439531</v>
      </c>
      <c r="CT99" s="290">
        <f t="shared" si="116"/>
        <v>0.9621795796439531</v>
      </c>
      <c r="CU99" s="290">
        <f t="shared" si="117"/>
        <v>0.9621795796439531</v>
      </c>
      <c r="CV99" s="290">
        <f t="shared" si="118"/>
        <v>0.9621795796439531</v>
      </c>
      <c r="CW99" s="290">
        <f t="shared" si="119"/>
        <v>0.9621795796439531</v>
      </c>
      <c r="CX99" s="290">
        <f t="shared" si="120"/>
        <v>0.9621795796439531</v>
      </c>
      <c r="CY99" s="290">
        <f t="shared" si="121"/>
        <v>0.9621795796439531</v>
      </c>
      <c r="CZ99" s="290">
        <f t="shared" si="122"/>
        <v>0.9621795796439531</v>
      </c>
      <c r="DA99" s="290">
        <f t="shared" si="123"/>
        <v>0.9621795796439531</v>
      </c>
      <c r="DB99" s="290">
        <f t="shared" si="124"/>
        <v>0.9621795796439531</v>
      </c>
      <c r="DC99" s="290">
        <f t="shared" si="125"/>
        <v>0.9621795796439531</v>
      </c>
      <c r="DD99" s="290">
        <f t="shared" si="126"/>
        <v>0.9621795796439531</v>
      </c>
      <c r="DE99" s="290">
        <f t="shared" si="127"/>
        <v>0.9621795796439531</v>
      </c>
      <c r="DF99" s="290">
        <f t="shared" si="128"/>
        <v>0.9621795796439531</v>
      </c>
      <c r="DG99" s="290">
        <f t="shared" si="129"/>
        <v>0.9621795796439531</v>
      </c>
      <c r="DH99" s="290">
        <f t="shared" si="130"/>
        <v>0.9621795796439531</v>
      </c>
      <c r="DI99" s="290">
        <f t="shared" si="131"/>
        <v>0.9621795796439531</v>
      </c>
      <c r="DJ99" s="290">
        <f t="shared" si="132"/>
        <v>0.9621795796439531</v>
      </c>
      <c r="DK99" s="290">
        <f t="shared" si="133"/>
        <v>0.9621795796439531</v>
      </c>
      <c r="DL99" s="290">
        <f t="shared" si="134"/>
        <v>0.9621795796439531</v>
      </c>
      <c r="DM99" s="291">
        <f t="shared" si="135"/>
        <v>0.9621795796439531</v>
      </c>
    </row>
    <row r="100" spans="1:117" ht="20.25" customHeight="1">
      <c r="A100" s="90"/>
      <c r="B100" s="308"/>
      <c r="C100" s="570"/>
      <c r="D100" s="579"/>
      <c r="E100" s="283" t="s">
        <v>13</v>
      </c>
      <c r="F100" s="284">
        <v>38991</v>
      </c>
      <c r="G100" s="285">
        <v>2005</v>
      </c>
      <c r="H100" s="315">
        <f>'Fuel info'!$J$16</f>
        <v>0.11819909599999999</v>
      </c>
      <c r="I100" s="315">
        <f>'Fuel info'!$J$16</f>
        <v>0.11819909599999999</v>
      </c>
      <c r="J100" s="315">
        <f>'Fuel info'!$J$16</f>
        <v>0.11819909599999999</v>
      </c>
      <c r="K100" s="315">
        <f>'Fuel info'!$J$16</f>
        <v>0.11819909599999999</v>
      </c>
      <c r="L100" s="315">
        <f>'Fuel info'!$J$16</f>
        <v>0.11819909599999999</v>
      </c>
      <c r="M100" s="315">
        <f>'Fuel info'!$J$16</f>
        <v>0.11819909599999999</v>
      </c>
      <c r="N100" s="315">
        <f>'Fuel info'!$J$16</f>
        <v>0.11819909599999999</v>
      </c>
      <c r="O100" s="315">
        <f>'Fuel info'!$J$16</f>
        <v>0.11819909599999999</v>
      </c>
      <c r="P100" s="315">
        <f>'Fuel info'!$J$16</f>
        <v>0.11819909599999999</v>
      </c>
      <c r="Q100" s="315">
        <f>'Fuel info'!$J$16</f>
        <v>0.11819909599999999</v>
      </c>
      <c r="R100" s="315">
        <f>'Fuel info'!$J$16</f>
        <v>0.11819909599999999</v>
      </c>
      <c r="S100" s="315">
        <f>'Fuel info'!$J$16</f>
        <v>0.11819909599999999</v>
      </c>
      <c r="T100" s="315">
        <f>'Fuel info'!$J$16</f>
        <v>0.11819909599999999</v>
      </c>
      <c r="U100" s="315">
        <f>'Fuel info'!$J$16</f>
        <v>0.11819909599999999</v>
      </c>
      <c r="V100" s="315">
        <f>'Fuel info'!$J$16</f>
        <v>0.11819909599999999</v>
      </c>
      <c r="W100" s="315">
        <f>'Fuel info'!$J$16</f>
        <v>0.11819909599999999</v>
      </c>
      <c r="X100" s="315">
        <f>'Fuel info'!$J$16</f>
        <v>0.11819909599999999</v>
      </c>
      <c r="Y100" s="315">
        <f>'Fuel info'!$J$16</f>
        <v>0.11819909599999999</v>
      </c>
      <c r="Z100" s="315">
        <f>'Fuel info'!$J$16</f>
        <v>0.11819909599999999</v>
      </c>
      <c r="AA100" s="315">
        <f>'Fuel info'!$J$16</f>
        <v>0.11819909599999999</v>
      </c>
      <c r="AB100" s="315">
        <f>'Fuel info'!$J$16</f>
        <v>0.11819909599999999</v>
      </c>
      <c r="AC100" s="315">
        <f>'Fuel info'!$J$16</f>
        <v>0.11819909599999999</v>
      </c>
      <c r="AD100" s="315">
        <f>'Fuel info'!$J$16</f>
        <v>0.11819909599999999</v>
      </c>
      <c r="AE100" s="315">
        <f>'Fuel info'!$J$16</f>
        <v>0.11819909599999999</v>
      </c>
      <c r="AF100" s="315">
        <f>'Fuel info'!$J$16</f>
        <v>0.11819909599999999</v>
      </c>
      <c r="AG100" s="315">
        <f>'Fuel info'!$J$16</f>
        <v>0.11819909599999999</v>
      </c>
      <c r="AH100" s="315">
        <f>'Fuel info'!$J$16</f>
        <v>0.11819909599999999</v>
      </c>
      <c r="AI100" s="315">
        <f>'Fuel info'!$J$16</f>
        <v>0.11819909599999999</v>
      </c>
      <c r="AJ100" s="315">
        <f>'Fuel info'!$J$16</f>
        <v>0.11819909599999999</v>
      </c>
      <c r="AK100" s="315">
        <f>'Fuel info'!$J$16</f>
        <v>0.11819909599999999</v>
      </c>
      <c r="AL100" s="315">
        <f>'Fuel info'!$J$16</f>
        <v>0.11819909599999999</v>
      </c>
      <c r="AM100" s="315">
        <f>'Fuel info'!$J$16</f>
        <v>0.11819909599999999</v>
      </c>
      <c r="AN100" s="315">
        <f>'Fuel info'!$J$16</f>
        <v>0.11819909599999999</v>
      </c>
      <c r="AO100" s="315">
        <f>'Fuel info'!$J$16</f>
        <v>0.11819909599999999</v>
      </c>
      <c r="AP100" s="315">
        <f>'Fuel info'!$J$16</f>
        <v>0.11819909599999999</v>
      </c>
      <c r="AQ100" s="316">
        <f>'Fuel info'!$J$16</f>
        <v>0.11819909599999999</v>
      </c>
      <c r="AR100" s="15"/>
      <c r="AS100" s="286">
        <f>'Fuel info'!$H$16</f>
        <v>0.1248988648</v>
      </c>
      <c r="AT100" s="287">
        <f>'Fuel info'!$H$16</f>
        <v>0.1248988648</v>
      </c>
      <c r="AU100" s="287">
        <f>'Fuel info'!$H$16</f>
        <v>0.1248988648</v>
      </c>
      <c r="AV100" s="287">
        <f>'Fuel info'!$H$16</f>
        <v>0.1248988648</v>
      </c>
      <c r="AW100" s="287">
        <f>'Fuel info'!$H$16</f>
        <v>0.1248988648</v>
      </c>
      <c r="AX100" s="287">
        <f>'Fuel info'!$I$16</f>
        <v>0.12251691959999998</v>
      </c>
      <c r="AY100" s="287">
        <f>'Fuel info'!$I$16</f>
        <v>0.12251691959999998</v>
      </c>
      <c r="AZ100" s="287">
        <f>'Fuel info'!$I$16</f>
        <v>0.12251691959999998</v>
      </c>
      <c r="BA100" s="287">
        <f>'Fuel info'!$I$16</f>
        <v>0.12251691959999998</v>
      </c>
      <c r="BB100" s="287">
        <f>'Fuel info'!$I$16</f>
        <v>0.12251691959999998</v>
      </c>
      <c r="BC100" s="287">
        <f>'Fuel info'!$J$16</f>
        <v>0.11819909599999999</v>
      </c>
      <c r="BD100" s="287">
        <f>'Fuel info'!$J$16</f>
        <v>0.11819909599999999</v>
      </c>
      <c r="BE100" s="287">
        <f>'Fuel info'!$J$16</f>
        <v>0.11819909599999999</v>
      </c>
      <c r="BF100" s="287">
        <f>'Fuel info'!$J$16</f>
        <v>0.11819909599999999</v>
      </c>
      <c r="BG100" s="287">
        <f>'Fuel info'!$K$16</f>
        <v>0.11788327819999998</v>
      </c>
      <c r="BH100" s="287">
        <f>'Fuel info'!$K$16</f>
        <v>0.11788327819999998</v>
      </c>
      <c r="BI100" s="287">
        <f>'Fuel info'!$K$16</f>
        <v>0.11788327819999998</v>
      </c>
      <c r="BJ100" s="287">
        <f>'Fuel info'!$K$16</f>
        <v>0.11788327819999998</v>
      </c>
      <c r="BK100" s="287">
        <f>'Fuel info'!$K$16</f>
        <v>0.11788327819999998</v>
      </c>
      <c r="BL100" s="287">
        <f>'Fuel info'!$K$16</f>
        <v>0.11788327819999998</v>
      </c>
      <c r="BM100" s="287">
        <f>'Fuel info'!$K$16</f>
        <v>0.11788327819999998</v>
      </c>
      <c r="BN100" s="287">
        <f>'Fuel info'!$K$16</f>
        <v>0.11788327819999998</v>
      </c>
      <c r="BO100" s="287">
        <f>'Fuel info'!$K$16</f>
        <v>0.11788327819999998</v>
      </c>
      <c r="BP100" s="287">
        <f>'Fuel info'!$K$16</f>
        <v>0.11788327819999998</v>
      </c>
      <c r="BQ100" s="287">
        <f>'Fuel info'!$K$16</f>
        <v>0.11788327819999998</v>
      </c>
      <c r="BR100" s="287">
        <f>'Fuel info'!$K$16</f>
        <v>0.11788327819999998</v>
      </c>
      <c r="BS100" s="287">
        <f>'Fuel info'!$K$16</f>
        <v>0.11788327819999998</v>
      </c>
      <c r="BT100" s="287">
        <f>'Fuel info'!$K$16</f>
        <v>0.11788327819999998</v>
      </c>
      <c r="BU100" s="287">
        <f>'Fuel info'!$K$16</f>
        <v>0.11788327819999998</v>
      </c>
      <c r="BV100" s="287">
        <f>'Fuel info'!$K$16</f>
        <v>0.11788327819999998</v>
      </c>
      <c r="BW100" s="287">
        <f>'Fuel info'!$K$16</f>
        <v>0.11788327819999998</v>
      </c>
      <c r="BX100" s="287">
        <f>'Fuel info'!$K$16</f>
        <v>0.11788327819999998</v>
      </c>
      <c r="BY100" s="287">
        <f>'Fuel info'!$K$16</f>
        <v>0.11788327819999998</v>
      </c>
      <c r="BZ100" s="287">
        <f>'Fuel info'!$K$16</f>
        <v>0.11788327819999998</v>
      </c>
      <c r="CA100" s="287">
        <f>'Fuel info'!$K$16</f>
        <v>0.11788327819999998</v>
      </c>
      <c r="CB100" s="288">
        <f>'Fuel info'!$K$16</f>
        <v>0.11788327819999998</v>
      </c>
      <c r="CD100" s="289">
        <v>1</v>
      </c>
      <c r="CE100" s="247">
        <v>1</v>
      </c>
      <c r="CF100" s="247">
        <v>1</v>
      </c>
      <c r="CG100" s="247">
        <v>1</v>
      </c>
      <c r="CH100" s="247">
        <v>1</v>
      </c>
      <c r="CI100" s="247">
        <v>1</v>
      </c>
      <c r="CJ100" s="247">
        <v>1</v>
      </c>
      <c r="CK100" s="247">
        <v>1</v>
      </c>
      <c r="CL100" s="247">
        <v>1</v>
      </c>
      <c r="CM100" s="247">
        <v>1</v>
      </c>
      <c r="CN100" s="290">
        <f>BC100/R100</f>
        <v>1</v>
      </c>
      <c r="CO100" s="290">
        <f>BD100/S100</f>
        <v>1</v>
      </c>
      <c r="CP100" s="290">
        <f>BE100/T100</f>
        <v>1</v>
      </c>
      <c r="CQ100" s="290">
        <f>BF100/U100</f>
        <v>1</v>
      </c>
      <c r="CR100" s="290">
        <f t="shared" si="114"/>
        <v>0.997328086164043</v>
      </c>
      <c r="CS100" s="290">
        <f t="shared" si="115"/>
        <v>0.997328086164043</v>
      </c>
      <c r="CT100" s="290">
        <f t="shared" si="116"/>
        <v>0.997328086164043</v>
      </c>
      <c r="CU100" s="290">
        <f t="shared" si="117"/>
        <v>0.997328086164043</v>
      </c>
      <c r="CV100" s="290">
        <f t="shared" si="118"/>
        <v>0.997328086164043</v>
      </c>
      <c r="CW100" s="290">
        <f t="shared" si="119"/>
        <v>0.997328086164043</v>
      </c>
      <c r="CX100" s="290">
        <f t="shared" si="120"/>
        <v>0.997328086164043</v>
      </c>
      <c r="CY100" s="290">
        <f t="shared" si="121"/>
        <v>0.997328086164043</v>
      </c>
      <c r="CZ100" s="290">
        <f t="shared" si="122"/>
        <v>0.997328086164043</v>
      </c>
      <c r="DA100" s="290">
        <f t="shared" si="123"/>
        <v>0.997328086164043</v>
      </c>
      <c r="DB100" s="290">
        <f t="shared" si="124"/>
        <v>0.997328086164043</v>
      </c>
      <c r="DC100" s="290">
        <f t="shared" si="125"/>
        <v>0.997328086164043</v>
      </c>
      <c r="DD100" s="290">
        <f t="shared" si="126"/>
        <v>0.997328086164043</v>
      </c>
      <c r="DE100" s="290">
        <f t="shared" si="127"/>
        <v>0.997328086164043</v>
      </c>
      <c r="DF100" s="290">
        <f t="shared" si="128"/>
        <v>0.997328086164043</v>
      </c>
      <c r="DG100" s="290">
        <f t="shared" si="129"/>
        <v>0.997328086164043</v>
      </c>
      <c r="DH100" s="290">
        <f t="shared" si="130"/>
        <v>0.997328086164043</v>
      </c>
      <c r="DI100" s="290">
        <f t="shared" si="131"/>
        <v>0.997328086164043</v>
      </c>
      <c r="DJ100" s="290">
        <f t="shared" si="132"/>
        <v>0.997328086164043</v>
      </c>
      <c r="DK100" s="290">
        <f t="shared" si="133"/>
        <v>0.997328086164043</v>
      </c>
      <c r="DL100" s="290">
        <f t="shared" si="134"/>
        <v>0.997328086164043</v>
      </c>
      <c r="DM100" s="291">
        <f t="shared" si="135"/>
        <v>0.997328086164043</v>
      </c>
    </row>
    <row r="101" spans="1:117" ht="20.25" customHeight="1">
      <c r="A101" s="90"/>
      <c r="B101" s="308"/>
      <c r="C101" s="570"/>
      <c r="D101" s="579"/>
      <c r="E101" s="317" t="s">
        <v>14</v>
      </c>
      <c r="F101" s="284">
        <v>40087</v>
      </c>
      <c r="G101" s="285">
        <v>2009</v>
      </c>
      <c r="H101" s="315">
        <f>'Fuel info'!$K$16</f>
        <v>0.11788327819999998</v>
      </c>
      <c r="I101" s="315">
        <f>'Fuel info'!$K$16</f>
        <v>0.11788327819999998</v>
      </c>
      <c r="J101" s="315">
        <f>'Fuel info'!$K$16</f>
        <v>0.11788327819999998</v>
      </c>
      <c r="K101" s="315">
        <f>'Fuel info'!$K$16</f>
        <v>0.11788327819999998</v>
      </c>
      <c r="L101" s="315">
        <f>'Fuel info'!$K$16</f>
        <v>0.11788327819999998</v>
      </c>
      <c r="M101" s="315">
        <f>'Fuel info'!$K$16</f>
        <v>0.11788327819999998</v>
      </c>
      <c r="N101" s="315">
        <f>'Fuel info'!$K$16</f>
        <v>0.11788327819999998</v>
      </c>
      <c r="O101" s="315">
        <f>'Fuel info'!$K$16</f>
        <v>0.11788327819999998</v>
      </c>
      <c r="P101" s="315">
        <f>'Fuel info'!$K$16</f>
        <v>0.11788327819999998</v>
      </c>
      <c r="Q101" s="315">
        <f>'Fuel info'!$K$16</f>
        <v>0.11788327819999998</v>
      </c>
      <c r="R101" s="315">
        <f>'Fuel info'!$K$16</f>
        <v>0.11788327819999998</v>
      </c>
      <c r="S101" s="315">
        <f>'Fuel info'!$K$16</f>
        <v>0.11788327819999998</v>
      </c>
      <c r="T101" s="315">
        <f>'Fuel info'!$K$16</f>
        <v>0.11788327819999998</v>
      </c>
      <c r="U101" s="315">
        <f>'Fuel info'!$K$16</f>
        <v>0.11788327819999998</v>
      </c>
      <c r="V101" s="315">
        <f>'Fuel info'!$K$16</f>
        <v>0.11788327819999998</v>
      </c>
      <c r="W101" s="315">
        <f>'Fuel info'!$K$16</f>
        <v>0.11788327819999998</v>
      </c>
      <c r="X101" s="315">
        <f>'Fuel info'!$K$16</f>
        <v>0.11788327819999998</v>
      </c>
      <c r="Y101" s="315">
        <f>'Fuel info'!$K$16</f>
        <v>0.11788327819999998</v>
      </c>
      <c r="Z101" s="315">
        <f>'Fuel info'!$K$16</f>
        <v>0.11788327819999998</v>
      </c>
      <c r="AA101" s="315">
        <f>'Fuel info'!$K$16</f>
        <v>0.11788327819999998</v>
      </c>
      <c r="AB101" s="315">
        <f>'Fuel info'!$K$16</f>
        <v>0.11788327819999998</v>
      </c>
      <c r="AC101" s="315">
        <f>'Fuel info'!$K$16</f>
        <v>0.11788327819999998</v>
      </c>
      <c r="AD101" s="315">
        <f>'Fuel info'!$K$16</f>
        <v>0.11788327819999998</v>
      </c>
      <c r="AE101" s="315">
        <f>'Fuel info'!$K$16</f>
        <v>0.11788327819999998</v>
      </c>
      <c r="AF101" s="315">
        <f>'Fuel info'!$K$16</f>
        <v>0.11788327819999998</v>
      </c>
      <c r="AG101" s="315">
        <f>'Fuel info'!$K$16</f>
        <v>0.11788327819999998</v>
      </c>
      <c r="AH101" s="315">
        <f>'Fuel info'!$K$16</f>
        <v>0.11788327819999998</v>
      </c>
      <c r="AI101" s="315">
        <f>'Fuel info'!$K$16</f>
        <v>0.11788327819999998</v>
      </c>
      <c r="AJ101" s="315">
        <f>'Fuel info'!$K$16</f>
        <v>0.11788327819999998</v>
      </c>
      <c r="AK101" s="315">
        <f>'Fuel info'!$K$16</f>
        <v>0.11788327819999998</v>
      </c>
      <c r="AL101" s="315">
        <f>'Fuel info'!$K$16</f>
        <v>0.11788327819999998</v>
      </c>
      <c r="AM101" s="315">
        <f>'Fuel info'!$K$16</f>
        <v>0.11788327819999998</v>
      </c>
      <c r="AN101" s="315">
        <f>'Fuel info'!$K$16</f>
        <v>0.11788327819999998</v>
      </c>
      <c r="AO101" s="315">
        <f>'Fuel info'!$K$16</f>
        <v>0.11788327819999998</v>
      </c>
      <c r="AP101" s="315">
        <f>'Fuel info'!$K$16</f>
        <v>0.11788327819999998</v>
      </c>
      <c r="AQ101" s="316">
        <f>'Fuel info'!$K$16</f>
        <v>0.11788327819999998</v>
      </c>
      <c r="AR101" s="15"/>
      <c r="AS101" s="286">
        <f>'Fuel info'!$H$16</f>
        <v>0.1248988648</v>
      </c>
      <c r="AT101" s="287">
        <f>'Fuel info'!$H$16</f>
        <v>0.1248988648</v>
      </c>
      <c r="AU101" s="287">
        <f>'Fuel info'!$H$16</f>
        <v>0.1248988648</v>
      </c>
      <c r="AV101" s="287">
        <f>'Fuel info'!$H$16</f>
        <v>0.1248988648</v>
      </c>
      <c r="AW101" s="287">
        <f>'Fuel info'!$H$16</f>
        <v>0.1248988648</v>
      </c>
      <c r="AX101" s="287">
        <f>'Fuel info'!$I$16</f>
        <v>0.12251691959999998</v>
      </c>
      <c r="AY101" s="287">
        <f>'Fuel info'!$I$16</f>
        <v>0.12251691959999998</v>
      </c>
      <c r="AZ101" s="287">
        <f>'Fuel info'!$I$16</f>
        <v>0.12251691959999998</v>
      </c>
      <c r="BA101" s="287">
        <f>'Fuel info'!$I$16</f>
        <v>0.12251691959999998</v>
      </c>
      <c r="BB101" s="287">
        <f>'Fuel info'!$I$16</f>
        <v>0.12251691959999998</v>
      </c>
      <c r="BC101" s="287">
        <f>'Fuel info'!$J$16</f>
        <v>0.11819909599999999</v>
      </c>
      <c r="BD101" s="287">
        <f>'Fuel info'!$J$16</f>
        <v>0.11819909599999999</v>
      </c>
      <c r="BE101" s="287">
        <f>'Fuel info'!$J$16</f>
        <v>0.11819909599999999</v>
      </c>
      <c r="BF101" s="287">
        <f>'Fuel info'!$J$16</f>
        <v>0.11819909599999999</v>
      </c>
      <c r="BG101" s="287">
        <f>'Fuel info'!$K$16</f>
        <v>0.11788327819999998</v>
      </c>
      <c r="BH101" s="287">
        <f>'Fuel info'!$K$16</f>
        <v>0.11788327819999998</v>
      </c>
      <c r="BI101" s="287">
        <f>'Fuel info'!$K$16</f>
        <v>0.11788327819999998</v>
      </c>
      <c r="BJ101" s="287">
        <f>'Fuel info'!$K$16</f>
        <v>0.11788327819999998</v>
      </c>
      <c r="BK101" s="287">
        <f>'Fuel info'!$K$16</f>
        <v>0.11788327819999998</v>
      </c>
      <c r="BL101" s="287">
        <f>'Fuel info'!$K$16</f>
        <v>0.11788327819999998</v>
      </c>
      <c r="BM101" s="287">
        <f>'Fuel info'!$K$16</f>
        <v>0.11788327819999998</v>
      </c>
      <c r="BN101" s="287">
        <f>'Fuel info'!$K$16</f>
        <v>0.11788327819999998</v>
      </c>
      <c r="BO101" s="287">
        <f>'Fuel info'!$K$16</f>
        <v>0.11788327819999998</v>
      </c>
      <c r="BP101" s="287">
        <f>'Fuel info'!$K$16</f>
        <v>0.11788327819999998</v>
      </c>
      <c r="BQ101" s="287">
        <f>'Fuel info'!$K$16</f>
        <v>0.11788327819999998</v>
      </c>
      <c r="BR101" s="287">
        <f>'Fuel info'!$K$16</f>
        <v>0.11788327819999998</v>
      </c>
      <c r="BS101" s="287">
        <f>'Fuel info'!$K$16</f>
        <v>0.11788327819999998</v>
      </c>
      <c r="BT101" s="287">
        <f>'Fuel info'!$K$16</f>
        <v>0.11788327819999998</v>
      </c>
      <c r="BU101" s="287">
        <f>'Fuel info'!$K$16</f>
        <v>0.11788327819999998</v>
      </c>
      <c r="BV101" s="287">
        <f>'Fuel info'!$K$16</f>
        <v>0.11788327819999998</v>
      </c>
      <c r="BW101" s="287">
        <f>'Fuel info'!$K$16</f>
        <v>0.11788327819999998</v>
      </c>
      <c r="BX101" s="287">
        <f>'Fuel info'!$K$16</f>
        <v>0.11788327819999998</v>
      </c>
      <c r="BY101" s="287">
        <f>'Fuel info'!$K$16</f>
        <v>0.11788327819999998</v>
      </c>
      <c r="BZ101" s="287">
        <f>'Fuel info'!$K$16</f>
        <v>0.11788327819999998</v>
      </c>
      <c r="CA101" s="287">
        <f>'Fuel info'!$K$16</f>
        <v>0.11788327819999998</v>
      </c>
      <c r="CB101" s="288">
        <f>'Fuel info'!$K$16</f>
        <v>0.11788327819999998</v>
      </c>
      <c r="CD101" s="289">
        <v>1</v>
      </c>
      <c r="CE101" s="247">
        <v>1</v>
      </c>
      <c r="CF101" s="247">
        <v>1</v>
      </c>
      <c r="CG101" s="247">
        <v>1</v>
      </c>
      <c r="CH101" s="247">
        <v>1</v>
      </c>
      <c r="CI101" s="247">
        <v>1</v>
      </c>
      <c r="CJ101" s="247">
        <v>1</v>
      </c>
      <c r="CK101" s="247">
        <v>1</v>
      </c>
      <c r="CL101" s="247">
        <v>1</v>
      </c>
      <c r="CM101" s="247">
        <v>1</v>
      </c>
      <c r="CN101" s="247">
        <v>1</v>
      </c>
      <c r="CO101" s="247">
        <v>1</v>
      </c>
      <c r="CP101" s="247">
        <v>1</v>
      </c>
      <c r="CQ101" s="247">
        <v>1</v>
      </c>
      <c r="CR101" s="290">
        <f t="shared" si="114"/>
        <v>1</v>
      </c>
      <c r="CS101" s="290">
        <f t="shared" si="115"/>
        <v>1</v>
      </c>
      <c r="CT101" s="290">
        <f t="shared" si="116"/>
        <v>1</v>
      </c>
      <c r="CU101" s="290">
        <f t="shared" si="117"/>
        <v>1</v>
      </c>
      <c r="CV101" s="290">
        <f t="shared" si="118"/>
        <v>1</v>
      </c>
      <c r="CW101" s="290">
        <f t="shared" si="119"/>
        <v>1</v>
      </c>
      <c r="CX101" s="290">
        <f t="shared" si="120"/>
        <v>1</v>
      </c>
      <c r="CY101" s="290">
        <f t="shared" si="121"/>
        <v>1</v>
      </c>
      <c r="CZ101" s="290">
        <f t="shared" si="122"/>
        <v>1</v>
      </c>
      <c r="DA101" s="290">
        <f t="shared" si="123"/>
        <v>1</v>
      </c>
      <c r="DB101" s="290">
        <f t="shared" si="124"/>
        <v>1</v>
      </c>
      <c r="DC101" s="290">
        <f t="shared" si="125"/>
        <v>1</v>
      </c>
      <c r="DD101" s="290">
        <f t="shared" si="126"/>
        <v>1</v>
      </c>
      <c r="DE101" s="290">
        <f t="shared" si="127"/>
        <v>1</v>
      </c>
      <c r="DF101" s="290">
        <f t="shared" si="128"/>
        <v>1</v>
      </c>
      <c r="DG101" s="290">
        <f t="shared" si="129"/>
        <v>1</v>
      </c>
      <c r="DH101" s="290">
        <f t="shared" si="130"/>
        <v>1</v>
      </c>
      <c r="DI101" s="290">
        <f t="shared" si="131"/>
        <v>1</v>
      </c>
      <c r="DJ101" s="290">
        <f t="shared" si="132"/>
        <v>1</v>
      </c>
      <c r="DK101" s="290">
        <f t="shared" si="133"/>
        <v>1</v>
      </c>
      <c r="DL101" s="290">
        <f t="shared" si="134"/>
        <v>1</v>
      </c>
      <c r="DM101" s="291">
        <f t="shared" si="135"/>
        <v>1</v>
      </c>
    </row>
    <row r="102" spans="1:117" ht="20.25" customHeight="1" thickBot="1">
      <c r="A102" s="92"/>
      <c r="B102" s="318"/>
      <c r="C102" s="584"/>
      <c r="D102" s="580"/>
      <c r="E102" s="319" t="s">
        <v>15</v>
      </c>
      <c r="F102" s="320" t="s">
        <v>169</v>
      </c>
      <c r="G102" s="321">
        <v>2009</v>
      </c>
      <c r="H102" s="323">
        <f>'Fuel info'!$K$16</f>
        <v>0.11788327819999998</v>
      </c>
      <c r="I102" s="323">
        <f>'Fuel info'!$K$16</f>
        <v>0.11788327819999998</v>
      </c>
      <c r="J102" s="323">
        <f>'Fuel info'!$K$16</f>
        <v>0.11788327819999998</v>
      </c>
      <c r="K102" s="323">
        <f>'Fuel info'!$K$16</f>
        <v>0.11788327819999998</v>
      </c>
      <c r="L102" s="323">
        <f>'Fuel info'!$K$16</f>
        <v>0.11788327819999998</v>
      </c>
      <c r="M102" s="323">
        <f>'Fuel info'!$K$16</f>
        <v>0.11788327819999998</v>
      </c>
      <c r="N102" s="323">
        <f>'Fuel info'!$K$16</f>
        <v>0.11788327819999998</v>
      </c>
      <c r="O102" s="323">
        <f>'Fuel info'!$K$16</f>
        <v>0.11788327819999998</v>
      </c>
      <c r="P102" s="323">
        <f>'Fuel info'!$K$16</f>
        <v>0.11788327819999998</v>
      </c>
      <c r="Q102" s="323">
        <f>'Fuel info'!$K$16</f>
        <v>0.11788327819999998</v>
      </c>
      <c r="R102" s="323">
        <f>'Fuel info'!$K$16</f>
        <v>0.11788327819999998</v>
      </c>
      <c r="S102" s="323">
        <f>'Fuel info'!$K$16</f>
        <v>0.11788327819999998</v>
      </c>
      <c r="T102" s="323">
        <f>'Fuel info'!$K$16</f>
        <v>0.11788327819999998</v>
      </c>
      <c r="U102" s="323">
        <f>'Fuel info'!$K$16</f>
        <v>0.11788327819999998</v>
      </c>
      <c r="V102" s="323">
        <f>'Fuel info'!$K$16</f>
        <v>0.11788327819999998</v>
      </c>
      <c r="W102" s="323">
        <f>'Fuel info'!$K$16</f>
        <v>0.11788327819999998</v>
      </c>
      <c r="X102" s="323">
        <f>'Fuel info'!$K$16</f>
        <v>0.11788327819999998</v>
      </c>
      <c r="Y102" s="323">
        <f>'Fuel info'!$K$16</f>
        <v>0.11788327819999998</v>
      </c>
      <c r="Z102" s="323">
        <f>'Fuel info'!$K$16</f>
        <v>0.11788327819999998</v>
      </c>
      <c r="AA102" s="323">
        <f>'Fuel info'!$K$16</f>
        <v>0.11788327819999998</v>
      </c>
      <c r="AB102" s="323">
        <f>'Fuel info'!$K$16</f>
        <v>0.11788327819999998</v>
      </c>
      <c r="AC102" s="323">
        <f>'Fuel info'!$K$16</f>
        <v>0.11788327819999998</v>
      </c>
      <c r="AD102" s="323">
        <f>'Fuel info'!$K$16</f>
        <v>0.11788327819999998</v>
      </c>
      <c r="AE102" s="323">
        <f>'Fuel info'!$K$16</f>
        <v>0.11788327819999998</v>
      </c>
      <c r="AF102" s="323">
        <f>'Fuel info'!$K$16</f>
        <v>0.11788327819999998</v>
      </c>
      <c r="AG102" s="323">
        <f>'Fuel info'!$K$16</f>
        <v>0.11788327819999998</v>
      </c>
      <c r="AH102" s="323">
        <f>'Fuel info'!$K$16</f>
        <v>0.11788327819999998</v>
      </c>
      <c r="AI102" s="323">
        <f>'Fuel info'!$K$16</f>
        <v>0.11788327819999998</v>
      </c>
      <c r="AJ102" s="323">
        <f>'Fuel info'!$K$16</f>
        <v>0.11788327819999998</v>
      </c>
      <c r="AK102" s="323">
        <f>'Fuel info'!$K$16</f>
        <v>0.11788327819999998</v>
      </c>
      <c r="AL102" s="323">
        <f>'Fuel info'!$K$16</f>
        <v>0.11788327819999998</v>
      </c>
      <c r="AM102" s="323">
        <f>'Fuel info'!$K$16</f>
        <v>0.11788327819999998</v>
      </c>
      <c r="AN102" s="323">
        <f>'Fuel info'!$K$16</f>
        <v>0.11788327819999998</v>
      </c>
      <c r="AO102" s="323">
        <f>'Fuel info'!$K$16</f>
        <v>0.11788327819999998</v>
      </c>
      <c r="AP102" s="323">
        <f>'Fuel info'!$K$16</f>
        <v>0.11788327819999998</v>
      </c>
      <c r="AQ102" s="324">
        <f>'Fuel info'!$K$16</f>
        <v>0.11788327819999998</v>
      </c>
      <c r="AR102" s="15"/>
      <c r="AS102" s="325">
        <f>'Fuel info'!$H$16</f>
        <v>0.1248988648</v>
      </c>
      <c r="AT102" s="326">
        <f>'Fuel info'!$H$16</f>
        <v>0.1248988648</v>
      </c>
      <c r="AU102" s="326">
        <f>'Fuel info'!$H$16</f>
        <v>0.1248988648</v>
      </c>
      <c r="AV102" s="326">
        <f>'Fuel info'!$H$16</f>
        <v>0.1248988648</v>
      </c>
      <c r="AW102" s="326">
        <f>'Fuel info'!$H$16</f>
        <v>0.1248988648</v>
      </c>
      <c r="AX102" s="326">
        <f>'Fuel info'!$I$16</f>
        <v>0.12251691959999998</v>
      </c>
      <c r="AY102" s="326">
        <f>'Fuel info'!$I$16</f>
        <v>0.12251691959999998</v>
      </c>
      <c r="AZ102" s="326">
        <f>'Fuel info'!$I$16</f>
        <v>0.12251691959999998</v>
      </c>
      <c r="BA102" s="326">
        <f>'Fuel info'!$I$16</f>
        <v>0.12251691959999998</v>
      </c>
      <c r="BB102" s="326">
        <f>'Fuel info'!$I$16</f>
        <v>0.12251691959999998</v>
      </c>
      <c r="BC102" s="326">
        <f>'Fuel info'!$J$16</f>
        <v>0.11819909599999999</v>
      </c>
      <c r="BD102" s="326">
        <f>'Fuel info'!$J$16</f>
        <v>0.11819909599999999</v>
      </c>
      <c r="BE102" s="326">
        <f>'Fuel info'!$J$16</f>
        <v>0.11819909599999999</v>
      </c>
      <c r="BF102" s="326">
        <f>'Fuel info'!$J$16</f>
        <v>0.11819909599999999</v>
      </c>
      <c r="BG102" s="326">
        <f>'Fuel info'!$K$16</f>
        <v>0.11788327819999998</v>
      </c>
      <c r="BH102" s="326">
        <f>'Fuel info'!$K$16</f>
        <v>0.11788327819999998</v>
      </c>
      <c r="BI102" s="326">
        <f>'Fuel info'!$K$16</f>
        <v>0.11788327819999998</v>
      </c>
      <c r="BJ102" s="326">
        <f>'Fuel info'!$K$16</f>
        <v>0.11788327819999998</v>
      </c>
      <c r="BK102" s="326">
        <f>'Fuel info'!$K$16</f>
        <v>0.11788327819999998</v>
      </c>
      <c r="BL102" s="326">
        <f>'Fuel info'!$K$16</f>
        <v>0.11788327819999998</v>
      </c>
      <c r="BM102" s="326">
        <f>'Fuel info'!$K$16</f>
        <v>0.11788327819999998</v>
      </c>
      <c r="BN102" s="326">
        <f>'Fuel info'!$K$16</f>
        <v>0.11788327819999998</v>
      </c>
      <c r="BO102" s="326">
        <f>'Fuel info'!$K$16</f>
        <v>0.11788327819999998</v>
      </c>
      <c r="BP102" s="326">
        <f>'Fuel info'!$K$16</f>
        <v>0.11788327819999998</v>
      </c>
      <c r="BQ102" s="326">
        <f>'Fuel info'!$K$16</f>
        <v>0.11788327819999998</v>
      </c>
      <c r="BR102" s="326">
        <f>'Fuel info'!$K$16</f>
        <v>0.11788327819999998</v>
      </c>
      <c r="BS102" s="326">
        <f>'Fuel info'!$K$16</f>
        <v>0.11788327819999998</v>
      </c>
      <c r="BT102" s="326">
        <f>'Fuel info'!$K$16</f>
        <v>0.11788327819999998</v>
      </c>
      <c r="BU102" s="326">
        <f>'Fuel info'!$K$16</f>
        <v>0.11788327819999998</v>
      </c>
      <c r="BV102" s="326">
        <f>'Fuel info'!$K$16</f>
        <v>0.11788327819999998</v>
      </c>
      <c r="BW102" s="326">
        <f>'Fuel info'!$K$16</f>
        <v>0.11788327819999998</v>
      </c>
      <c r="BX102" s="326">
        <f>'Fuel info'!$K$16</f>
        <v>0.11788327819999998</v>
      </c>
      <c r="BY102" s="326">
        <f>'Fuel info'!$K$16</f>
        <v>0.11788327819999998</v>
      </c>
      <c r="BZ102" s="326">
        <f>'Fuel info'!$K$16</f>
        <v>0.11788327819999998</v>
      </c>
      <c r="CA102" s="326">
        <f>'Fuel info'!$K$16</f>
        <v>0.11788327819999998</v>
      </c>
      <c r="CB102" s="327">
        <f>'Fuel info'!$K$16</f>
        <v>0.11788327819999998</v>
      </c>
      <c r="CD102" s="300">
        <v>1</v>
      </c>
      <c r="CE102" s="246">
        <v>1</v>
      </c>
      <c r="CF102" s="246">
        <v>1</v>
      </c>
      <c r="CG102" s="246">
        <v>1</v>
      </c>
      <c r="CH102" s="246">
        <v>1</v>
      </c>
      <c r="CI102" s="246">
        <v>1</v>
      </c>
      <c r="CJ102" s="246">
        <v>1</v>
      </c>
      <c r="CK102" s="246">
        <v>1</v>
      </c>
      <c r="CL102" s="246">
        <v>1</v>
      </c>
      <c r="CM102" s="246">
        <v>1</v>
      </c>
      <c r="CN102" s="246">
        <v>1</v>
      </c>
      <c r="CO102" s="246">
        <v>1</v>
      </c>
      <c r="CP102" s="246">
        <v>1</v>
      </c>
      <c r="CQ102" s="246">
        <v>1</v>
      </c>
      <c r="CR102" s="301">
        <f t="shared" si="114"/>
        <v>1</v>
      </c>
      <c r="CS102" s="301">
        <f t="shared" si="115"/>
        <v>1</v>
      </c>
      <c r="CT102" s="301">
        <f t="shared" si="116"/>
        <v>1</v>
      </c>
      <c r="CU102" s="301">
        <f t="shared" si="117"/>
        <v>1</v>
      </c>
      <c r="CV102" s="301">
        <f t="shared" si="118"/>
        <v>1</v>
      </c>
      <c r="CW102" s="301">
        <f t="shared" si="119"/>
        <v>1</v>
      </c>
      <c r="CX102" s="301">
        <f t="shared" si="120"/>
        <v>1</v>
      </c>
      <c r="CY102" s="301">
        <f t="shared" si="121"/>
        <v>1</v>
      </c>
      <c r="CZ102" s="301">
        <f t="shared" si="122"/>
        <v>1</v>
      </c>
      <c r="DA102" s="301">
        <f t="shared" si="123"/>
        <v>1</v>
      </c>
      <c r="DB102" s="301">
        <f t="shared" si="124"/>
        <v>1</v>
      </c>
      <c r="DC102" s="301">
        <f t="shared" si="125"/>
        <v>1</v>
      </c>
      <c r="DD102" s="301">
        <f t="shared" si="126"/>
        <v>1</v>
      </c>
      <c r="DE102" s="301">
        <f t="shared" si="127"/>
        <v>1</v>
      </c>
      <c r="DF102" s="301">
        <f t="shared" si="128"/>
        <v>1</v>
      </c>
      <c r="DG102" s="301">
        <f t="shared" si="129"/>
        <v>1</v>
      </c>
      <c r="DH102" s="301">
        <f t="shared" si="130"/>
        <v>1</v>
      </c>
      <c r="DI102" s="301">
        <f t="shared" si="131"/>
        <v>1</v>
      </c>
      <c r="DJ102" s="301">
        <f t="shared" si="132"/>
        <v>1</v>
      </c>
      <c r="DK102" s="301">
        <f t="shared" si="133"/>
        <v>1</v>
      </c>
      <c r="DL102" s="301">
        <f t="shared" si="134"/>
        <v>1</v>
      </c>
      <c r="DM102" s="302">
        <f t="shared" si="135"/>
        <v>1</v>
      </c>
    </row>
  </sheetData>
  <sheetProtection/>
  <mergeCells count="84">
    <mergeCell ref="AS79:CB79"/>
    <mergeCell ref="CD79:DM79"/>
    <mergeCell ref="C96:C102"/>
    <mergeCell ref="D96:D102"/>
    <mergeCell ref="AS80:CB80"/>
    <mergeCell ref="CD80:DM80"/>
    <mergeCell ref="E80:E81"/>
    <mergeCell ref="F80:F81"/>
    <mergeCell ref="G80:G81"/>
    <mergeCell ref="H80:AQ80"/>
    <mergeCell ref="B82:B95"/>
    <mergeCell ref="C82:C88"/>
    <mergeCell ref="D82:D88"/>
    <mergeCell ref="C89:C95"/>
    <mergeCell ref="D89:D95"/>
    <mergeCell ref="A80:A81"/>
    <mergeCell ref="B80:B81"/>
    <mergeCell ref="C80:C81"/>
    <mergeCell ref="D80:D81"/>
    <mergeCell ref="C70:C76"/>
    <mergeCell ref="D70:D76"/>
    <mergeCell ref="A79:F79"/>
    <mergeCell ref="H79:AQ79"/>
    <mergeCell ref="AS54:CB54"/>
    <mergeCell ref="CD54:DM54"/>
    <mergeCell ref="B56:B69"/>
    <mergeCell ref="C56:C62"/>
    <mergeCell ref="D56:D62"/>
    <mergeCell ref="C63:C69"/>
    <mergeCell ref="D63:D69"/>
    <mergeCell ref="AS53:CB53"/>
    <mergeCell ref="CD53:DM53"/>
    <mergeCell ref="A54:A55"/>
    <mergeCell ref="B54:B55"/>
    <mergeCell ref="C54:C55"/>
    <mergeCell ref="D54:D55"/>
    <mergeCell ref="E54:E55"/>
    <mergeCell ref="F54:F55"/>
    <mergeCell ref="G54:G55"/>
    <mergeCell ref="H54:AQ54"/>
    <mergeCell ref="C44:C50"/>
    <mergeCell ref="D44:D50"/>
    <mergeCell ref="A53:F53"/>
    <mergeCell ref="H53:AQ53"/>
    <mergeCell ref="H28:AQ28"/>
    <mergeCell ref="AS28:CB28"/>
    <mergeCell ref="CD28:DM28"/>
    <mergeCell ref="B30:B43"/>
    <mergeCell ref="C30:C36"/>
    <mergeCell ref="D30:D36"/>
    <mergeCell ref="C37:C43"/>
    <mergeCell ref="D37:D43"/>
    <mergeCell ref="H27:AQ27"/>
    <mergeCell ref="AS27:CB27"/>
    <mergeCell ref="CD27:DM27"/>
    <mergeCell ref="A28:A29"/>
    <mergeCell ref="B28:B29"/>
    <mergeCell ref="C28:C29"/>
    <mergeCell ref="D28:D29"/>
    <mergeCell ref="E28:E29"/>
    <mergeCell ref="F28:F29"/>
    <mergeCell ref="G28:G29"/>
    <mergeCell ref="D18:D24"/>
    <mergeCell ref="A27:F27"/>
    <mergeCell ref="B4:B17"/>
    <mergeCell ref="C4:C10"/>
    <mergeCell ref="C11:C17"/>
    <mergeCell ref="C18:C24"/>
    <mergeCell ref="CD1:DM1"/>
    <mergeCell ref="CD2:DM2"/>
    <mergeCell ref="D4:D10"/>
    <mergeCell ref="D11:D17"/>
    <mergeCell ref="H1:AQ1"/>
    <mergeCell ref="A1:F1"/>
    <mergeCell ref="H2:AQ2"/>
    <mergeCell ref="G2:G3"/>
    <mergeCell ref="E2:E3"/>
    <mergeCell ref="F2:F3"/>
    <mergeCell ref="AS1:CB1"/>
    <mergeCell ref="AS2:CB2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Scaling factors</dc:title>
  <dc:subject>Emission factors</dc:subject>
  <dc:creator>Tim Barlow</dc:creator>
  <cp:keywords/>
  <dc:description/>
  <cp:lastModifiedBy>rfalk</cp:lastModifiedBy>
  <dcterms:created xsi:type="dcterms:W3CDTF">2007-10-20T07:55:42Z</dcterms:created>
  <dcterms:modified xsi:type="dcterms:W3CDTF">2009-03-31T14:09:59Z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990525937</vt:i4>
  </property>
  <property fmtid="{D5CDD505-2E9C-101B-9397-08002B2CF9AE}" pid="4" name="_NewReviewCyc">
    <vt:lpwstr/>
  </property>
  <property fmtid="{D5CDD505-2E9C-101B-9397-08002B2CF9AE}" pid="5" name="_EmailSubje">
    <vt:lpwstr>090529 - rsf new UK EF-  Submission to JF to pub consul resp  TRL reports spreadsheets FINAL</vt:lpwstr>
  </property>
  <property fmtid="{D5CDD505-2E9C-101B-9397-08002B2CF9AE}" pid="6" name="_AuthorEma">
    <vt:lpwstr>Robert.Falk@dft.gsi.gov.uk</vt:lpwstr>
  </property>
  <property fmtid="{D5CDD505-2E9C-101B-9397-08002B2CF9AE}" pid="7" name="_AuthorEmailDisplayNa">
    <vt:lpwstr>Robert Falk</vt:lpwstr>
  </property>
</Properties>
</file>