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755" activeTab="0"/>
  </bookViews>
  <sheets>
    <sheet name="Table 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'Table 5'!$A$1:$H$37</definedName>
  </definedNames>
  <calcPr fullCalcOnLoad="1"/>
</workbook>
</file>

<file path=xl/sharedStrings.xml><?xml version="1.0" encoding="utf-8"?>
<sst xmlns="http://schemas.openxmlformats.org/spreadsheetml/2006/main" count="65" uniqueCount="58">
  <si>
    <t>£ million</t>
  </si>
  <si>
    <t>2006-07</t>
  </si>
  <si>
    <t>2007-08</t>
  </si>
  <si>
    <t>Central government grants</t>
  </si>
  <si>
    <t>EU structural funds grants</t>
  </si>
  <si>
    <t>Grants and contributions from private developers and from leaseholders etc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</si>
  <si>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</si>
  <si>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</si>
  <si>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</si>
  <si>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</si>
  <si>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</si>
  <si>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</si>
  <si>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2008-09</t>
  </si>
  <si>
    <t>2009-10</t>
  </si>
  <si>
    <t>2010-11</t>
  </si>
  <si>
    <t xml:space="preserve">        Housing Revenue Account (CERA)</t>
  </si>
  <si>
    <t xml:space="preserve">        General Fund (CERA)</t>
  </si>
  <si>
    <t>Capital expenditure financed by borrowing/credit</t>
  </si>
  <si>
    <t>Central Government Grants</t>
  </si>
  <si>
    <t>GDP Deflator</t>
  </si>
  <si>
    <t>Adjusted grants</t>
  </si>
  <si>
    <t>2008-09 to 2010-11</t>
  </si>
  <si>
    <t>2008-09 to 2010-11 real terms</t>
  </si>
  <si>
    <t>£000</t>
  </si>
  <si>
    <t>Cornwall UA</t>
  </si>
  <si>
    <t>Essex</t>
  </si>
  <si>
    <t>Lincolnshire</t>
  </si>
  <si>
    <t>Woking</t>
  </si>
  <si>
    <t>Birmingham</t>
  </si>
  <si>
    <t>Wolverhampton</t>
  </si>
  <si>
    <t>Leeds</t>
  </si>
  <si>
    <t>Greater London Authority</t>
  </si>
  <si>
    <t>Greater Manchester Integrated Transport Authority</t>
  </si>
  <si>
    <t>Total</t>
  </si>
  <si>
    <t>In £m</t>
  </si>
  <si>
    <t>Account for % of England total</t>
  </si>
  <si>
    <t>Self-financed borrowing increase from 2009-10 to 2010-11</t>
  </si>
  <si>
    <t>Revenue financing</t>
  </si>
  <si>
    <t>Adjusted financing</t>
  </si>
  <si>
    <t>2006-07 to 2010-11 increase</t>
  </si>
  <si>
    <t>Net increase</t>
  </si>
  <si>
    <t>Self-financed borrowing increase from 2007-08 to 2010-11</t>
  </si>
  <si>
    <t>2011-12</t>
  </si>
  <si>
    <t>(e)</t>
  </si>
  <si>
    <t>2012-13</t>
  </si>
  <si>
    <t>2013-14</t>
  </si>
  <si>
    <t>Table 5: Financing of local authority capital expenditure: England: 2009-10 to 2013-14</t>
  </si>
  <si>
    <r>
      <t xml:space="preserve">Grants and contributions from NDPBs </t>
    </r>
    <r>
      <rPr>
        <vertAlign val="superscript"/>
        <sz val="10"/>
        <color indexed="8"/>
        <rFont val="Arial"/>
        <family val="2"/>
      </rPr>
      <t>(a)</t>
    </r>
  </si>
  <si>
    <t>(a) Non-Departmental Public Bodies, organisations that are not government departments but which have a role in the processes of national government, such as Sport England, English Heritage and the Natural England.</t>
  </si>
  <si>
    <r>
      <t>SCE(R) Single Capital Pot</t>
    </r>
    <r>
      <rPr>
        <vertAlign val="superscript"/>
        <sz val="10"/>
        <color indexed="8"/>
        <rFont val="Arial"/>
        <family val="2"/>
      </rPr>
      <t>(b)</t>
    </r>
  </si>
  <si>
    <r>
      <t>SCE(R) Separate Programme Element</t>
    </r>
    <r>
      <rPr>
        <vertAlign val="superscript"/>
        <sz val="10"/>
        <color indexed="8"/>
        <rFont val="Arial"/>
        <family val="2"/>
      </rPr>
      <t>(b)</t>
    </r>
  </si>
  <si>
    <r>
      <t xml:space="preserve">Other borrowing &amp; credit arrangements not supported by central government </t>
    </r>
    <r>
      <rPr>
        <vertAlign val="superscript"/>
        <sz val="10"/>
        <rFont val="Arial"/>
        <family val="2"/>
      </rPr>
      <t>(c)</t>
    </r>
  </si>
  <si>
    <t>(c) The Prudential System, which came into effect on 1 April 2004, allows local authorities to raise finance for capital expenditure - without Government consent - where they can afford to service the debt without extra Government support.</t>
  </si>
  <si>
    <t>(d)</t>
  </si>
  <si>
    <t xml:space="preserve">(d) It is estimated that approximately £13 billion is associated with the financing of the HRA self-financing determination payment. </t>
  </si>
  <si>
    <t>(e) There is a discontinuity from 2010-11 owing to a change in the treatment of expenditure by GLA. Previously this was recorded as 'Central government grant' but for 2011-12 it has been recorded as CERA to align with figures received on the Revenue Outturn</t>
  </si>
  <si>
    <t>(b) Supported capital expenditure (SCE) financed by borrowing that is attracting central government support has been discontinued as of March 31 2011.  This may have a bearing on the financing of capital expenditure.  A residue of schemes will continue to be financed in reliance of supported borrowing from earlier years.</t>
  </si>
  <si>
    <t>(R)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</si>
</sst>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vertAlign val="superscript"/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vertAlign val="superscript"/>
      <sz val="16"/>
      <name val="Arial"/>
      <family val="2"/>
    </font>
    <font>
      <sz val="14"/>
      <name val="Arial"/>
      <family val="2"/>
    </font>
    <font>
      <i/>
      <vertAlign val="superscript"/>
      <sz val="14"/>
      <name val="Arial"/>
      <family val="2"/>
    </font>
    <font>
      <i/>
      <vertAlign val="superscript"/>
      <sz val="16"/>
      <name val="Arial"/>
      <family val="2"/>
    </font>
    <font>
      <b/>
      <vertAlign val="superscript"/>
      <sz val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 quotePrefix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 quotePrefix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vertical="top"/>
    </xf>
    <xf numFmtId="0" fontId="0" fillId="0" borderId="0" xfId="0" applyAlignment="1" quotePrefix="1">
      <alignment/>
    </xf>
    <xf numFmtId="164" fontId="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12" fillId="33" borderId="0" xfId="0" applyNumberFormat="1" applyFont="1" applyFill="1" applyBorder="1" applyAlignment="1">
      <alignment horizontal="right" vertical="top" wrapText="1"/>
    </xf>
    <xf numFmtId="0" fontId="13" fillId="35" borderId="0" xfId="0" applyFont="1" applyFill="1" applyBorder="1" applyAlignment="1">
      <alignment vertical="top"/>
    </xf>
    <xf numFmtId="3" fontId="14" fillId="35" borderId="0" xfId="0" applyNumberFormat="1" applyFont="1" applyFill="1" applyAlignment="1">
      <alignment vertical="top"/>
    </xf>
    <xf numFmtId="0" fontId="14" fillId="35" borderId="0" xfId="0" applyFont="1" applyFill="1" applyBorder="1" applyAlignment="1">
      <alignment/>
    </xf>
    <xf numFmtId="3" fontId="14" fillId="35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right" vertical="top" wrapText="1"/>
    </xf>
    <xf numFmtId="0" fontId="14" fillId="35" borderId="0" xfId="0" applyFont="1" applyFill="1" applyAlignment="1">
      <alignment/>
    </xf>
    <xf numFmtId="3" fontId="15" fillId="33" borderId="0" xfId="0" applyNumberFormat="1" applyFont="1" applyFill="1" applyBorder="1" applyAlignment="1">
      <alignment horizontal="right" vertical="top" wrapText="1"/>
    </xf>
    <xf numFmtId="3" fontId="16" fillId="35" borderId="0" xfId="0" applyNumberFormat="1" applyFont="1" applyFill="1" applyAlignment="1">
      <alignment/>
    </xf>
    <xf numFmtId="0" fontId="13" fillId="33" borderId="0" xfId="0" applyFont="1" applyFill="1" applyBorder="1" applyAlignment="1">
      <alignment/>
    </xf>
    <xf numFmtId="3" fontId="16" fillId="35" borderId="0" xfId="0" applyNumberFormat="1" applyFont="1" applyFill="1" applyAlignment="1">
      <alignment vertical="top"/>
    </xf>
    <xf numFmtId="0" fontId="14" fillId="33" borderId="0" xfId="0" applyFont="1" applyFill="1" applyBorder="1" applyAlignment="1">
      <alignment/>
    </xf>
    <xf numFmtId="3" fontId="17" fillId="33" borderId="0" xfId="0" applyNumberFormat="1" applyFont="1" applyFill="1" applyBorder="1" applyAlignment="1">
      <alignment horizontal="right" vertical="top" wrapText="1"/>
    </xf>
    <xf numFmtId="3" fontId="18" fillId="35" borderId="0" xfId="0" applyNumberFormat="1" applyFont="1" applyFill="1" applyAlignment="1">
      <alignment vertical="top"/>
    </xf>
    <xf numFmtId="0" fontId="1" fillId="35" borderId="0" xfId="0" applyFont="1" applyFill="1" applyBorder="1" applyAlignment="1">
      <alignment horizontal="right" vertical="top" wrapText="1"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14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 vertical="top"/>
    </xf>
    <xf numFmtId="3" fontId="21" fillId="35" borderId="0" xfId="0" applyNumberFormat="1" applyFont="1" applyFill="1" applyBorder="1" applyAlignment="1">
      <alignment/>
    </xf>
    <xf numFmtId="3" fontId="16" fillId="35" borderId="0" xfId="0" applyNumberFormat="1" applyFont="1" applyFill="1" applyBorder="1" applyAlignment="1">
      <alignment/>
    </xf>
    <xf numFmtId="0" fontId="16" fillId="35" borderId="0" xfId="0" applyFont="1" applyFill="1" applyBorder="1" applyAlignment="1">
      <alignment/>
    </xf>
    <xf numFmtId="3" fontId="14" fillId="35" borderId="0" xfId="0" applyNumberFormat="1" applyFont="1" applyFill="1" applyBorder="1" applyAlignment="1">
      <alignment vertical="top"/>
    </xf>
    <xf numFmtId="3" fontId="22" fillId="33" borderId="0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4" fillId="35" borderId="0" xfId="0" applyNumberFormat="1" applyFont="1" applyFill="1" applyBorder="1" applyAlignment="1">
      <alignment vertical="top"/>
    </xf>
    <xf numFmtId="3" fontId="23" fillId="35" borderId="0" xfId="0" applyNumberFormat="1" applyFont="1" applyFill="1" applyBorder="1" applyAlignment="1">
      <alignment vertical="top"/>
    </xf>
    <xf numFmtId="0" fontId="1" fillId="35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0" fontId="1" fillId="35" borderId="13" xfId="0" applyFont="1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 horizontal="right" vertical="top" wrapText="1"/>
    </xf>
    <xf numFmtId="0" fontId="0" fillId="35" borderId="1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wrapText="1"/>
    </xf>
    <xf numFmtId="0" fontId="0" fillId="35" borderId="14" xfId="0" applyFont="1" applyFill="1" applyBorder="1" applyAlignment="1">
      <alignment horizontal="left" wrapText="1"/>
    </xf>
    <xf numFmtId="0" fontId="0" fillId="35" borderId="10" xfId="0" applyNumberFormat="1" applyFon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3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9" fillId="34" borderId="15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right" vertical="top" wrapText="1"/>
    </xf>
    <xf numFmtId="0" fontId="1" fillId="35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0-11\COR\Grossing\Cor4%202010-11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4%202011-12%20Gross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2-13\COR\Grossing\Cor4%202012-13%20Gross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OR\Grossing\Cor4%202013-14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7">
        <row r="111">
          <cell r="F111">
            <v>7908155</v>
          </cell>
        </row>
        <row r="112">
          <cell r="F112">
            <v>37921</v>
          </cell>
        </row>
        <row r="113">
          <cell r="F113">
            <v>634435</v>
          </cell>
        </row>
        <row r="114">
          <cell r="F114">
            <v>752763</v>
          </cell>
        </row>
        <row r="115">
          <cell r="F115">
            <v>104336</v>
          </cell>
        </row>
        <row r="116">
          <cell r="F116">
            <v>165007</v>
          </cell>
        </row>
        <row r="117">
          <cell r="F117">
            <v>1409116</v>
          </cell>
        </row>
        <row r="118">
          <cell r="F118">
            <v>234739</v>
          </cell>
        </row>
        <row r="119">
          <cell r="F119">
            <v>1069406</v>
          </cell>
        </row>
        <row r="120">
          <cell r="F120">
            <v>2680167</v>
          </cell>
        </row>
        <row r="121">
          <cell r="F121">
            <v>1580662</v>
          </cell>
        </row>
        <row r="122">
          <cell r="F122">
            <v>483614</v>
          </cell>
        </row>
        <row r="123">
          <cell r="F123">
            <v>6334764</v>
          </cell>
        </row>
        <row r="124">
          <cell r="F124">
            <v>23395085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7">
        <row r="111">
          <cell r="F111">
            <v>7043394</v>
          </cell>
        </row>
        <row r="112">
          <cell r="F112">
            <v>76662</v>
          </cell>
        </row>
        <row r="113">
          <cell r="F113">
            <v>746872</v>
          </cell>
        </row>
        <row r="114">
          <cell r="F114">
            <v>522030</v>
          </cell>
        </row>
        <row r="115">
          <cell r="F115">
            <v>120648</v>
          </cell>
        </row>
        <row r="116">
          <cell r="F116">
            <v>148856</v>
          </cell>
        </row>
        <row r="117">
          <cell r="F117">
            <v>1646547</v>
          </cell>
        </row>
        <row r="118">
          <cell r="F118">
            <v>323832</v>
          </cell>
        </row>
        <row r="119">
          <cell r="F119">
            <v>1159595</v>
          </cell>
        </row>
        <row r="120">
          <cell r="F120">
            <v>3020339</v>
          </cell>
        </row>
        <row r="121">
          <cell r="F121">
            <v>338056</v>
          </cell>
        </row>
        <row r="122">
          <cell r="F122">
            <v>74344</v>
          </cell>
        </row>
        <row r="123">
          <cell r="F123">
            <v>18406365</v>
          </cell>
        </row>
        <row r="124">
          <cell r="F124">
            <v>33627540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6">
        <row r="111">
          <cell r="F111">
            <v>8386788</v>
          </cell>
        </row>
        <row r="112">
          <cell r="F112">
            <v>55409</v>
          </cell>
        </row>
        <row r="113">
          <cell r="F113">
            <v>692949</v>
          </cell>
        </row>
        <row r="114">
          <cell r="F114">
            <v>441662</v>
          </cell>
        </row>
        <row r="115">
          <cell r="F115">
            <v>67387</v>
          </cell>
        </row>
        <row r="116">
          <cell r="F116">
            <v>94874</v>
          </cell>
        </row>
        <row r="117">
          <cell r="F117">
            <v>1294226</v>
          </cell>
        </row>
        <row r="118">
          <cell r="F118">
            <v>465960</v>
          </cell>
        </row>
        <row r="119">
          <cell r="F119">
            <v>1258684</v>
          </cell>
        </row>
        <row r="120">
          <cell r="F120">
            <v>1442167</v>
          </cell>
        </row>
        <row r="121">
          <cell r="F121">
            <v>87987</v>
          </cell>
        </row>
        <row r="122">
          <cell r="F122">
            <v>29932</v>
          </cell>
        </row>
        <row r="123">
          <cell r="F123">
            <v>4724123</v>
          </cell>
        </row>
        <row r="124">
          <cell r="F124">
            <v>19042148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6">
        <row r="113">
          <cell r="F113">
            <v>7498115</v>
          </cell>
        </row>
        <row r="114">
          <cell r="F114">
            <v>56833</v>
          </cell>
        </row>
        <row r="115">
          <cell r="F115">
            <v>749708</v>
          </cell>
        </row>
        <row r="116">
          <cell r="F116">
            <v>443160</v>
          </cell>
        </row>
        <row r="117">
          <cell r="F117">
            <v>48914</v>
          </cell>
        </row>
        <row r="118">
          <cell r="F118">
            <v>235479</v>
          </cell>
        </row>
        <row r="119">
          <cell r="F119">
            <v>1516294</v>
          </cell>
        </row>
        <row r="120">
          <cell r="F120">
            <v>578333</v>
          </cell>
        </row>
        <row r="121">
          <cell r="F121">
            <v>1490878</v>
          </cell>
        </row>
        <row r="122">
          <cell r="F122">
            <v>2850643</v>
          </cell>
        </row>
        <row r="123">
          <cell r="F123">
            <v>69622</v>
          </cell>
        </row>
        <row r="124">
          <cell r="F124">
            <v>8313</v>
          </cell>
        </row>
        <row r="125">
          <cell r="F125">
            <v>4375718</v>
          </cell>
        </row>
        <row r="126">
          <cell r="F126">
            <v>19922010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9.421875" style="0" bestFit="1" customWidth="1"/>
    <col min="2" max="2" width="13.140625" style="0" customWidth="1"/>
    <col min="3" max="3" width="13.28125" style="0" customWidth="1"/>
    <col min="4" max="4" width="14.00390625" style="0" customWidth="1"/>
    <col min="5" max="5" width="2.57421875" style="0" customWidth="1"/>
    <col min="6" max="6" width="11.8515625" style="0" customWidth="1"/>
    <col min="7" max="7" width="12.140625" style="0" customWidth="1"/>
    <col min="8" max="8" width="2.7109375" style="64" customWidth="1"/>
    <col min="10" max="10" width="12.28125" style="0" bestFit="1" customWidth="1"/>
  </cols>
  <sheetData>
    <row r="1" spans="1:8" ht="17.25" customHeight="1" thickTop="1">
      <c r="A1" s="78" t="s">
        <v>46</v>
      </c>
      <c r="B1" s="79"/>
      <c r="C1" s="79"/>
      <c r="D1" s="79"/>
      <c r="E1" s="79"/>
      <c r="F1" s="79"/>
      <c r="G1" s="21"/>
      <c r="H1" s="54"/>
    </row>
    <row r="2" spans="1:8" ht="12.75">
      <c r="A2" s="80"/>
      <c r="B2" s="81"/>
      <c r="C2" s="81"/>
      <c r="D2" s="81"/>
      <c r="E2" s="2"/>
      <c r="F2" s="65"/>
      <c r="G2" s="38" t="s">
        <v>0</v>
      </c>
      <c r="H2" s="55"/>
    </row>
    <row r="3" spans="1:8" ht="12.75">
      <c r="A3" s="80"/>
      <c r="B3" s="81"/>
      <c r="C3" s="81"/>
      <c r="D3" s="81"/>
      <c r="E3" s="2"/>
      <c r="F3" s="65"/>
      <c r="G3" s="39"/>
      <c r="H3" s="56"/>
    </row>
    <row r="4" spans="1:8" ht="12.75">
      <c r="A4" s="1"/>
      <c r="B4" s="3" t="s">
        <v>13</v>
      </c>
      <c r="C4" s="3" t="s">
        <v>14</v>
      </c>
      <c r="D4" s="3" t="s">
        <v>42</v>
      </c>
      <c r="E4" s="3"/>
      <c r="F4" s="53" t="s">
        <v>44</v>
      </c>
      <c r="G4" s="83" t="s">
        <v>45</v>
      </c>
      <c r="H4" s="57"/>
    </row>
    <row r="5" spans="1:10" ht="20.25" customHeight="1">
      <c r="A5" s="4"/>
      <c r="B5" s="5"/>
      <c r="C5" s="5"/>
      <c r="D5" s="5"/>
      <c r="E5" s="5"/>
      <c r="F5" s="23"/>
      <c r="G5" s="82" t="s">
        <v>57</v>
      </c>
      <c r="H5" s="56"/>
      <c r="J5" s="15"/>
    </row>
    <row r="6" spans="1:11" ht="24.75" customHeight="1">
      <c r="A6" s="4" t="s">
        <v>3</v>
      </c>
      <c r="B6" s="24">
        <v>7494</v>
      </c>
      <c r="C6" s="24">
        <f>SUM(('[1]COR4 Gross'!$F$111+'[1]COR4 Gross'!$F$116)/1000)-10.405</f>
        <v>8062.7570000000005</v>
      </c>
      <c r="D6" s="24">
        <f>(('[2]COR4 Gross'!$F$111+'[2]COR4 Gross'!$F$116)/1000)-21.832</f>
        <v>7170.418</v>
      </c>
      <c r="E6" s="25" t="s">
        <v>43</v>
      </c>
      <c r="F6" s="26">
        <f>(('[3]COR4 Actual'!$F$111+'[3]COR4 Actual'!$F$116)/1000)-0.213015</f>
        <v>8481.448985</v>
      </c>
      <c r="G6" s="44">
        <f>(('[4]COR4 Actual'!$F$113+'[4]COR4 Actual'!$F$118)/1000)-250.547</f>
        <v>7483.0470000000005</v>
      </c>
      <c r="H6" s="58"/>
      <c r="J6" s="14"/>
      <c r="K6" s="14"/>
    </row>
    <row r="7" spans="1:10" ht="14.25">
      <c r="A7" s="4" t="s">
        <v>4</v>
      </c>
      <c r="B7" s="24">
        <v>43</v>
      </c>
      <c r="C7" s="24">
        <f>'[1]COR4 Gross'!$F$112/1000</f>
        <v>37.921</v>
      </c>
      <c r="D7" s="24">
        <f>'[2]COR4 Gross'!$F$112/1000</f>
        <v>76.662</v>
      </c>
      <c r="E7" s="27"/>
      <c r="F7" s="28">
        <f>'[3]COR4 Actual'!$F$112/1000</f>
        <v>55.409</v>
      </c>
      <c r="G7" s="43">
        <f>'[4]COR4 Actual'!$F$114/1000</f>
        <v>56.833</v>
      </c>
      <c r="H7" s="56"/>
      <c r="J7" s="15"/>
    </row>
    <row r="8" spans="1:11" ht="14.25">
      <c r="A8" s="4"/>
      <c r="B8" s="29"/>
      <c r="C8" s="29"/>
      <c r="D8" s="29"/>
      <c r="E8" s="27"/>
      <c r="F8" s="28"/>
      <c r="G8" s="42"/>
      <c r="H8" s="56"/>
      <c r="K8" s="15"/>
    </row>
    <row r="9" spans="1:10" ht="25.5">
      <c r="A9" s="4" t="s">
        <v>5</v>
      </c>
      <c r="B9" s="24">
        <v>502</v>
      </c>
      <c r="C9" s="24">
        <f>'[1]COR4 Gross'!$F$113/1000</f>
        <v>634.435</v>
      </c>
      <c r="D9" s="24">
        <f>'[2]COR4 Gross'!$F$113/1000</f>
        <v>746.872</v>
      </c>
      <c r="E9" s="27"/>
      <c r="F9" s="26">
        <f>'[3]COR4 Actual'!$F$113/1000</f>
        <v>692.949</v>
      </c>
      <c r="G9" s="48">
        <f>'[4]COR4 Actual'!$F$115/1000</f>
        <v>749.708</v>
      </c>
      <c r="H9" s="58"/>
      <c r="J9" s="15"/>
    </row>
    <row r="10" spans="1:8" ht="9" customHeight="1">
      <c r="A10" s="4"/>
      <c r="B10" s="24"/>
      <c r="C10" s="24"/>
      <c r="D10" s="24"/>
      <c r="E10" s="27"/>
      <c r="F10" s="28"/>
      <c r="G10" s="42"/>
      <c r="H10" s="56"/>
    </row>
    <row r="11" spans="1:10" ht="14.25">
      <c r="A11" s="4" t="s">
        <v>47</v>
      </c>
      <c r="B11" s="24">
        <v>602</v>
      </c>
      <c r="C11" s="24">
        <f>'[1]COR4 Gross'!$F$114/1000</f>
        <v>752.763</v>
      </c>
      <c r="D11" s="24">
        <f>'[2]COR4 Gross'!$F$114/1000</f>
        <v>522.03</v>
      </c>
      <c r="E11" s="27"/>
      <c r="F11" s="28">
        <f>'[3]COR4 Actual'!$F$114/1000</f>
        <v>441.662</v>
      </c>
      <c r="G11" s="43">
        <f>'[4]COR4 Actual'!$F$116/1000</f>
        <v>443.16</v>
      </c>
      <c r="H11" s="56"/>
      <c r="J11" s="15"/>
    </row>
    <row r="12" spans="1:8" ht="14.25">
      <c r="A12" s="4"/>
      <c r="B12" s="24"/>
      <c r="C12" s="24"/>
      <c r="D12" s="24"/>
      <c r="E12" s="27"/>
      <c r="F12" s="28"/>
      <c r="G12" s="42"/>
      <c r="H12" s="56"/>
    </row>
    <row r="13" spans="1:8" ht="14.25">
      <c r="A13" s="4" t="s">
        <v>6</v>
      </c>
      <c r="B13" s="24">
        <v>119</v>
      </c>
      <c r="C13" s="24">
        <f>'[1]COR4 Gross'!$F$115/1000</f>
        <v>104.336</v>
      </c>
      <c r="D13" s="24">
        <f>'[2]COR4 Gross'!$F$115/1000</f>
        <v>120.648</v>
      </c>
      <c r="E13" s="27"/>
      <c r="F13" s="28">
        <f>'[3]COR4 Actual'!$F$115/1000</f>
        <v>67.387</v>
      </c>
      <c r="G13" s="43">
        <f>'[4]COR4 Actual'!$F$117/1000</f>
        <v>48.914</v>
      </c>
      <c r="H13" s="56"/>
    </row>
    <row r="14" spans="1:10" ht="14.25">
      <c r="A14" s="4"/>
      <c r="B14" s="24"/>
      <c r="C14" s="24"/>
      <c r="D14" s="29"/>
      <c r="E14" s="27"/>
      <c r="F14" s="28"/>
      <c r="G14" s="43"/>
      <c r="H14" s="56"/>
      <c r="J14" s="15"/>
    </row>
    <row r="15" spans="1:10" ht="14.25">
      <c r="A15" s="4" t="s">
        <v>7</v>
      </c>
      <c r="B15" s="24">
        <v>1603</v>
      </c>
      <c r="C15" s="24">
        <f>'[1]COR4 Gross'!$F$117/1000</f>
        <v>1409.116</v>
      </c>
      <c r="D15" s="24">
        <f>'[2]COR4 Gross'!$F$117/1000</f>
        <v>1646.547</v>
      </c>
      <c r="E15" s="27"/>
      <c r="F15" s="28">
        <f>'[3]COR4 Actual'!$F$117/1000</f>
        <v>1294.226</v>
      </c>
      <c r="G15" s="43">
        <f>'[4]COR4 Actual'!$F$119/1000</f>
        <v>1516.294</v>
      </c>
      <c r="H15" s="56"/>
      <c r="J15" s="15"/>
    </row>
    <row r="16" spans="1:10" ht="14.25">
      <c r="A16" s="4"/>
      <c r="B16" s="24"/>
      <c r="C16" s="24"/>
      <c r="D16" s="24"/>
      <c r="E16" s="27"/>
      <c r="F16" s="30"/>
      <c r="G16" s="27"/>
      <c r="H16" s="56"/>
      <c r="J16" s="15"/>
    </row>
    <row r="17" spans="1:10" ht="23.25">
      <c r="A17" s="4" t="s">
        <v>8</v>
      </c>
      <c r="B17" s="24">
        <f>B20+B21+B22</f>
        <v>3532</v>
      </c>
      <c r="C17" s="24">
        <f>C20+C21+C22</f>
        <v>3984.312</v>
      </c>
      <c r="D17" s="24">
        <f>D20+D21+D22</f>
        <v>4503.766</v>
      </c>
      <c r="E17" s="25" t="s">
        <v>43</v>
      </c>
      <c r="F17" s="24">
        <f>F20+F21+F22</f>
        <v>3166.8109999999997</v>
      </c>
      <c r="G17" s="44">
        <f>G20+G21+G22</f>
        <v>4919.853999999999</v>
      </c>
      <c r="H17" s="58"/>
      <c r="J17" s="15"/>
    </row>
    <row r="18" spans="1:8" ht="14.25">
      <c r="A18" s="7" t="s">
        <v>9</v>
      </c>
      <c r="B18" s="29"/>
      <c r="C18" s="29"/>
      <c r="D18" s="29"/>
      <c r="E18" s="27"/>
      <c r="F18" s="30"/>
      <c r="G18" s="39"/>
      <c r="H18" s="56"/>
    </row>
    <row r="19" spans="1:8" ht="14.25">
      <c r="A19" s="6"/>
      <c r="B19" s="29"/>
      <c r="C19" s="29"/>
      <c r="D19" s="29"/>
      <c r="E19" s="27"/>
      <c r="F19" s="30"/>
      <c r="G19" s="39"/>
      <c r="H19" s="56"/>
    </row>
    <row r="20" spans="1:8" ht="18" customHeight="1">
      <c r="A20" s="6" t="s">
        <v>15</v>
      </c>
      <c r="B20" s="31">
        <v>247</v>
      </c>
      <c r="C20" s="31">
        <f>'[1]COR4 Gross'!$F$118/1000</f>
        <v>234.739</v>
      </c>
      <c r="D20" s="31">
        <f>'[2]COR4 Gross'!$F$118/1000</f>
        <v>323.832</v>
      </c>
      <c r="E20" s="27"/>
      <c r="F20" s="32">
        <f>'[3]COR4 Actual'!$F$118/1000</f>
        <v>465.96</v>
      </c>
      <c r="G20" s="46">
        <f>'[4]COR4 Actual'!$F$120/1000</f>
        <v>578.333</v>
      </c>
      <c r="H20" s="62"/>
    </row>
    <row r="21" spans="1:8" ht="18" customHeight="1">
      <c r="A21" s="6" t="s">
        <v>10</v>
      </c>
      <c r="B21" s="31">
        <v>1377</v>
      </c>
      <c r="C21" s="31">
        <f>'[1]COR4 Gross'!$F$119/1000</f>
        <v>1069.406</v>
      </c>
      <c r="D21" s="31">
        <f>'[2]COR4 Gross'!$F$119/1000</f>
        <v>1159.595</v>
      </c>
      <c r="E21" s="27"/>
      <c r="F21" s="32">
        <f>'[3]COR4 Actual'!$F$119/1000</f>
        <v>1258.684</v>
      </c>
      <c r="G21" s="46">
        <f>'[4]COR4 Actual'!$F$121/1000</f>
        <v>1490.878</v>
      </c>
      <c r="H21" s="62"/>
    </row>
    <row r="22" spans="1:25" ht="16.5" customHeight="1">
      <c r="A22" s="6" t="s">
        <v>16</v>
      </c>
      <c r="B22" s="31">
        <v>1908</v>
      </c>
      <c r="C22" s="31">
        <f>'[1]COR4 Gross'!$F$120/1000</f>
        <v>2680.167</v>
      </c>
      <c r="D22" s="31">
        <f>'[2]COR4 Gross'!$F$120/1000</f>
        <v>3020.339</v>
      </c>
      <c r="E22" s="27"/>
      <c r="F22" s="32">
        <f>'[3]COR4 Actual'!$F$120/1000</f>
        <v>1442.167</v>
      </c>
      <c r="G22" s="46">
        <f>'[4]COR4 Actual'!$F$122/1000</f>
        <v>2850.643</v>
      </c>
      <c r="H22" s="62"/>
      <c r="Q22" t="s">
        <v>19</v>
      </c>
      <c r="R22" s="18">
        <v>90.401</v>
      </c>
      <c r="S22" s="18"/>
      <c r="T22" s="18">
        <v>92.991</v>
      </c>
      <c r="U22" s="18"/>
      <c r="V22" s="18">
        <v>95.564</v>
      </c>
      <c r="W22" s="18">
        <v>97.12</v>
      </c>
      <c r="X22" s="18"/>
      <c r="Y22" s="18">
        <v>100</v>
      </c>
    </row>
    <row r="23" spans="1:25" ht="14.25">
      <c r="A23" s="6"/>
      <c r="B23" s="31"/>
      <c r="C23" s="31"/>
      <c r="D23" s="31"/>
      <c r="E23" s="27"/>
      <c r="F23" s="30"/>
      <c r="G23" s="47"/>
      <c r="H23" s="56"/>
      <c r="Q23" t="s">
        <v>18</v>
      </c>
      <c r="R23" s="15" t="e">
        <f>#REF!</f>
        <v>#REF!</v>
      </c>
      <c r="S23" s="15"/>
      <c r="T23" s="15" t="e">
        <f>#REF!</f>
        <v>#REF!</v>
      </c>
      <c r="V23" s="15">
        <f>B6</f>
        <v>7494</v>
      </c>
      <c r="W23" s="15">
        <f>C6</f>
        <v>8062.7570000000005</v>
      </c>
      <c r="X23" s="15"/>
      <c r="Y23" s="15">
        <f>D6</f>
        <v>7170.418</v>
      </c>
    </row>
    <row r="24" spans="1:25" ht="14.25">
      <c r="A24" s="16" t="s">
        <v>17</v>
      </c>
      <c r="B24" s="24">
        <f>B27+B28+B29</f>
        <v>7931</v>
      </c>
      <c r="C24" s="24">
        <f>C27+C28+C29</f>
        <v>8399.04</v>
      </c>
      <c r="D24" s="24">
        <f>D27+D28+D29</f>
        <v>18818.765000000003</v>
      </c>
      <c r="E24" s="27"/>
      <c r="F24" s="24">
        <f>F27+F28+F29</f>
        <v>4842.0419999999995</v>
      </c>
      <c r="G24" s="43">
        <f>G27+G28+G29</f>
        <v>4453.653</v>
      </c>
      <c r="H24" s="62"/>
      <c r="J24" s="14"/>
      <c r="Q24" t="s">
        <v>20</v>
      </c>
      <c r="R24" s="19" t="e">
        <f>(R23/R22)*100</f>
        <v>#REF!</v>
      </c>
      <c r="S24" s="19"/>
      <c r="T24" s="19" t="e">
        <f>(T23/T22)*100</f>
        <v>#REF!</v>
      </c>
      <c r="V24" s="19">
        <f>(V23/V22)*100</f>
        <v>7841.865137499478</v>
      </c>
      <c r="W24" s="19">
        <f>(W23/W22)*100</f>
        <v>8301.85028830313</v>
      </c>
      <c r="X24" s="19"/>
      <c r="Y24" s="19">
        <f>(Y23/Y22)*100</f>
        <v>7170.418</v>
      </c>
    </row>
    <row r="25" spans="1:8" ht="14.25">
      <c r="A25" s="7" t="s">
        <v>9</v>
      </c>
      <c r="B25" s="31"/>
      <c r="C25" s="31"/>
      <c r="D25" s="31"/>
      <c r="E25" s="27"/>
      <c r="F25" s="30"/>
      <c r="G25" s="39"/>
      <c r="H25" s="56"/>
    </row>
    <row r="26" spans="1:19" ht="16.5" customHeight="1">
      <c r="A26" s="6"/>
      <c r="B26" s="31"/>
      <c r="C26" s="31"/>
      <c r="D26" s="31"/>
      <c r="E26" s="27"/>
      <c r="F26" s="30"/>
      <c r="G26" s="39"/>
      <c r="H26" s="56"/>
      <c r="Q26" t="s">
        <v>21</v>
      </c>
      <c r="R26" s="14">
        <f>(Y23-V23)/V23</f>
        <v>-0.043178809714438264</v>
      </c>
      <c r="S26" s="14"/>
    </row>
    <row r="27" spans="1:19" ht="21.75">
      <c r="A27" s="4" t="s">
        <v>49</v>
      </c>
      <c r="B27" s="31">
        <v>2181</v>
      </c>
      <c r="C27" s="31">
        <f>'[1]COR4 Gross'!$F$121/1000</f>
        <v>1580.662</v>
      </c>
      <c r="D27" s="31">
        <f>'[2]COR4 Gross'!$F$121/1000</f>
        <v>338.056</v>
      </c>
      <c r="E27" s="33"/>
      <c r="F27" s="34">
        <f>'[3]COR4 Actual'!$F$121/1000</f>
        <v>87.987</v>
      </c>
      <c r="G27" s="49">
        <f>'[4]COR4 Actual'!$F$123/1000</f>
        <v>69.622</v>
      </c>
      <c r="H27" s="60"/>
      <c r="Q27" s="17" t="s">
        <v>22</v>
      </c>
      <c r="R27" s="14">
        <f>(Y24-V24)/V24</f>
        <v>-0.08562339771550591</v>
      </c>
      <c r="S27" s="14"/>
    </row>
    <row r="28" spans="1:8" ht="23.25">
      <c r="A28" s="4" t="s">
        <v>50</v>
      </c>
      <c r="B28" s="31">
        <v>748</v>
      </c>
      <c r="C28" s="31">
        <f>'[1]COR4 Gross'!$F$122/1000</f>
        <v>483.614</v>
      </c>
      <c r="D28" s="31">
        <f>'[2]COR4 Gross'!$F$122/1000</f>
        <v>74.344</v>
      </c>
      <c r="E28" s="33"/>
      <c r="F28" s="34">
        <f>'[3]COR4 Actual'!$F$122/1000</f>
        <v>29.932</v>
      </c>
      <c r="G28" s="50">
        <f>'[4]COR4 Actual'!$F$124/1000</f>
        <v>8.313</v>
      </c>
      <c r="H28" s="60"/>
    </row>
    <row r="29" spans="1:19" ht="27">
      <c r="A29" s="8" t="s">
        <v>51</v>
      </c>
      <c r="B29" s="31">
        <v>5002</v>
      </c>
      <c r="C29" s="31">
        <f>'[1]COR4 Gross'!$F$123/1000</f>
        <v>6334.764</v>
      </c>
      <c r="D29" s="31">
        <f>'[2]COR4 Gross'!$F$123/1000</f>
        <v>18406.365</v>
      </c>
      <c r="E29" s="25" t="s">
        <v>53</v>
      </c>
      <c r="F29" s="34">
        <f>'[3]COR4 Actual'!$F$123/1000</f>
        <v>4724.123</v>
      </c>
      <c r="G29" s="52">
        <f>'[4]COR4 Actual'!$F$125/1000</f>
        <v>4375.718</v>
      </c>
      <c r="H29" s="58"/>
      <c r="J29" s="14"/>
      <c r="R29" s="20" t="s">
        <v>23</v>
      </c>
      <c r="S29" s="20"/>
    </row>
    <row r="30" spans="1:19" ht="18">
      <c r="A30" s="9"/>
      <c r="B30" s="35"/>
      <c r="C30" s="35"/>
      <c r="D30" s="35"/>
      <c r="E30" s="27"/>
      <c r="F30" s="28"/>
      <c r="G30" s="45"/>
      <c r="H30" s="56"/>
      <c r="Q30" t="s">
        <v>31</v>
      </c>
      <c r="R30" s="15">
        <v>2485413</v>
      </c>
      <c r="S30" s="15"/>
    </row>
    <row r="31" spans="1:19" ht="19.5" customHeight="1">
      <c r="A31" s="10" t="s">
        <v>11</v>
      </c>
      <c r="B31" s="36">
        <v>21826</v>
      </c>
      <c r="C31" s="36">
        <f>('[1]COR4 Gross'!$F$124/1000)-10.405</f>
        <v>23384.68</v>
      </c>
      <c r="D31" s="36">
        <f>('[2]COR4 Gross'!$F$124/1000)-21.832</f>
        <v>33605.708</v>
      </c>
      <c r="E31" s="25" t="s">
        <v>53</v>
      </c>
      <c r="F31" s="37">
        <f>('[3]COR4 Actual'!$F$124/1000)-0.213015</f>
        <v>19041.934985</v>
      </c>
      <c r="G31" s="51">
        <f>('[4]COR4 Actual'!$F$126/1000)-250.547</f>
        <v>19671.463</v>
      </c>
      <c r="H31" s="59"/>
      <c r="Q31" t="s">
        <v>28</v>
      </c>
      <c r="R31" s="15">
        <v>241603</v>
      </c>
      <c r="S31" s="15"/>
    </row>
    <row r="32" spans="1:19" ht="6.75" customHeight="1" thickBot="1">
      <c r="A32" s="11"/>
      <c r="B32" s="12"/>
      <c r="C32" s="12"/>
      <c r="D32" s="13"/>
      <c r="E32" s="13"/>
      <c r="F32" s="12"/>
      <c r="G32" s="40"/>
      <c r="H32" s="61"/>
      <c r="Q32" t="s">
        <v>32</v>
      </c>
      <c r="R32" s="15">
        <v>158368</v>
      </c>
      <c r="S32" s="15"/>
    </row>
    <row r="33" spans="1:19" ht="24.75" customHeight="1" thickTop="1">
      <c r="A33" s="66" t="s">
        <v>48</v>
      </c>
      <c r="B33" s="67"/>
      <c r="C33" s="67"/>
      <c r="D33" s="67"/>
      <c r="E33" s="67"/>
      <c r="F33" s="67"/>
      <c r="G33" s="41"/>
      <c r="H33" s="62"/>
      <c r="Q33" t="s">
        <v>30</v>
      </c>
      <c r="R33" s="15">
        <v>118181</v>
      </c>
      <c r="S33" s="15"/>
    </row>
    <row r="34" spans="1:19" ht="40.5" customHeight="1">
      <c r="A34" s="74" t="s">
        <v>56</v>
      </c>
      <c r="B34" s="75"/>
      <c r="C34" s="75"/>
      <c r="D34" s="75"/>
      <c r="E34" s="75"/>
      <c r="F34" s="75"/>
      <c r="G34" s="75"/>
      <c r="H34" s="76"/>
      <c r="Q34" t="s">
        <v>29</v>
      </c>
      <c r="R34" s="15">
        <v>80813</v>
      </c>
      <c r="S34" s="15"/>
    </row>
    <row r="35" spans="1:25" s="22" customFormat="1" ht="29.25" customHeight="1">
      <c r="A35" s="66" t="s">
        <v>52</v>
      </c>
      <c r="B35" s="77"/>
      <c r="C35" s="77"/>
      <c r="D35" s="77"/>
      <c r="E35" s="77"/>
      <c r="F35" s="77"/>
      <c r="G35" s="41"/>
      <c r="H35" s="62"/>
      <c r="Q35" t="s">
        <v>26</v>
      </c>
      <c r="R35" s="15">
        <v>76050</v>
      </c>
      <c r="S35" s="15"/>
      <c r="T35"/>
      <c r="U35"/>
      <c r="V35"/>
      <c r="W35"/>
      <c r="X35"/>
      <c r="Y35"/>
    </row>
    <row r="36" spans="1:25" s="22" customFormat="1" ht="17.25" customHeight="1">
      <c r="A36" s="68" t="s">
        <v>54</v>
      </c>
      <c r="B36" s="69"/>
      <c r="C36" s="69"/>
      <c r="D36" s="69"/>
      <c r="E36" s="69"/>
      <c r="F36" s="69"/>
      <c r="G36" s="69"/>
      <c r="H36" s="70"/>
      <c r="Q36" t="s">
        <v>27</v>
      </c>
      <c r="R36" s="15">
        <v>75621</v>
      </c>
      <c r="S36" s="15"/>
      <c r="T36"/>
      <c r="U36"/>
      <c r="V36"/>
      <c r="W36"/>
      <c r="X36"/>
      <c r="Y36"/>
    </row>
    <row r="37" spans="1:25" s="22" customFormat="1" ht="27" customHeight="1" thickBot="1">
      <c r="A37" s="71" t="s">
        <v>55</v>
      </c>
      <c r="B37" s="72"/>
      <c r="C37" s="72"/>
      <c r="D37" s="72"/>
      <c r="E37" s="72"/>
      <c r="F37" s="72"/>
      <c r="G37" s="72"/>
      <c r="H37" s="73"/>
      <c r="Q37" t="s">
        <v>25</v>
      </c>
      <c r="R37" s="15">
        <v>66084</v>
      </c>
      <c r="S37" s="15"/>
      <c r="T37"/>
      <c r="U37"/>
      <c r="V37"/>
      <c r="W37"/>
      <c r="X37"/>
      <c r="Y37"/>
    </row>
    <row r="38" spans="7:19" ht="13.5" thickTop="1">
      <c r="G38" s="22"/>
      <c r="H38" s="63"/>
      <c r="Q38" t="s">
        <v>24</v>
      </c>
      <c r="R38" s="15">
        <v>66024</v>
      </c>
      <c r="S38" s="15"/>
    </row>
    <row r="39" spans="7:8" ht="12.75">
      <c r="G39" s="22"/>
      <c r="H39" s="63"/>
    </row>
    <row r="40" spans="7:19" ht="12.75">
      <c r="G40" s="22"/>
      <c r="H40" s="63"/>
      <c r="Q40" t="s">
        <v>33</v>
      </c>
      <c r="R40" s="15">
        <f>SUM(R30:R38)</f>
        <v>3368157</v>
      </c>
      <c r="S40" s="15"/>
    </row>
    <row r="41" spans="7:19" ht="12.75">
      <c r="G41" s="22"/>
      <c r="H41" s="63"/>
      <c r="Q41" t="s">
        <v>34</v>
      </c>
      <c r="R41" s="15">
        <v>3468.444</v>
      </c>
      <c r="S41" s="15"/>
    </row>
    <row r="42" spans="7:19" ht="12.75">
      <c r="G42" s="22"/>
      <c r="H42" s="63"/>
      <c r="Q42" t="s">
        <v>35</v>
      </c>
      <c r="R42" s="14">
        <f>(R41/D29)</f>
        <v>0.18843720636855782</v>
      </c>
      <c r="S42" s="14"/>
    </row>
    <row r="43" spans="7:8" ht="12.75">
      <c r="G43" s="22"/>
      <c r="H43" s="63"/>
    </row>
    <row r="44" spans="17:19" ht="12.75">
      <c r="Q44" t="s">
        <v>36</v>
      </c>
      <c r="R44" s="14">
        <f>(D29-C29)/C29</f>
        <v>1.9056117954828313</v>
      </c>
      <c r="S44" s="14"/>
    </row>
    <row r="46" spans="17:19" ht="12.75">
      <c r="Q46" t="s">
        <v>41</v>
      </c>
      <c r="R46" s="14" t="e">
        <f>(D29-#REF!)/#REF!</f>
        <v>#REF!</v>
      </c>
      <c r="S46" s="14"/>
    </row>
    <row r="48" ht="12.75">
      <c r="Q48" t="s">
        <v>37</v>
      </c>
    </row>
    <row r="49" spans="18:25" ht="12.75">
      <c r="R49" s="17" t="s">
        <v>1</v>
      </c>
      <c r="S49" s="17"/>
      <c r="T49" s="17" t="s">
        <v>2</v>
      </c>
      <c r="V49" s="17" t="s">
        <v>12</v>
      </c>
      <c r="W49" s="17" t="s">
        <v>13</v>
      </c>
      <c r="X49" s="17"/>
      <c r="Y49" s="17" t="s">
        <v>14</v>
      </c>
    </row>
    <row r="50" spans="17:25" ht="12.75">
      <c r="Q50" t="s">
        <v>19</v>
      </c>
      <c r="R50" s="18">
        <v>90.401</v>
      </c>
      <c r="S50" s="18"/>
      <c r="T50" s="18">
        <v>92.991</v>
      </c>
      <c r="U50" s="18"/>
      <c r="V50" s="18">
        <v>95.564</v>
      </c>
      <c r="W50" s="18">
        <v>97.12</v>
      </c>
      <c r="X50" s="18"/>
      <c r="Y50" s="18">
        <v>100</v>
      </c>
    </row>
    <row r="51" spans="17:25" ht="12.75">
      <c r="Q51" t="s">
        <v>37</v>
      </c>
      <c r="R51" s="15" t="e">
        <f>#REF!</f>
        <v>#REF!</v>
      </c>
      <c r="S51" s="15"/>
      <c r="T51" s="15" t="e">
        <f>#REF!</f>
        <v>#REF!</v>
      </c>
      <c r="V51" s="15">
        <f>B17</f>
        <v>3532</v>
      </c>
      <c r="W51" s="15">
        <f>C17</f>
        <v>3984.312</v>
      </c>
      <c r="X51" s="15"/>
      <c r="Y51" s="15">
        <f>D17</f>
        <v>4503.766</v>
      </c>
    </row>
    <row r="52" spans="17:25" ht="12.75">
      <c r="Q52" t="s">
        <v>38</v>
      </c>
      <c r="R52" s="15" t="e">
        <f>(R51/R50)*100</f>
        <v>#REF!</v>
      </c>
      <c r="S52" s="15"/>
      <c r="T52" s="15" t="e">
        <f>(T51/T50)*100</f>
        <v>#REF!</v>
      </c>
      <c r="V52" s="15">
        <f>(V51/V50)*100</f>
        <v>3695.952450713658</v>
      </c>
      <c r="W52" s="15">
        <f>(W51/W50)*100</f>
        <v>4102.462932454695</v>
      </c>
      <c r="X52" s="15"/>
      <c r="Y52" s="15">
        <f>(Y51/Y50)*100</f>
        <v>4503.766</v>
      </c>
    </row>
    <row r="54" spans="17:19" ht="12.75">
      <c r="Q54" t="s">
        <v>39</v>
      </c>
      <c r="R54" s="14" t="e">
        <f>(Y51-R51)/R51</f>
        <v>#REF!</v>
      </c>
      <c r="S54" s="14"/>
    </row>
    <row r="55" spans="17:19" ht="12.75">
      <c r="Q55" t="s">
        <v>40</v>
      </c>
      <c r="R55" s="14" t="e">
        <f>(Y52-R52)/R52</f>
        <v>#REF!</v>
      </c>
      <c r="S55" s="14"/>
    </row>
  </sheetData>
  <sheetProtection/>
  <mergeCells count="11">
    <mergeCell ref="A1:F1"/>
    <mergeCell ref="A2:A3"/>
    <mergeCell ref="B2:B3"/>
    <mergeCell ref="C2:C3"/>
    <mergeCell ref="D2:D3"/>
    <mergeCell ref="F2:F3"/>
    <mergeCell ref="A33:F33"/>
    <mergeCell ref="A36:H36"/>
    <mergeCell ref="A37:H37"/>
    <mergeCell ref="A34:H34"/>
    <mergeCell ref="A35:F35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Peter Crosland</cp:lastModifiedBy>
  <cp:lastPrinted>2014-08-28T14:33:46Z</cp:lastPrinted>
  <dcterms:created xsi:type="dcterms:W3CDTF">2008-09-16T17:00:46Z</dcterms:created>
  <dcterms:modified xsi:type="dcterms:W3CDTF">2015-02-27T14:42:28Z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06e390a1-6261-49a4-a197-87e49346d063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