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19230" windowHeight="5535"/>
  </bookViews>
  <sheets>
    <sheet name="Instructions " sheetId="10" r:id="rId1"/>
    <sheet name="Baseline Data" sheetId="6" r:id="rId2"/>
    <sheet name="Revised Data" sheetId="8" r:id="rId3"/>
    <sheet name="Reconstructed Baseline Data" sheetId="9" r:id="rId4"/>
    <sheet name="calculations" sheetId="7" r:id="rId5"/>
  </sheets>
  <externalReferences>
    <externalReference r:id="rId6"/>
    <externalReference r:id="rId7"/>
  </externalReferences>
  <definedNames>
    <definedName name="CEF_Coal" localSheetId="1">'[1]Fuel Conversion Factors'!$G$8</definedName>
    <definedName name="CEF_Coal" localSheetId="0">'[1]Fuel Conversion Factors'!$G$8</definedName>
    <definedName name="CEF_Coal" localSheetId="3">'[1]Fuel Conversion Factors'!$G$8</definedName>
    <definedName name="CEF_Coal" localSheetId="2">'[1]Fuel Conversion Factors'!$G$8</definedName>
    <definedName name="CEF_Coal">'[2]Fuel Conversion Factors'!$G$8</definedName>
    <definedName name="CEF_Coke" localSheetId="1">'[1]Fuel Conversion Factors'!$G$10</definedName>
    <definedName name="CEF_Coke" localSheetId="0">'[1]Fuel Conversion Factors'!$G$10</definedName>
    <definedName name="CEF_Coke" localSheetId="3">'[1]Fuel Conversion Factors'!$G$10</definedName>
    <definedName name="CEF_Coke" localSheetId="2">'[1]Fuel Conversion Factors'!$G$10</definedName>
    <definedName name="CEF_Coke">'[2]Fuel Conversion Factors'!$G$10</definedName>
    <definedName name="CEF_Electricity" localSheetId="1">'[1]Fuel Conversion Factors'!$G$12</definedName>
    <definedName name="CEF_Electricity" localSheetId="0">'[1]Fuel Conversion Factors'!$G$12</definedName>
    <definedName name="CEF_Electricity" localSheetId="3">'[1]Fuel Conversion Factors'!$G$12</definedName>
    <definedName name="CEF_Electricity" localSheetId="2">'[1]Fuel Conversion Factors'!$G$12</definedName>
    <definedName name="CEF_Electricity">'[2]Fuel Conversion Factors'!$G$12</definedName>
    <definedName name="CEF_Ethane" localSheetId="1">'[1]Fuel Conversion Factors'!$G$16</definedName>
    <definedName name="CEF_Ethane" localSheetId="0">'[1]Fuel Conversion Factors'!$G$16</definedName>
    <definedName name="CEF_Ethane" localSheetId="3">'[1]Fuel Conversion Factors'!$G$16</definedName>
    <definedName name="CEF_Ethane" localSheetId="2">'[1]Fuel Conversion Factors'!$G$16</definedName>
    <definedName name="CEF_Ethane">'[2]Fuel Conversion Factors'!$G$16</definedName>
    <definedName name="CEF_Fuel_oil" localSheetId="1">'[1]Fuel Conversion Factors'!$G$20</definedName>
    <definedName name="CEF_Fuel_oil" localSheetId="0">'[1]Fuel Conversion Factors'!$G$20</definedName>
    <definedName name="CEF_Fuel_oil" localSheetId="3">'[1]Fuel Conversion Factors'!$G$20</definedName>
    <definedName name="CEF_Fuel_oil" localSheetId="2">'[1]Fuel Conversion Factors'!$G$20</definedName>
    <definedName name="CEF_Fuel_oil">'[2]Fuel Conversion Factors'!$G$20</definedName>
    <definedName name="CEF_Gas_oil" localSheetId="1">'[1]Fuel Conversion Factors'!$G$19</definedName>
    <definedName name="CEF_Gas_oil" localSheetId="0">'[1]Fuel Conversion Factors'!$G$19</definedName>
    <definedName name="CEF_Gas_oil" localSheetId="3">'[1]Fuel Conversion Factors'!$G$19</definedName>
    <definedName name="CEF_Gas_oil" localSheetId="2">'[1]Fuel Conversion Factors'!$G$19</definedName>
    <definedName name="CEF_Gas_oil">'[2]Fuel Conversion Factors'!$G$19</definedName>
    <definedName name="CEF_Kerosene" localSheetId="1">'[1]Fuel Conversion Factors'!$G$17</definedName>
    <definedName name="CEF_Kerosene" localSheetId="0">'[1]Fuel Conversion Factors'!$G$17</definedName>
    <definedName name="CEF_Kerosene" localSheetId="3">'[1]Fuel Conversion Factors'!$G$17</definedName>
    <definedName name="CEF_Kerosene" localSheetId="2">'[1]Fuel Conversion Factors'!$G$17</definedName>
    <definedName name="CEF_Kerosene">'[2]Fuel Conversion Factors'!$G$17</definedName>
    <definedName name="CEF_LPG" localSheetId="1">'[1]Fuel Conversion Factors'!$G$15</definedName>
    <definedName name="CEF_LPG" localSheetId="0">'[1]Fuel Conversion Factors'!$G$15</definedName>
    <definedName name="CEF_LPG" localSheetId="3">'[1]Fuel Conversion Factors'!$G$15</definedName>
    <definedName name="CEF_LPG" localSheetId="2">'[1]Fuel Conversion Factors'!$G$15</definedName>
    <definedName name="CEF_LPG">'[2]Fuel Conversion Factors'!$G$15</definedName>
    <definedName name="CEF_Naptha" localSheetId="1">'[1]Fuel Conversion Factors'!$G$21</definedName>
    <definedName name="CEF_Naptha" localSheetId="0">'[1]Fuel Conversion Factors'!$G$21</definedName>
    <definedName name="CEF_Naptha" localSheetId="3">'[1]Fuel Conversion Factors'!$G$21</definedName>
    <definedName name="CEF_Naptha" localSheetId="2">'[1]Fuel Conversion Factors'!$G$21</definedName>
    <definedName name="CEF_Naptha">'[2]Fuel Conversion Factors'!$G$21</definedName>
    <definedName name="CEF_Natural_Gas" localSheetId="1">'[1]Fuel Conversion Factors'!$G$25</definedName>
    <definedName name="CEF_Natural_Gas" localSheetId="0">'[1]Fuel Conversion Factors'!$G$25</definedName>
    <definedName name="CEF_Natural_Gas" localSheetId="3">'[1]Fuel Conversion Factors'!$G$25</definedName>
    <definedName name="CEF_Natural_Gas" localSheetId="2">'[1]Fuel Conversion Factors'!$G$25</definedName>
    <definedName name="CEF_Natural_Gas">'[2]Fuel Conversion Factors'!$G$25</definedName>
    <definedName name="CEF_Other_fuel_01" localSheetId="1">'[1]Fuel Conversion Factors'!$G$33</definedName>
    <definedName name="CEF_Other_fuel_01" localSheetId="0">'[1]Fuel Conversion Factors'!$G$33</definedName>
    <definedName name="CEF_Other_fuel_01" localSheetId="3">'[1]Fuel Conversion Factors'!$G$33</definedName>
    <definedName name="CEF_Other_fuel_01" localSheetId="2">'[1]Fuel Conversion Factors'!$G$33</definedName>
    <definedName name="CEF_Other_fuel_01">'[2]Fuel Conversion Factors'!$G$33</definedName>
    <definedName name="CEF_Other_fuel_02" localSheetId="1">'[1]Fuel Conversion Factors'!$G$34</definedName>
    <definedName name="CEF_Other_fuel_02" localSheetId="0">'[1]Fuel Conversion Factors'!$G$34</definedName>
    <definedName name="CEF_Other_fuel_02" localSheetId="3">'[1]Fuel Conversion Factors'!$G$34</definedName>
    <definedName name="CEF_Other_fuel_02" localSheetId="2">'[1]Fuel Conversion Factors'!$G$34</definedName>
    <definedName name="CEF_Other_fuel_02">'[2]Fuel Conversion Factors'!$G$34</definedName>
    <definedName name="CEF_Other_fuel_03" localSheetId="1">'[1]Fuel Conversion Factors'!$G$35</definedName>
    <definedName name="CEF_Other_fuel_03" localSheetId="0">'[1]Fuel Conversion Factors'!$G$35</definedName>
    <definedName name="CEF_Other_fuel_03" localSheetId="3">'[1]Fuel Conversion Factors'!$G$35</definedName>
    <definedName name="CEF_Other_fuel_03" localSheetId="2">'[1]Fuel Conversion Factors'!$G$35</definedName>
    <definedName name="CEF_Other_fuel_03">'[2]Fuel Conversion Factors'!$G$35</definedName>
    <definedName name="CEF_Other_fuel_04" localSheetId="1">'[1]Fuel Conversion Factors'!$G$36</definedName>
    <definedName name="CEF_Other_fuel_04" localSheetId="0">'[1]Fuel Conversion Factors'!$G$36</definedName>
    <definedName name="CEF_Other_fuel_04" localSheetId="3">'[1]Fuel Conversion Factors'!$G$36</definedName>
    <definedName name="CEF_Other_fuel_04" localSheetId="2">'[1]Fuel Conversion Factors'!$G$36</definedName>
    <definedName name="CEF_Other_fuel_04">'[2]Fuel Conversion Factors'!$G$36</definedName>
    <definedName name="CEF_Other_fuel_05" localSheetId="1">'[1]Fuel Conversion Factors'!$G$37</definedName>
    <definedName name="CEF_Other_fuel_05" localSheetId="0">'[1]Fuel Conversion Factors'!$G$37</definedName>
    <definedName name="CEF_Other_fuel_05" localSheetId="3">'[1]Fuel Conversion Factors'!$G$37</definedName>
    <definedName name="CEF_Other_fuel_05" localSheetId="2">'[1]Fuel Conversion Factors'!$G$37</definedName>
    <definedName name="CEF_Other_fuel_05">'[2]Fuel Conversion Factors'!$G$37</definedName>
    <definedName name="CEF_Other_fuel_06" localSheetId="1">'[1]Fuel Conversion Factors'!$G$38</definedName>
    <definedName name="CEF_Other_fuel_06" localSheetId="0">'[1]Fuel Conversion Factors'!$G$38</definedName>
    <definedName name="CEF_Other_fuel_06" localSheetId="3">'[1]Fuel Conversion Factors'!$G$38</definedName>
    <definedName name="CEF_Other_fuel_06" localSheetId="2">'[1]Fuel Conversion Factors'!$G$38</definedName>
    <definedName name="CEF_Other_fuel_06">'[2]Fuel Conversion Factors'!$G$38</definedName>
    <definedName name="CEF_Other_fuel_07" localSheetId="1">'[1]Fuel Conversion Factors'!$G$39</definedName>
    <definedName name="CEF_Other_fuel_07" localSheetId="0">'[1]Fuel Conversion Factors'!$G$39</definedName>
    <definedName name="CEF_Other_fuel_07" localSheetId="3">'[1]Fuel Conversion Factors'!$G$39</definedName>
    <definedName name="CEF_Other_fuel_07" localSheetId="2">'[1]Fuel Conversion Factors'!$G$39</definedName>
    <definedName name="CEF_Other_fuel_07">'[2]Fuel Conversion Factors'!$G$39</definedName>
    <definedName name="CEF_Other_fuel_08" localSheetId="1">'[1]Fuel Conversion Factors'!$G$40</definedName>
    <definedName name="CEF_Other_fuel_08" localSheetId="0">'[1]Fuel Conversion Factors'!$G$40</definedName>
    <definedName name="CEF_Other_fuel_08" localSheetId="3">'[1]Fuel Conversion Factors'!$G$40</definedName>
    <definedName name="CEF_Other_fuel_08" localSheetId="2">'[1]Fuel Conversion Factors'!$G$40</definedName>
    <definedName name="CEF_Other_fuel_08">'[2]Fuel Conversion Factors'!$G$40</definedName>
    <definedName name="CEF_Other_fuel_09" localSheetId="1">'[1]Fuel Conversion Factors'!$G$41</definedName>
    <definedName name="CEF_Other_fuel_09" localSheetId="0">'[1]Fuel Conversion Factors'!$G$41</definedName>
    <definedName name="CEF_Other_fuel_09" localSheetId="3">'[1]Fuel Conversion Factors'!$G$41</definedName>
    <definedName name="CEF_Other_fuel_09" localSheetId="2">'[1]Fuel Conversion Factors'!$G$41</definedName>
    <definedName name="CEF_Other_fuel_09">'[2]Fuel Conversion Factors'!$G$41</definedName>
    <definedName name="CEF_Other_fuel_10" localSheetId="1">'[1]Fuel Conversion Factors'!$G$42</definedName>
    <definedName name="CEF_Other_fuel_10" localSheetId="0">'[1]Fuel Conversion Factors'!$G$42</definedName>
    <definedName name="CEF_Other_fuel_10" localSheetId="3">'[1]Fuel Conversion Factors'!$G$42</definedName>
    <definedName name="CEF_Other_fuel_10" localSheetId="2">'[1]Fuel Conversion Factors'!$G$42</definedName>
    <definedName name="CEF_Other_fuel_10">'[2]Fuel Conversion Factors'!$G$42</definedName>
    <definedName name="CEF_Petrol" localSheetId="1">'[1]Fuel Conversion Factors'!$G$18</definedName>
    <definedName name="CEF_Petrol" localSheetId="0">'[1]Fuel Conversion Factors'!$G$18</definedName>
    <definedName name="CEF_Petrol" localSheetId="3">'[1]Fuel Conversion Factors'!$G$18</definedName>
    <definedName name="CEF_Petrol" localSheetId="2">'[1]Fuel Conversion Factors'!$G$18</definedName>
    <definedName name="CEF_Petrol">'[2]Fuel Conversion Factors'!$G$18</definedName>
    <definedName name="CEF_Petroleum_Coke" localSheetId="1">'[1]Fuel Conversion Factors'!$G$22</definedName>
    <definedName name="CEF_Petroleum_Coke" localSheetId="0">'[1]Fuel Conversion Factors'!$G$22</definedName>
    <definedName name="CEF_Petroleum_Coke" localSheetId="3">'[1]Fuel Conversion Factors'!$G$22</definedName>
    <definedName name="CEF_Petroleum_Coke" localSheetId="2">'[1]Fuel Conversion Factors'!$G$22</definedName>
    <definedName name="CEF_Petroleum_Coke">'[2]Fuel Conversion Factors'!$G$22</definedName>
    <definedName name="CEF_Refinery_Gas" localSheetId="1">'[1]Fuel Conversion Factors'!$G$30</definedName>
    <definedName name="CEF_Refinery_Gas" localSheetId="0">'[1]Fuel Conversion Factors'!$G$30</definedName>
    <definedName name="CEF_Refinery_Gas" localSheetId="3">'[1]Fuel Conversion Factors'!$G$30</definedName>
    <definedName name="CEF_Refinery_Gas" localSheetId="2">'[1]Fuel Conversion Factors'!$G$30</definedName>
    <definedName name="CEF_Refinery_Gas">'[2]Fuel Conversion Factors'!$G$30</definedName>
    <definedName name="_xlnm.Print_Area" localSheetId="1">'Baseline Data'!$A$1:$F$48</definedName>
    <definedName name="_xlnm.Print_Area" localSheetId="0">'Instructions '!$A$1:$A$20</definedName>
    <definedName name="_xlnm.Print_Area" localSheetId="3">'Reconstructed Baseline Data'!$A$1:$E$46</definedName>
    <definedName name="_xlnm.Print_Area" localSheetId="2">'Revised Data'!$A$1:$F$46</definedName>
  </definedNames>
  <calcPr calcId="145621"/>
</workbook>
</file>

<file path=xl/calcChain.xml><?xml version="1.0" encoding="utf-8"?>
<calcChain xmlns="http://schemas.openxmlformats.org/spreadsheetml/2006/main">
  <c r="E10" i="7"/>
  <c r="E11"/>
  <c r="E12"/>
  <c r="E13"/>
  <c r="E14"/>
  <c r="E15"/>
  <c r="E16"/>
  <c r="E17"/>
  <c r="E18"/>
  <c r="E19"/>
  <c r="E20"/>
  <c r="E21"/>
  <c r="E22"/>
  <c r="E23"/>
  <c r="E24"/>
  <c r="E25"/>
  <c r="E26"/>
  <c r="E27"/>
  <c r="E28"/>
  <c r="E29"/>
  <c r="E30"/>
  <c r="E31"/>
  <c r="E32"/>
  <c r="E9"/>
  <c r="B8" i="9" l="1"/>
  <c r="B7"/>
  <c r="A40"/>
  <c r="A31"/>
  <c r="A32"/>
  <c r="A33"/>
  <c r="A34"/>
  <c r="A35"/>
  <c r="A36"/>
  <c r="A37"/>
  <c r="A38"/>
  <c r="A39"/>
  <c r="A30"/>
  <c r="B10" i="8"/>
  <c r="B11"/>
  <c r="B9"/>
  <c r="B12" s="1"/>
  <c r="B12" i="6"/>
  <c r="C7" i="7" s="1"/>
  <c r="B11" i="6"/>
  <c r="E17" i="8" l="1"/>
  <c r="C9" i="7" s="1"/>
  <c r="I9" s="1"/>
  <c r="B13" i="6"/>
  <c r="E38" i="8"/>
  <c r="C30" i="7" s="1"/>
  <c r="E34" i="8"/>
  <c r="C26" i="7" s="1"/>
  <c r="E30" i="8"/>
  <c r="C22" i="7" s="1"/>
  <c r="E26" i="8"/>
  <c r="C18" i="7" s="1"/>
  <c r="E22" i="8"/>
  <c r="F14" i="7" s="1"/>
  <c r="E18" i="8"/>
  <c r="C10" i="7" s="1"/>
  <c r="I10" s="1"/>
  <c r="B13" i="8"/>
  <c r="E37"/>
  <c r="C29" i="7" s="1"/>
  <c r="E33" i="8"/>
  <c r="C25" i="7" s="1"/>
  <c r="E29" i="8"/>
  <c r="C21" i="7" s="1"/>
  <c r="E25" i="8"/>
  <c r="C17" i="7" s="1"/>
  <c r="E21" i="8"/>
  <c r="C13" i="7" s="1"/>
  <c r="E40" i="8"/>
  <c r="C32" i="7" s="1"/>
  <c r="E36" i="8"/>
  <c r="C28" i="7" s="1"/>
  <c r="E32" i="8"/>
  <c r="C24" i="7" s="1"/>
  <c r="E28" i="8"/>
  <c r="C20" i="7" s="1"/>
  <c r="E24" i="8"/>
  <c r="C16" i="7" s="1"/>
  <c r="E20" i="8"/>
  <c r="C12" i="7" s="1"/>
  <c r="E39" i="8"/>
  <c r="C31" i="7" s="1"/>
  <c r="E35" i="8"/>
  <c r="C27" i="7" s="1"/>
  <c r="E31" i="8"/>
  <c r="C23" i="7" s="1"/>
  <c r="E27" i="8"/>
  <c r="C19" i="7" s="1"/>
  <c r="E23" i="8"/>
  <c r="C15" i="7" s="1"/>
  <c r="E19" i="8"/>
  <c r="C11" i="7" s="1"/>
  <c r="I11" s="1"/>
  <c r="G41" i="9"/>
  <c r="H41" i="8"/>
  <c r="H43" i="6"/>
  <c r="C14" i="7" l="1"/>
  <c r="I14" s="1"/>
  <c r="I24"/>
  <c r="I18" l="1"/>
  <c r="I28"/>
  <c r="F25"/>
  <c r="G25" s="1"/>
  <c r="H25" s="1"/>
  <c r="F19"/>
  <c r="G19" s="1"/>
  <c r="H19" s="1"/>
  <c r="F20"/>
  <c r="G20" s="1"/>
  <c r="H20" s="1"/>
  <c r="I31"/>
  <c r="F16"/>
  <c r="G16" s="1"/>
  <c r="H16" s="1"/>
  <c r="I29"/>
  <c r="F10"/>
  <c r="G10" s="1"/>
  <c r="H10" s="1"/>
  <c r="F30"/>
  <c r="G30" s="1"/>
  <c r="H30" s="1"/>
  <c r="F9"/>
  <c r="G9" s="1"/>
  <c r="H9" s="1"/>
  <c r="F26"/>
  <c r="G26" s="1"/>
  <c r="H26" s="1"/>
  <c r="F13"/>
  <c r="G13" s="1"/>
  <c r="H13" s="1"/>
  <c r="G14"/>
  <c r="H14" s="1"/>
  <c r="F18"/>
  <c r="G18" s="1"/>
  <c r="H18" s="1"/>
  <c r="F21"/>
  <c r="G21" s="1"/>
  <c r="H21" s="1"/>
  <c r="F24"/>
  <c r="G24" s="1"/>
  <c r="H24" s="1"/>
  <c r="F23"/>
  <c r="G23" s="1"/>
  <c r="H23" s="1"/>
  <c r="F17"/>
  <c r="G17" s="1"/>
  <c r="H17" s="1"/>
  <c r="I25"/>
  <c r="I17"/>
  <c r="I12"/>
  <c r="F15"/>
  <c r="G15" s="1"/>
  <c r="H15" s="1"/>
  <c r="F29"/>
  <c r="G29" s="1"/>
  <c r="H29" s="1"/>
  <c r="I22"/>
  <c r="I20"/>
  <c r="F22"/>
  <c r="G22" s="1"/>
  <c r="H22" s="1"/>
  <c r="I30"/>
  <c r="I26"/>
  <c r="I16"/>
  <c r="I19"/>
  <c r="I23"/>
  <c r="F32"/>
  <c r="G32" s="1"/>
  <c r="H32" s="1"/>
  <c r="F28"/>
  <c r="G28" s="1"/>
  <c r="H28" s="1"/>
  <c r="I13"/>
  <c r="I27"/>
  <c r="F27"/>
  <c r="G27" s="1"/>
  <c r="H27" s="1"/>
  <c r="I21"/>
  <c r="I15"/>
  <c r="I32"/>
  <c r="F12"/>
  <c r="G12" s="1"/>
  <c r="H12" s="1"/>
  <c r="F11"/>
  <c r="G11" s="1"/>
  <c r="H11" s="1"/>
  <c r="F31"/>
  <c r="G31" s="1"/>
  <c r="H31" l="1"/>
  <c r="K9" s="1"/>
  <c r="F34"/>
  <c r="C34"/>
  <c r="D21" s="1"/>
  <c r="D32" l="1"/>
  <c r="K10"/>
  <c r="D11"/>
  <c r="D13"/>
  <c r="D15"/>
  <c r="D23"/>
  <c r="D29"/>
  <c r="D22"/>
  <c r="D26"/>
  <c r="D16"/>
  <c r="D20"/>
  <c r="D30"/>
  <c r="D19"/>
  <c r="D28"/>
  <c r="D17"/>
  <c r="D18"/>
  <c r="D31"/>
  <c r="D9"/>
  <c r="D24"/>
  <c r="D12"/>
  <c r="D14"/>
  <c r="D10"/>
  <c r="D25"/>
  <c r="D27"/>
  <c r="M10" l="1"/>
  <c r="N10" s="1"/>
  <c r="D34"/>
  <c r="L9"/>
  <c r="L10" s="1"/>
  <c r="M11" s="1"/>
  <c r="D42" l="1"/>
  <c r="O10"/>
  <c r="C42" s="1"/>
  <c r="E42" s="1"/>
  <c r="M14"/>
  <c r="N14" s="1"/>
  <c r="M21"/>
  <c r="N21" s="1"/>
  <c r="O21" s="1"/>
  <c r="C53" s="1"/>
  <c r="E53" s="1"/>
  <c r="M32"/>
  <c r="N32" s="1"/>
  <c r="D64" s="1"/>
  <c r="M15"/>
  <c r="N15" s="1"/>
  <c r="M30"/>
  <c r="N30" s="1"/>
  <c r="O30" s="1"/>
  <c r="C62" s="1"/>
  <c r="E62" s="1"/>
  <c r="M24"/>
  <c r="N24" s="1"/>
  <c r="N11"/>
  <c r="O11" s="1"/>
  <c r="C43" s="1"/>
  <c r="E43" s="1"/>
  <c r="M28"/>
  <c r="N28" s="1"/>
  <c r="O28" s="1"/>
  <c r="C60" s="1"/>
  <c r="E60" s="1"/>
  <c r="M31"/>
  <c r="N31" s="1"/>
  <c r="D63" s="1"/>
  <c r="M27"/>
  <c r="N27" s="1"/>
  <c r="M22"/>
  <c r="N22" s="1"/>
  <c r="D54" s="1"/>
  <c r="M17"/>
  <c r="N17" s="1"/>
  <c r="M16"/>
  <c r="N16" s="1"/>
  <c r="D48" s="1"/>
  <c r="M19"/>
  <c r="N19" s="1"/>
  <c r="D51" s="1"/>
  <c r="M12"/>
  <c r="N12" s="1"/>
  <c r="O12" s="1"/>
  <c r="C44" s="1"/>
  <c r="E44" s="1"/>
  <c r="M13"/>
  <c r="N13" s="1"/>
  <c r="D45" s="1"/>
  <c r="M20"/>
  <c r="N20" s="1"/>
  <c r="D52" s="1"/>
  <c r="M23"/>
  <c r="N23" s="1"/>
  <c r="D55" s="1"/>
  <c r="M26"/>
  <c r="N26" s="1"/>
  <c r="D58" s="1"/>
  <c r="M18"/>
  <c r="N18" s="1"/>
  <c r="D50" s="1"/>
  <c r="M25"/>
  <c r="N25" s="1"/>
  <c r="O25" s="1"/>
  <c r="C57" s="1"/>
  <c r="E57" s="1"/>
  <c r="M29"/>
  <c r="N29" s="1"/>
  <c r="O29" s="1"/>
  <c r="C61" s="1"/>
  <c r="E61" s="1"/>
  <c r="M9"/>
  <c r="N9" s="1"/>
  <c r="D46" l="1"/>
  <c r="O14"/>
  <c r="C46" s="1"/>
  <c r="E46" s="1"/>
  <c r="O16"/>
  <c r="C48" s="1"/>
  <c r="E48" s="1"/>
  <c r="O31"/>
  <c r="C63" s="1"/>
  <c r="E63" s="1"/>
  <c r="D57"/>
  <c r="D60"/>
  <c r="O13"/>
  <c r="C45" s="1"/>
  <c r="E45" s="1"/>
  <c r="D43"/>
  <c r="D61"/>
  <c r="D53"/>
  <c r="O18"/>
  <c r="C50" s="1"/>
  <c r="E50" s="1"/>
  <c r="D41"/>
  <c r="O9"/>
  <c r="C41" s="1"/>
  <c r="E41" s="1"/>
  <c r="D44"/>
  <c r="O27"/>
  <c r="C59" s="1"/>
  <c r="E59" s="1"/>
  <c r="D59"/>
  <c r="D56"/>
  <c r="O24"/>
  <c r="C56" s="1"/>
  <c r="E56" s="1"/>
  <c r="O32"/>
  <c r="C64" s="1"/>
  <c r="E64" s="1"/>
  <c r="O23"/>
  <c r="C55" s="1"/>
  <c r="E55" s="1"/>
  <c r="O26"/>
  <c r="C58" s="1"/>
  <c r="E58" s="1"/>
  <c r="D62"/>
  <c r="N34"/>
  <c r="O34" s="1"/>
  <c r="O22"/>
  <c r="C54" s="1"/>
  <c r="E54" s="1"/>
  <c r="O20"/>
  <c r="C52" s="1"/>
  <c r="E52" s="1"/>
  <c r="O19"/>
  <c r="C51" s="1"/>
  <c r="E51" s="1"/>
  <c r="O17"/>
  <c r="C49" s="1"/>
  <c r="E49" s="1"/>
  <c r="D49"/>
  <c r="O15"/>
  <c r="C47" s="1"/>
  <c r="E47" s="1"/>
  <c r="D47"/>
  <c r="H41" l="1"/>
  <c r="H42" s="1"/>
  <c r="G41"/>
  <c r="G42" s="1"/>
  <c r="I59" l="1"/>
  <c r="J59" s="1"/>
  <c r="B35" i="9" s="1"/>
  <c r="I57" i="7"/>
  <c r="J57" s="1"/>
  <c r="K57" s="1"/>
  <c r="I61"/>
  <c r="J61" s="1"/>
  <c r="K61" s="1"/>
  <c r="I46"/>
  <c r="J46" s="1"/>
  <c r="B22" i="9" s="1"/>
  <c r="I44" i="7"/>
  <c r="J44" s="1"/>
  <c r="K44" s="1"/>
  <c r="I48"/>
  <c r="J48" s="1"/>
  <c r="I42"/>
  <c r="J42" s="1"/>
  <c r="B18" i="9" s="1"/>
  <c r="I63" i="7"/>
  <c r="J63" s="1"/>
  <c r="B39" i="9" s="1"/>
  <c r="I49" i="7"/>
  <c r="J49" s="1"/>
  <c r="B25" i="9" s="1"/>
  <c r="I47" i="7"/>
  <c r="J47" s="1"/>
  <c r="K47" s="1"/>
  <c r="I54"/>
  <c r="J54" s="1"/>
  <c r="K54" s="1"/>
  <c r="I64"/>
  <c r="J64" s="1"/>
  <c r="B40" i="9" s="1"/>
  <c r="I51" i="7"/>
  <c r="J51" s="1"/>
  <c r="K51" s="1"/>
  <c r="I41"/>
  <c r="J41" s="1"/>
  <c r="K41" s="1"/>
  <c r="I52"/>
  <c r="J52" s="1"/>
  <c r="B28" i="9" s="1"/>
  <c r="I62" i="7"/>
  <c r="J62" s="1"/>
  <c r="K62" s="1"/>
  <c r="I50"/>
  <c r="J50" s="1"/>
  <c r="B26" i="9" s="1"/>
  <c r="I58" i="7"/>
  <c r="J58" s="1"/>
  <c r="B34" i="9" s="1"/>
  <c r="I60" i="7"/>
  <c r="J60" s="1"/>
  <c r="I56"/>
  <c r="J56" s="1"/>
  <c r="K56" s="1"/>
  <c r="I45"/>
  <c r="J45" s="1"/>
  <c r="B21" i="9" s="1"/>
  <c r="I53" i="7"/>
  <c r="J53" s="1"/>
  <c r="B29" i="9" s="1"/>
  <c r="I55" i="7"/>
  <c r="J55" s="1"/>
  <c r="I43"/>
  <c r="J43" s="1"/>
  <c r="B19" i="9" s="1"/>
  <c r="B17" l="1"/>
  <c r="K46" i="7"/>
  <c r="B33" i="9"/>
  <c r="K58" i="7"/>
  <c r="B30" i="9"/>
  <c r="B37"/>
  <c r="K53" i="7"/>
  <c r="K59"/>
  <c r="K42"/>
  <c r="B20" i="9"/>
  <c r="K48" i="7"/>
  <c r="B24" i="9"/>
  <c r="K43" i="7"/>
  <c r="B23" i="9"/>
  <c r="K52" i="7"/>
  <c r="B27" i="9"/>
  <c r="K49" i="7"/>
  <c r="K63"/>
  <c r="K45"/>
  <c r="K64"/>
  <c r="B32" i="9"/>
  <c r="K55" i="7"/>
  <c r="B31" i="9"/>
  <c r="J66" i="7"/>
  <c r="K66" s="1"/>
  <c r="K50"/>
  <c r="K60"/>
  <c r="B36" i="9"/>
  <c r="B38"/>
  <c r="B10" l="1"/>
  <c r="B11" s="1"/>
</calcChain>
</file>

<file path=xl/comments1.xml><?xml version="1.0" encoding="utf-8"?>
<comments xmlns="http://schemas.openxmlformats.org/spreadsheetml/2006/main">
  <authors>
    <author>Philip Wright</author>
  </authors>
  <commentList>
    <comment ref="A42" authorId="0">
      <text>
        <r>
          <rPr>
            <b/>
            <sz val="10"/>
            <color indexed="81"/>
            <rFont val="Tahoma"/>
            <family val="2"/>
          </rPr>
          <t>Enter total for energy from Renewable Fuels such as Biomass.</t>
        </r>
      </text>
    </comment>
  </commentList>
</comments>
</file>

<file path=xl/comments2.xml><?xml version="1.0" encoding="utf-8"?>
<comments xmlns="http://schemas.openxmlformats.org/spreadsheetml/2006/main">
  <authors>
    <author>Eugenia Bonifazi</author>
  </authors>
  <commentList>
    <comment ref="C7" authorId="0">
      <text>
        <r>
          <rPr>
            <b/>
            <sz val="9"/>
            <color indexed="81"/>
            <rFont val="Tahoma"/>
            <family val="2"/>
          </rPr>
          <t>Eugenia Bonifazi:</t>
        </r>
        <r>
          <rPr>
            <sz val="9"/>
            <color indexed="81"/>
            <rFont val="Tahoma"/>
            <family val="2"/>
          </rPr>
          <t xml:space="preserve">
This is the reconstructed eligible energy. 
Revised Eligible  energy =Site Cousumption in 2008*(EF % in 2014 including 3/7th)
</t>
        </r>
      </text>
    </comment>
    <comment ref="F8" authorId="0">
      <text>
        <r>
          <rPr>
            <b/>
            <sz val="9"/>
            <color indexed="81"/>
            <rFont val="Tahoma"/>
            <family val="2"/>
          </rPr>
          <t>Eugenia Bonifazi:</t>
        </r>
        <r>
          <rPr>
            <sz val="9"/>
            <color indexed="81"/>
            <rFont val="Tahoma"/>
            <family val="2"/>
          </rPr>
          <t xml:space="preserve">
If the energy for a specific fuel in column C is higher than the whole energy for that fuel consumed in the baseyear this value shows the difference. This energy is redistributed to the other fuels. </t>
        </r>
      </text>
    </comment>
    <comment ref="M8" authorId="0">
      <text>
        <r>
          <rPr>
            <b/>
            <sz val="9"/>
            <color indexed="81"/>
            <rFont val="Tahoma"/>
            <family val="2"/>
          </rPr>
          <t>Eugenia Bonifazi:</t>
        </r>
        <r>
          <rPr>
            <sz val="9"/>
            <color indexed="81"/>
            <rFont val="Tahoma"/>
            <family val="2"/>
          </rPr>
          <t xml:space="preserve">
The new % are calculated. If the fuel was above the max allowed its values if fixed equal to the whole consumption in BY.  </t>
        </r>
      </text>
    </comment>
    <comment ref="O8" authorId="0">
      <text>
        <r>
          <rPr>
            <b/>
            <sz val="9"/>
            <color indexed="81"/>
            <rFont val="Tahoma"/>
            <family val="2"/>
          </rPr>
          <t>Eugenia Bonifazi:</t>
        </r>
        <r>
          <rPr>
            <sz val="9"/>
            <color indexed="81"/>
            <rFont val="Tahoma"/>
            <family val="2"/>
          </rPr>
          <t xml:space="preserve">
This is a check to see that the new values are lower than the consumption in BY</t>
        </r>
      </text>
    </comment>
  </commentList>
</comments>
</file>

<file path=xl/sharedStrings.xml><?xml version="1.0" encoding="utf-8"?>
<sst xmlns="http://schemas.openxmlformats.org/spreadsheetml/2006/main" count="212" uniqueCount="88">
  <si>
    <t>Total</t>
  </si>
  <si>
    <t xml:space="preserve">Total eligible energy </t>
  </si>
  <si>
    <t xml:space="preserve">Whole site consumption </t>
  </si>
  <si>
    <t>kWp</t>
  </si>
  <si>
    <t>Phantom  energy</t>
  </si>
  <si>
    <t>Colour Code</t>
  </si>
  <si>
    <t>Instructions:</t>
  </si>
  <si>
    <t>Header</t>
  </si>
  <si>
    <t>Please complete manual entry drop down and if appropriate EU ETS Data fields</t>
  </si>
  <si>
    <t>Manual Entry</t>
  </si>
  <si>
    <t>Drop-down list</t>
  </si>
  <si>
    <t>Calculated value</t>
  </si>
  <si>
    <t>Existing Target Unit Base Year</t>
  </si>
  <si>
    <t>Unit of Energy or Carbon for Target Unit</t>
  </si>
  <si>
    <t>Provide accuracy of energy measurement in terms of decimal places for kWh (eg 0 would be measurement to kWh)</t>
  </si>
  <si>
    <t>Provide accuracy of throughput measurement in decimal places (eg 0 would be measurement to whole throughput units)</t>
  </si>
  <si>
    <t>TU FUEL SPLIT DATA FOR BASE YEAR</t>
  </si>
  <si>
    <t>Carbon Emissions for Target Facility (kg/kWh)</t>
  </si>
  <si>
    <t>Primary Electricity (Grid + Renewable Electricity) (Primary kWh)</t>
  </si>
  <si>
    <t>Natural Gas (kWh)</t>
  </si>
  <si>
    <t>Fuel Oil (kWh)</t>
  </si>
  <si>
    <t>Coal (kWh)</t>
  </si>
  <si>
    <t>Coke (kWh)</t>
  </si>
  <si>
    <t>LPG (kWh)</t>
  </si>
  <si>
    <t>Ethane (kWh)</t>
  </si>
  <si>
    <t>Kerosene (kWh)</t>
  </si>
  <si>
    <t>Petrol (kWh)</t>
  </si>
  <si>
    <t>Gas oil/Diesel oil (kWh)</t>
  </si>
  <si>
    <t>Naptha (kWh)</t>
  </si>
  <si>
    <t>Petroleum coke  (kWh)</t>
  </si>
  <si>
    <t>Refinery gas (kWh)</t>
  </si>
  <si>
    <t>Other fuel 01  (kWh)</t>
  </si>
  <si>
    <t>Other fuel 02  (kWh)</t>
  </si>
  <si>
    <t>Other fuel 03  (kWh)</t>
  </si>
  <si>
    <t>Other fuel 04  (kWh)</t>
  </si>
  <si>
    <t>Other fuel 05  (kWh)</t>
  </si>
  <si>
    <t>Other fuel 06  (kWh)</t>
  </si>
  <si>
    <t>Other fuel 07  (kWh)</t>
  </si>
  <si>
    <t>Other fuel 08  (kWh)</t>
  </si>
  <si>
    <t>Other fuel 09  (kWh)</t>
  </si>
  <si>
    <t>Other fuel 10  (kWh)</t>
  </si>
  <si>
    <t>Energy from Renewable Fuels  (kWh)</t>
  </si>
  <si>
    <t>EXISTING BASELINE DATA</t>
  </si>
  <si>
    <t>Facility Identifier</t>
  </si>
  <si>
    <t>Eligible Percentage in Base Year</t>
  </si>
  <si>
    <t>Whole site consumption (Primary kWh)</t>
  </si>
  <si>
    <t xml:space="preserve">New Year Consumption </t>
  </si>
  <si>
    <t xml:space="preserve">Installation Consumption </t>
  </si>
  <si>
    <t>3/7th provision</t>
  </si>
  <si>
    <t xml:space="preserve">Fuel proportion </t>
  </si>
  <si>
    <t xml:space="preserve">Revised Eligible Percentage </t>
  </si>
  <si>
    <t>3/7th proportion of Installation</t>
  </si>
  <si>
    <t>Energy consumed within the Installation (Primary kWh)</t>
  </si>
  <si>
    <t>3/7th provision (Primary kWh)</t>
  </si>
  <si>
    <t>kWh</t>
  </si>
  <si>
    <t>Installation consumption</t>
  </si>
  <si>
    <t>Reconstructed Eligible Percentage in Base Year</t>
  </si>
  <si>
    <t>REVISED DATA</t>
  </si>
  <si>
    <t>RECONSTRUCTED BASELINE DATA</t>
  </si>
  <si>
    <t>Existing Baseline data</t>
  </si>
  <si>
    <t xml:space="preserve">Please enter data into the green cells </t>
  </si>
  <si>
    <t>Please select correct drop down response in all orange cells</t>
  </si>
  <si>
    <t>Please note that all fuel split data must be provided in kWh units</t>
  </si>
  <si>
    <t>Revised Baseline data</t>
  </si>
  <si>
    <t xml:space="preserve">test test </t>
  </si>
  <si>
    <t xml:space="preserve">There are 2 tabs that require data entry, the  baseline data tab and the revised data tab </t>
  </si>
  <si>
    <t>This tab must be used to provide the existing energy data that has been provided for the facility</t>
  </si>
  <si>
    <t xml:space="preserve">This tab must be used to provide the revised energy data for the facility </t>
  </si>
  <si>
    <t>Reconstructed Baseline data</t>
  </si>
  <si>
    <t xml:space="preserve">This tab gives the reconstructed baseline data for the considered facility </t>
  </si>
  <si>
    <t>Workbook Version: Issue 1.0</t>
  </si>
  <si>
    <t>Workbook date: 31/12/13</t>
  </si>
  <si>
    <t>%over total</t>
  </si>
  <si>
    <t>Sum of "y"</t>
  </si>
  <si>
    <t>Sum of "n"</t>
  </si>
  <si>
    <t xml:space="preserve">Should be </t>
  </si>
  <si>
    <t xml:space="preserve">is </t>
  </si>
  <si>
    <t>new % for fuel</t>
  </si>
  <si>
    <t>new values for fuels</t>
  </si>
  <si>
    <t xml:space="preserve">Ph Energy </t>
  </si>
  <si>
    <t xml:space="preserve">Second iteration if another fuel is now higher than the amout consumed during the base year </t>
  </si>
  <si>
    <t xml:space="preserve">Methodology used in this spreadsheet: </t>
  </si>
  <si>
    <t>Existing Baseline, 2008</t>
  </si>
  <si>
    <t>New Situation, 2014</t>
  </si>
  <si>
    <t>Revised Baseline,  2008</t>
  </si>
  <si>
    <t>fuel not anymore used</t>
  </si>
  <si>
    <t>Eligible Facility Consumption</t>
  </si>
  <si>
    <t xml:space="preserve">This workbook is for reconstructing the baseline when the site has collected 12 months of data after installing submeters. The baseline is reconstructed considering the new EF size and the 3/7th provision is added.  </t>
  </si>
</sst>
</file>

<file path=xl/styles.xml><?xml version="1.0" encoding="utf-8"?>
<styleSheet xmlns="http://schemas.openxmlformats.org/spreadsheetml/2006/main">
  <numFmts count="8">
    <numFmt numFmtId="44" formatCode="_-&quot;£&quot;* #,##0.00_-;\-&quot;£&quot;* #,##0.00_-;_-&quot;£&quot;* &quot;-&quot;??_-;_-@_-"/>
    <numFmt numFmtId="43" formatCode="_-* #,##0.00_-;\-* #,##0.00_-;_-* &quot;-&quot;??_-;_-@_-"/>
    <numFmt numFmtId="164" formatCode="0.0%"/>
    <numFmt numFmtId="165" formatCode="#,##0.0"/>
    <numFmt numFmtId="166" formatCode="#,##0.000000000"/>
    <numFmt numFmtId="167" formatCode="#,##0.000"/>
    <numFmt numFmtId="168" formatCode="_-* #,##0.0000_-;\-* #,##0.0000_-;_-* &quot;-&quot;??_-;_-@_-"/>
    <numFmt numFmtId="169" formatCode="_-* #,##0.00000_-;\-* #,##0.00000_-;_-* &quot;-&quot;??_-;_-@_-"/>
  </numFmts>
  <fonts count="26">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u/>
      <sz val="10"/>
      <color indexed="12"/>
      <name val="Arial"/>
      <family val="2"/>
    </font>
    <font>
      <sz val="11"/>
      <color rgb="FFFF0000"/>
      <name val="Calibri"/>
      <family val="2"/>
      <scheme val="minor"/>
    </font>
    <font>
      <b/>
      <sz val="20"/>
      <color theme="1"/>
      <name val="Arial"/>
      <family val="2"/>
    </font>
    <font>
      <b/>
      <sz val="12"/>
      <color theme="1"/>
      <name val="Arial"/>
      <family val="2"/>
    </font>
    <font>
      <b/>
      <sz val="11"/>
      <name val="Arial"/>
      <family val="2"/>
    </font>
    <font>
      <b/>
      <sz val="10"/>
      <color theme="1"/>
      <name val="Arial"/>
      <family val="2"/>
    </font>
    <font>
      <b/>
      <sz val="16"/>
      <color theme="1"/>
      <name val="Arial"/>
      <family val="2"/>
    </font>
    <font>
      <b/>
      <sz val="11"/>
      <name val="Calibri"/>
      <family val="2"/>
      <scheme val="minor"/>
    </font>
    <font>
      <b/>
      <sz val="11"/>
      <color theme="1"/>
      <name val="Arial"/>
      <family val="2"/>
    </font>
    <font>
      <b/>
      <sz val="11"/>
      <color rgb="FFFF0000"/>
      <name val="Arial"/>
      <family val="2"/>
    </font>
    <font>
      <b/>
      <sz val="14"/>
      <color theme="1"/>
      <name val="Arial"/>
      <family val="2"/>
    </font>
    <font>
      <b/>
      <sz val="16"/>
      <name val="Arial"/>
      <family val="2"/>
    </font>
    <font>
      <b/>
      <sz val="10"/>
      <color indexed="81"/>
      <name val="Tahoma"/>
      <family val="2"/>
    </font>
    <font>
      <sz val="11"/>
      <color theme="1"/>
      <name val="Arial"/>
      <family val="2"/>
    </font>
    <font>
      <b/>
      <u/>
      <sz val="11"/>
      <color theme="1"/>
      <name val="Arial"/>
      <family val="2"/>
    </font>
    <font>
      <b/>
      <sz val="8"/>
      <color theme="1"/>
      <name val="Arial"/>
      <family val="2"/>
    </font>
    <font>
      <sz val="8"/>
      <color theme="1"/>
      <name val="Arial"/>
      <family val="2"/>
    </font>
    <font>
      <b/>
      <u/>
      <sz val="11"/>
      <color theme="1"/>
      <name val="Calibri"/>
      <family val="2"/>
      <scheme val="minor"/>
    </font>
    <font>
      <b/>
      <sz val="14"/>
      <color theme="1"/>
      <name val="Calibri"/>
      <family val="2"/>
      <scheme val="minor"/>
    </font>
    <font>
      <b/>
      <sz val="14"/>
      <color rgb="FF000000"/>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6" tint="0.39997558519241921"/>
        <bgColor indexed="64"/>
      </patternFill>
    </fill>
    <fill>
      <patternFill patternType="solid">
        <fgColor rgb="FFFFC000"/>
        <bgColor indexed="64"/>
      </patternFill>
    </fill>
    <fill>
      <patternFill patternType="solid">
        <fgColor theme="4" tint="0.39997558519241921"/>
        <bgColor indexed="64"/>
      </patternFill>
    </fill>
    <fill>
      <patternFill patternType="solid">
        <fgColor theme="4" tint="0.39994506668294322"/>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4">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9" fontId="3" fillId="0" borderId="0" applyFont="0" applyFill="0" applyBorder="0" applyAlignment="0" applyProtection="0"/>
    <xf numFmtId="0" fontId="1" fillId="0" borderId="0"/>
    <xf numFmtId="43" fontId="1"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 fillId="0" borderId="0" applyNumberFormat="0" applyFill="0" applyBorder="0" applyAlignment="0" applyProtection="0">
      <alignment vertical="top"/>
      <protection locked="0"/>
    </xf>
  </cellStyleXfs>
  <cellXfs count="126">
    <xf numFmtId="0" fontId="0" fillId="0" borderId="0" xfId="0"/>
    <xf numFmtId="164" fontId="0" fillId="0" borderId="0" xfId="2" applyNumberFormat="1" applyFont="1"/>
    <xf numFmtId="0" fontId="2" fillId="0" borderId="0" xfId="0" applyFont="1"/>
    <xf numFmtId="43" fontId="0" fillId="0" borderId="0" xfId="1" applyFont="1"/>
    <xf numFmtId="43" fontId="0" fillId="0" borderId="0" xfId="0" applyNumberFormat="1"/>
    <xf numFmtId="9" fontId="0" fillId="0" borderId="0" xfId="2" applyFont="1"/>
    <xf numFmtId="0" fontId="6" fillId="0" borderId="1" xfId="0" applyFont="1" applyBorder="1"/>
    <xf numFmtId="0" fontId="7" fillId="0" borderId="7" xfId="0" applyFont="1" applyBorder="1" applyAlignment="1">
      <alignment horizontal="left" vertical="center" wrapText="1"/>
    </xf>
    <xf numFmtId="0" fontId="8" fillId="2" borderId="2" xfId="0" applyFont="1" applyFill="1" applyBorder="1" applyAlignment="1">
      <alignment horizontal="left" vertical="center" wrapText="1"/>
    </xf>
    <xf numFmtId="49" fontId="8" fillId="2" borderId="3" xfId="0" applyNumberFormat="1" applyFont="1" applyFill="1" applyBorder="1" applyAlignment="1">
      <alignment horizontal="left" vertical="center" wrapText="1"/>
    </xf>
    <xf numFmtId="0" fontId="9" fillId="2" borderId="3" xfId="0" applyFont="1" applyFill="1" applyBorder="1" applyAlignment="1">
      <alignment horizontal="left" vertical="center" wrapText="1"/>
    </xf>
    <xf numFmtId="10" fontId="9" fillId="2" borderId="4" xfId="0" applyNumberFormat="1" applyFont="1" applyFill="1" applyBorder="1" applyAlignment="1">
      <alignment horizontal="left" vertical="center" wrapText="1"/>
    </xf>
    <xf numFmtId="3" fontId="8" fillId="0" borderId="0" xfId="0" applyNumberFormat="1" applyFont="1" applyFill="1" applyBorder="1" applyAlignment="1">
      <alignment horizontal="left" vertical="center" wrapText="1"/>
    </xf>
    <xf numFmtId="0" fontId="9" fillId="0" borderId="0" xfId="0" applyFont="1" applyFill="1" applyBorder="1" applyAlignment="1">
      <alignment horizontal="left" vertical="center" wrapText="1"/>
    </xf>
    <xf numFmtId="0" fontId="8" fillId="0" borderId="8" xfId="0" applyFont="1" applyBorder="1"/>
    <xf numFmtId="0" fontId="8" fillId="3" borderId="1" xfId="0" applyFont="1" applyFill="1" applyBorder="1" applyAlignment="1">
      <alignment horizontal="left" vertical="center" wrapText="1"/>
    </xf>
    <xf numFmtId="0" fontId="0" fillId="2" borderId="0" xfId="0" applyFill="1" applyBorder="1"/>
    <xf numFmtId="0" fontId="10" fillId="2" borderId="0" xfId="0" applyFont="1" applyFill="1" applyBorder="1"/>
    <xf numFmtId="0" fontId="0" fillId="2" borderId="6" xfId="0" applyFill="1" applyBorder="1"/>
    <xf numFmtId="49" fontId="8" fillId="4" borderId="1" xfId="0" applyNumberFormat="1" applyFont="1" applyFill="1" applyBorder="1" applyAlignment="1">
      <alignment horizontal="left" vertical="center" wrapText="1"/>
    </xf>
    <xf numFmtId="3" fontId="8" fillId="2" borderId="0" xfId="0" applyNumberFormat="1" applyFont="1" applyFill="1" applyBorder="1" applyAlignment="1"/>
    <xf numFmtId="49" fontId="8" fillId="2" borderId="0" xfId="0" applyNumberFormat="1" applyFont="1" applyFill="1" applyBorder="1" applyAlignment="1"/>
    <xf numFmtId="165" fontId="8" fillId="2" borderId="6" xfId="0" applyNumberFormat="1" applyFont="1" applyFill="1" applyBorder="1" applyAlignment="1"/>
    <xf numFmtId="9" fontId="8" fillId="0" borderId="0" xfId="2" applyFont="1" applyFill="1" applyBorder="1" applyAlignment="1"/>
    <xf numFmtId="165" fontId="8" fillId="0" borderId="0" xfId="0" applyNumberFormat="1" applyFont="1" applyFill="1" applyBorder="1" applyAlignment="1"/>
    <xf numFmtId="0" fontId="11" fillId="0" borderId="0" xfId="0" applyFont="1" applyFill="1" applyBorder="1"/>
    <xf numFmtId="3" fontId="8" fillId="0" borderId="0" xfId="0" applyNumberFormat="1" applyFont="1" applyFill="1" applyBorder="1" applyAlignment="1"/>
    <xf numFmtId="166" fontId="8" fillId="0" borderId="0" xfId="0" applyNumberFormat="1" applyFont="1" applyFill="1" applyBorder="1" applyAlignment="1"/>
    <xf numFmtId="0" fontId="12" fillId="5" borderId="1" xfId="0" applyFont="1" applyFill="1" applyBorder="1" applyAlignment="1">
      <alignment horizontal="left" vertical="center" wrapText="1"/>
    </xf>
    <xf numFmtId="165" fontId="8" fillId="2" borderId="0" xfId="0" applyNumberFormat="1" applyFont="1" applyFill="1" applyBorder="1" applyAlignment="1"/>
    <xf numFmtId="49" fontId="13" fillId="0" borderId="10" xfId="0" applyNumberFormat="1" applyFont="1" applyFill="1" applyBorder="1" applyAlignment="1"/>
    <xf numFmtId="10" fontId="12" fillId="6" borderId="1" xfId="0" applyNumberFormat="1" applyFont="1" applyFill="1" applyBorder="1" applyAlignment="1">
      <alignment horizontal="left" vertical="center" wrapText="1"/>
    </xf>
    <xf numFmtId="0" fontId="0" fillId="2" borderId="5" xfId="0" applyFill="1" applyBorder="1"/>
    <xf numFmtId="49" fontId="8" fillId="4" borderId="1" xfId="0" applyNumberFormat="1" applyFont="1" applyFill="1" applyBorder="1" applyAlignment="1" applyProtection="1">
      <alignment horizontal="center"/>
      <protection locked="0"/>
    </xf>
    <xf numFmtId="3" fontId="8" fillId="5" borderId="1" xfId="0" applyNumberFormat="1" applyFont="1" applyFill="1" applyBorder="1" applyAlignment="1" applyProtection="1">
      <alignment horizontal="center" vertical="center"/>
      <protection locked="0"/>
    </xf>
    <xf numFmtId="1" fontId="8" fillId="5" borderId="1" xfId="0" applyNumberFormat="1" applyFont="1" applyFill="1" applyBorder="1" applyAlignment="1" applyProtection="1">
      <alignment horizontal="center" vertical="center"/>
      <protection locked="0"/>
    </xf>
    <xf numFmtId="167" fontId="8" fillId="4" borderId="1" xfId="0" applyNumberFormat="1" applyFont="1" applyFill="1" applyBorder="1" applyAlignment="1" applyProtection="1">
      <protection locked="0"/>
    </xf>
    <xf numFmtId="167" fontId="8" fillId="6" borderId="1" xfId="0" applyNumberFormat="1" applyFont="1" applyFill="1" applyBorder="1" applyAlignment="1"/>
    <xf numFmtId="0" fontId="8" fillId="3" borderId="11" xfId="0" applyFont="1" applyFill="1" applyBorder="1" applyAlignment="1">
      <alignment wrapText="1"/>
    </xf>
    <xf numFmtId="1" fontId="8" fillId="4" borderId="1" xfId="0" applyNumberFormat="1" applyFont="1" applyFill="1" applyBorder="1" applyAlignment="1" applyProtection="1">
      <alignment horizontal="right" vertical="center"/>
      <protection locked="0"/>
    </xf>
    <xf numFmtId="0" fontId="8" fillId="2" borderId="5" xfId="0" applyFont="1" applyFill="1" applyBorder="1" applyAlignment="1">
      <alignment horizontal="left" vertical="center" wrapText="1"/>
    </xf>
    <xf numFmtId="166" fontId="8" fillId="2" borderId="0" xfId="0" applyNumberFormat="1" applyFont="1" applyFill="1" applyBorder="1" applyAlignment="1"/>
    <xf numFmtId="0" fontId="0" fillId="2" borderId="12" xfId="0" applyFill="1" applyBorder="1"/>
    <xf numFmtId="0" fontId="14" fillId="2" borderId="0" xfId="0" applyFont="1" applyFill="1" applyBorder="1" applyAlignment="1"/>
    <xf numFmtId="0" fontId="14" fillId="2" borderId="6" xfId="0" applyFont="1" applyFill="1" applyBorder="1" applyAlignment="1"/>
    <xf numFmtId="0" fontId="14" fillId="0" borderId="0" xfId="0" applyFont="1" applyFill="1" applyBorder="1" applyAlignment="1"/>
    <xf numFmtId="0" fontId="15" fillId="0" borderId="1" xfId="0" applyFont="1" applyBorder="1" applyAlignment="1">
      <alignment vertical="center"/>
    </xf>
    <xf numFmtId="0" fontId="8" fillId="3" borderId="1" xfId="0" applyFont="1" applyFill="1" applyBorder="1" applyAlignment="1">
      <alignment wrapText="1"/>
    </xf>
    <xf numFmtId="0" fontId="8" fillId="3" borderId="1" xfId="0" applyFont="1" applyFill="1" applyBorder="1" applyAlignment="1">
      <alignment vertical="center" wrapText="1"/>
    </xf>
    <xf numFmtId="0" fontId="8" fillId="2" borderId="5" xfId="0" applyFont="1" applyFill="1" applyBorder="1" applyAlignment="1">
      <alignment wrapText="1"/>
    </xf>
    <xf numFmtId="0" fontId="8" fillId="2" borderId="6" xfId="0" applyFont="1" applyFill="1" applyBorder="1" applyAlignment="1">
      <alignment vertical="center" wrapText="1"/>
    </xf>
    <xf numFmtId="0" fontId="8" fillId="0" borderId="0" xfId="0" applyFont="1" applyFill="1" applyBorder="1" applyAlignment="1">
      <alignment wrapText="1"/>
    </xf>
    <xf numFmtId="167" fontId="8" fillId="3" borderId="1" xfId="0" applyNumberFormat="1" applyFont="1" applyFill="1" applyBorder="1" applyAlignment="1">
      <alignment wrapText="1"/>
    </xf>
    <xf numFmtId="165" fontId="8" fillId="2" borderId="5" xfId="0" applyNumberFormat="1" applyFont="1" applyFill="1" applyBorder="1" applyAlignment="1" applyProtection="1">
      <protection locked="0"/>
    </xf>
    <xf numFmtId="167" fontId="8" fillId="0" borderId="0" xfId="0" applyNumberFormat="1" applyFont="1" applyFill="1" applyBorder="1" applyAlignment="1">
      <alignment wrapText="1"/>
    </xf>
    <xf numFmtId="165" fontId="13" fillId="2" borderId="5" xfId="0" applyNumberFormat="1" applyFont="1" applyFill="1" applyBorder="1" applyAlignment="1" applyProtection="1">
      <protection locked="0"/>
    </xf>
    <xf numFmtId="165" fontId="13" fillId="2" borderId="6" xfId="0" applyNumberFormat="1" applyFont="1" applyFill="1" applyBorder="1" applyAlignment="1" applyProtection="1">
      <protection locked="0"/>
    </xf>
    <xf numFmtId="0" fontId="8" fillId="4" borderId="1" xfId="0" applyFont="1" applyFill="1" applyBorder="1" applyAlignment="1" applyProtection="1">
      <alignment wrapText="1"/>
      <protection locked="0"/>
    </xf>
    <xf numFmtId="0" fontId="0" fillId="2" borderId="11" xfId="0" applyFill="1" applyBorder="1"/>
    <xf numFmtId="0" fontId="0" fillId="2" borderId="13" xfId="0" applyFill="1" applyBorder="1"/>
    <xf numFmtId="167" fontId="8" fillId="0" borderId="1" xfId="0" applyNumberFormat="1" applyFont="1" applyFill="1" applyBorder="1" applyAlignment="1"/>
    <xf numFmtId="167" fontId="8" fillId="0" borderId="1" xfId="0" applyNumberFormat="1" applyFont="1" applyFill="1" applyBorder="1" applyAlignment="1" applyProtection="1">
      <protection locked="0"/>
    </xf>
    <xf numFmtId="10" fontId="8" fillId="6" borderId="1" xfId="2" applyNumberFormat="1" applyFont="1" applyFill="1" applyBorder="1" applyAlignment="1"/>
    <xf numFmtId="0" fontId="0" fillId="0" borderId="0" xfId="0" applyAlignment="1">
      <alignment wrapText="1"/>
    </xf>
    <xf numFmtId="168" fontId="0" fillId="0" borderId="0" xfId="1" applyNumberFormat="1" applyFont="1"/>
    <xf numFmtId="168" fontId="0" fillId="0" borderId="0" xfId="0" applyNumberFormat="1"/>
    <xf numFmtId="0" fontId="12" fillId="2" borderId="8"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0" fillId="0" borderId="0" xfId="0" applyFont="1"/>
    <xf numFmtId="0" fontId="19" fillId="2" borderId="9"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0" fillId="0" borderId="0" xfId="0" applyFill="1"/>
    <xf numFmtId="0" fontId="20" fillId="0" borderId="0" xfId="0" applyFont="1"/>
    <xf numFmtId="0" fontId="8" fillId="0" borderId="0" xfId="0" applyFont="1" applyFill="1" applyBorder="1" applyAlignment="1" applyProtection="1">
      <alignment horizontal="center" vertical="center"/>
      <protection locked="0"/>
    </xf>
    <xf numFmtId="0" fontId="5" fillId="0" borderId="0" xfId="0" applyFont="1"/>
    <xf numFmtId="0" fontId="21" fillId="0" borderId="0" xfId="0" applyFont="1"/>
    <xf numFmtId="0" fontId="0" fillId="0" borderId="0" xfId="0" applyAlignment="1">
      <alignment horizontal="right"/>
    </xf>
    <xf numFmtId="0" fontId="0" fillId="0" borderId="0" xfId="0" applyAlignment="1">
      <alignment horizontal="center"/>
    </xf>
    <xf numFmtId="0" fontId="12" fillId="0" borderId="0" xfId="0" applyFont="1"/>
    <xf numFmtId="0" fontId="0" fillId="0" borderId="0" xfId="0" applyAlignment="1">
      <alignment horizontal="center" vertical="top"/>
    </xf>
    <xf numFmtId="169" fontId="0" fillId="0" borderId="0" xfId="0" applyNumberFormat="1"/>
    <xf numFmtId="0" fontId="22" fillId="0" borderId="0" xfId="0" applyFont="1"/>
    <xf numFmtId="0" fontId="23" fillId="0" borderId="0" xfId="0" applyFont="1" applyAlignment="1">
      <alignment horizontal="left" vertical="center" readingOrder="1"/>
    </xf>
    <xf numFmtId="0" fontId="0" fillId="0" borderId="14" xfId="0" applyBorder="1"/>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right"/>
    </xf>
    <xf numFmtId="0" fontId="0" fillId="0" borderId="0" xfId="0" applyBorder="1"/>
    <xf numFmtId="0" fontId="0" fillId="0" borderId="18" xfId="0" applyBorder="1"/>
    <xf numFmtId="0" fontId="0" fillId="0" borderId="19" xfId="0" applyBorder="1" applyAlignment="1">
      <alignment horizontal="right"/>
    </xf>
    <xf numFmtId="0" fontId="0" fillId="0" borderId="20" xfId="0" applyBorder="1"/>
    <xf numFmtId="0" fontId="0" fillId="0" borderId="21" xfId="0" applyBorder="1"/>
    <xf numFmtId="0" fontId="0" fillId="2" borderId="5" xfId="0" applyFill="1" applyBorder="1" applyProtection="1"/>
    <xf numFmtId="0" fontId="0" fillId="2" borderId="0" xfId="0" applyFill="1" applyBorder="1" applyProtection="1"/>
    <xf numFmtId="0" fontId="0" fillId="2" borderId="6" xfId="0" applyFill="1" applyBorder="1" applyProtection="1"/>
    <xf numFmtId="0" fontId="8" fillId="3" borderId="1" xfId="0" applyFont="1" applyFill="1" applyBorder="1" applyAlignment="1" applyProtection="1">
      <alignment horizontal="left" vertical="center" wrapText="1"/>
    </xf>
    <xf numFmtId="3" fontId="8" fillId="7" borderId="1" xfId="0" applyNumberFormat="1" applyFont="1" applyFill="1" applyBorder="1" applyAlignment="1" applyProtection="1">
      <alignment horizontal="center" vertical="center"/>
    </xf>
    <xf numFmtId="167" fontId="8" fillId="6" borderId="1" xfId="0" applyNumberFormat="1" applyFont="1" applyFill="1" applyBorder="1" applyAlignment="1" applyProtection="1"/>
    <xf numFmtId="10" fontId="8" fillId="6" borderId="1" xfId="2" applyNumberFormat="1" applyFont="1" applyFill="1" applyBorder="1" applyAlignment="1" applyProtection="1"/>
    <xf numFmtId="0" fontId="8" fillId="3" borderId="11" xfId="0" applyFont="1" applyFill="1" applyBorder="1" applyAlignment="1" applyProtection="1">
      <alignment wrapText="1"/>
    </xf>
    <xf numFmtId="1" fontId="8" fillId="4" borderId="1" xfId="0" applyNumberFormat="1" applyFont="1" applyFill="1" applyBorder="1" applyAlignment="1" applyProtection="1">
      <alignment horizontal="right" vertical="center"/>
    </xf>
    <xf numFmtId="0" fontId="8" fillId="2" borderId="5" xfId="0" applyFont="1" applyFill="1" applyBorder="1" applyAlignment="1" applyProtection="1">
      <alignment horizontal="left" vertical="center" wrapText="1"/>
    </xf>
    <xf numFmtId="166" fontId="8" fillId="2" borderId="0" xfId="0" applyNumberFormat="1" applyFont="1" applyFill="1" applyBorder="1" applyAlignment="1" applyProtection="1"/>
    <xf numFmtId="0" fontId="14" fillId="2" borderId="0" xfId="0" applyFont="1" applyFill="1" applyBorder="1" applyAlignment="1" applyProtection="1"/>
    <xf numFmtId="0" fontId="14" fillId="2" borderId="6" xfId="0" applyFont="1" applyFill="1" applyBorder="1" applyAlignment="1" applyProtection="1"/>
    <xf numFmtId="0" fontId="15" fillId="0" borderId="1" xfId="0" applyFont="1" applyBorder="1" applyAlignment="1" applyProtection="1">
      <alignment vertical="center"/>
    </xf>
    <xf numFmtId="0" fontId="8" fillId="3" borderId="1" xfId="0" applyFont="1" applyFill="1" applyBorder="1" applyAlignment="1" applyProtection="1">
      <alignment wrapText="1"/>
    </xf>
    <xf numFmtId="0" fontId="8" fillId="0" borderId="0" xfId="0" applyFont="1" applyFill="1" applyBorder="1" applyAlignment="1" applyProtection="1">
      <alignment vertical="center" wrapText="1"/>
    </xf>
    <xf numFmtId="0" fontId="8" fillId="2" borderId="0" xfId="0" applyFont="1" applyFill="1" applyBorder="1" applyAlignment="1" applyProtection="1">
      <alignment wrapText="1"/>
    </xf>
    <xf numFmtId="0" fontId="8" fillId="2" borderId="6" xfId="0" applyFont="1" applyFill="1" applyBorder="1" applyAlignment="1" applyProtection="1">
      <alignment vertical="center" wrapText="1"/>
    </xf>
    <xf numFmtId="167" fontId="8" fillId="7" borderId="1" xfId="0" applyNumberFormat="1" applyFont="1" applyFill="1" applyBorder="1" applyAlignment="1" applyProtection="1"/>
    <xf numFmtId="167" fontId="8" fillId="2" borderId="0" xfId="0" applyNumberFormat="1" applyFont="1" applyFill="1" applyBorder="1" applyAlignment="1" applyProtection="1"/>
    <xf numFmtId="165" fontId="8" fillId="2" borderId="0" xfId="0" applyNumberFormat="1" applyFont="1" applyFill="1" applyBorder="1" applyAlignment="1" applyProtection="1"/>
    <xf numFmtId="165" fontId="8" fillId="2" borderId="6" xfId="0" applyNumberFormat="1" applyFont="1" applyFill="1" applyBorder="1" applyAlignment="1" applyProtection="1"/>
    <xf numFmtId="165" fontId="13" fillId="2" borderId="0" xfId="0" applyNumberFormat="1" applyFont="1" applyFill="1" applyBorder="1" applyAlignment="1" applyProtection="1"/>
    <xf numFmtId="165" fontId="13" fillId="2" borderId="6" xfId="0" applyNumberFormat="1" applyFont="1" applyFill="1" applyBorder="1" applyAlignment="1" applyProtection="1"/>
    <xf numFmtId="0" fontId="8" fillId="7" borderId="1" xfId="0" applyFont="1" applyFill="1" applyBorder="1" applyAlignment="1" applyProtection="1">
      <alignment wrapText="1"/>
    </xf>
    <xf numFmtId="167" fontId="8" fillId="0" borderId="0" xfId="0" applyNumberFormat="1" applyFont="1" applyFill="1" applyBorder="1" applyAlignment="1" applyProtection="1"/>
    <xf numFmtId="0" fontId="0" fillId="2" borderId="11" xfId="0" applyFill="1" applyBorder="1" applyProtection="1"/>
    <xf numFmtId="0" fontId="0" fillId="2" borderId="12" xfId="0" applyFill="1" applyBorder="1" applyProtection="1"/>
    <xf numFmtId="0" fontId="0" fillId="2" borderId="13" xfId="0" applyFill="1" applyBorder="1" applyProtection="1"/>
    <xf numFmtId="43" fontId="2" fillId="0" borderId="0" xfId="1" applyFont="1"/>
    <xf numFmtId="1" fontId="8" fillId="7" borderId="1" xfId="2" applyNumberFormat="1" applyFont="1" applyFill="1" applyBorder="1" applyAlignment="1" applyProtection="1">
      <alignment horizontal="center" vertical="center"/>
    </xf>
    <xf numFmtId="49" fontId="8" fillId="0" borderId="9" xfId="0" applyNumberFormat="1" applyFont="1" applyFill="1" applyBorder="1" applyAlignment="1">
      <alignment horizontal="left" vertical="top" wrapText="1"/>
    </xf>
  </cellXfs>
  <cellStyles count="14">
    <cellStyle name="Comma" xfId="1" builtinId="3"/>
    <cellStyle name="Comma 2" xfId="7"/>
    <cellStyle name="Comma 2 2" xfId="12"/>
    <cellStyle name="Comma 3" xfId="6"/>
    <cellStyle name="Comma 4" xfId="11"/>
    <cellStyle name="Currency 2" xfId="8"/>
    <cellStyle name="Hyperlink 2" xfId="13"/>
    <cellStyle name="Normal" xfId="0" builtinId="0"/>
    <cellStyle name="Normal 2" xfId="5"/>
    <cellStyle name="Normal 3" xfId="9"/>
    <cellStyle name="Normal 4" xfId="3"/>
    <cellStyle name="Percent" xfId="2" builtinId="5"/>
    <cellStyle name="Percent 2" xfId="10"/>
    <cellStyle name="Percent 3" xfId="4"/>
  </cellStyles>
  <dxfs count="30">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ont>
        <u/>
        <color theme="1" tint="4.9989318521683403E-2"/>
      </font>
      <fill>
        <patternFill>
          <bgColor rgb="FFFF00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23</xdr:row>
      <xdr:rowOff>101411</xdr:rowOff>
    </xdr:from>
    <xdr:to>
      <xdr:col>0</xdr:col>
      <xdr:colOff>7429501</xdr:colOff>
      <xdr:row>35</xdr:row>
      <xdr:rowOff>58286</xdr:rowOff>
    </xdr:to>
    <xdr:grpSp>
      <xdr:nvGrpSpPr>
        <xdr:cNvPr id="2" name="Group 1"/>
        <xdr:cNvGrpSpPr/>
      </xdr:nvGrpSpPr>
      <xdr:grpSpPr>
        <a:xfrm>
          <a:off x="0" y="4048994"/>
          <a:ext cx="7429501" cy="2295792"/>
          <a:chOff x="4714652" y="694479"/>
          <a:chExt cx="7429501" cy="2260473"/>
        </a:xfrm>
      </xdr:grpSpPr>
      <xdr:grpSp>
        <xdr:nvGrpSpPr>
          <xdr:cNvPr id="3" name="Group 2"/>
          <xdr:cNvGrpSpPr/>
        </xdr:nvGrpSpPr>
        <xdr:grpSpPr>
          <a:xfrm>
            <a:off x="4714652" y="694479"/>
            <a:ext cx="3714751" cy="2006828"/>
            <a:chOff x="-141286" y="1412776"/>
            <a:chExt cx="3714751" cy="2006828"/>
          </a:xfrm>
        </xdr:grpSpPr>
        <xdr:sp macro="" textlink="">
          <xdr:nvSpPr>
            <xdr:cNvPr id="5" name="Rectangle 4"/>
            <xdr:cNvSpPr/>
          </xdr:nvSpPr>
          <xdr:spPr>
            <a:xfrm>
              <a:off x="1068389" y="1773220"/>
              <a:ext cx="2505076" cy="164638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grpSp>
          <xdr:nvGrpSpPr>
            <xdr:cNvPr id="6" name="Group 5"/>
            <xdr:cNvGrpSpPr/>
          </xdr:nvGrpSpPr>
          <xdr:grpSpPr>
            <a:xfrm>
              <a:off x="160876" y="2181124"/>
              <a:ext cx="3329743" cy="792088"/>
              <a:chOff x="160876" y="1977932"/>
              <a:chExt cx="3329743" cy="792088"/>
            </a:xfrm>
          </xdr:grpSpPr>
          <xdr:sp macro="" textlink="">
            <xdr:nvSpPr>
              <xdr:cNvPr id="17" name="Rectangle 16"/>
              <xdr:cNvSpPr/>
            </xdr:nvSpPr>
            <xdr:spPr>
              <a:xfrm>
                <a:off x="2050459" y="1977932"/>
                <a:ext cx="1440160" cy="792088"/>
              </a:xfrm>
              <a:prstGeom prst="rect">
                <a:avLst/>
              </a:prstGeom>
              <a:solidFill>
                <a:schemeClr val="accent3">
                  <a:lumMod val="60000"/>
                  <a:lumOff val="4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b="1">
                    <a:solidFill>
                      <a:schemeClr val="tx1"/>
                    </a:solidFill>
                  </a:rPr>
                  <a:t>Installation</a:t>
                </a:r>
              </a:p>
            </xdr:txBody>
          </xdr:sp>
          <xdr:cxnSp macro="">
            <xdr:nvCxnSpPr>
              <xdr:cNvPr id="18" name="Straight Connector 17"/>
              <xdr:cNvCxnSpPr/>
            </xdr:nvCxnSpPr>
            <xdr:spPr>
              <a:xfrm>
                <a:off x="160876" y="2195466"/>
                <a:ext cx="1888588" cy="4314"/>
              </a:xfrm>
              <a:prstGeom prst="line">
                <a:avLst/>
              </a:prstGeom>
              <a:ln w="25400">
                <a:solidFill>
                  <a:srgbClr val="FFC000"/>
                </a:soli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xdr:cNvCxnSpPr/>
            </xdr:nvCxnSpPr>
            <xdr:spPr>
              <a:xfrm flipV="1">
                <a:off x="160876" y="2625720"/>
                <a:ext cx="1881261" cy="1794"/>
              </a:xfrm>
              <a:prstGeom prst="line">
                <a:avLst/>
              </a:prstGeom>
              <a:ln w="25400">
                <a:solidFill>
                  <a:schemeClr val="tx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7" name="Rectangle 6"/>
            <xdr:cNvSpPr/>
          </xdr:nvSpPr>
          <xdr:spPr>
            <a:xfrm>
              <a:off x="1578104" y="2179652"/>
              <a:ext cx="288032" cy="2667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8" name="TextBox 101"/>
            <xdr:cNvSpPr txBox="1"/>
          </xdr:nvSpPr>
          <xdr:spPr>
            <a:xfrm>
              <a:off x="-141286" y="2123620"/>
              <a:ext cx="1285929" cy="3385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600" b="1">
                  <a:solidFill>
                    <a:srgbClr val="FFC000"/>
                  </a:solidFill>
                </a:rPr>
                <a:t>E = 100 Units</a:t>
              </a:r>
            </a:p>
          </xdr:txBody>
        </xdr:sp>
        <xdr:sp macro="" textlink="">
          <xdr:nvSpPr>
            <xdr:cNvPr id="9" name="TextBox 102"/>
            <xdr:cNvSpPr txBox="1"/>
          </xdr:nvSpPr>
          <xdr:spPr>
            <a:xfrm>
              <a:off x="1561300" y="2154451"/>
              <a:ext cx="367408" cy="30777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400" b="1">
                  <a:solidFill>
                    <a:srgbClr val="FFC000"/>
                  </a:solidFill>
                </a:rPr>
                <a:t>50</a:t>
              </a:r>
            </a:p>
          </xdr:txBody>
        </xdr:sp>
        <xdr:sp macro="" textlink="">
          <xdr:nvSpPr>
            <xdr:cNvPr id="10" name="Rectangle 9"/>
            <xdr:cNvSpPr/>
          </xdr:nvSpPr>
          <xdr:spPr>
            <a:xfrm>
              <a:off x="1550064" y="2618305"/>
              <a:ext cx="288032" cy="2667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1" name="TextBox 104"/>
            <xdr:cNvSpPr txBox="1"/>
          </xdr:nvSpPr>
          <xdr:spPr>
            <a:xfrm>
              <a:off x="1528027" y="2589297"/>
              <a:ext cx="367408" cy="30777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400" b="1">
                  <a:solidFill>
                    <a:schemeClr val="tx2">
                      <a:lumMod val="60000"/>
                      <a:lumOff val="40000"/>
                    </a:schemeClr>
                  </a:solidFill>
                </a:rPr>
                <a:t>50</a:t>
              </a:r>
            </a:p>
          </xdr:txBody>
        </xdr:sp>
        <xdr:sp macro="" textlink="">
          <xdr:nvSpPr>
            <xdr:cNvPr id="12" name="TextBox 105"/>
            <xdr:cNvSpPr txBox="1"/>
          </xdr:nvSpPr>
          <xdr:spPr>
            <a:xfrm>
              <a:off x="2123728" y="1412776"/>
              <a:ext cx="720080"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rgbClr val="FF0000"/>
                  </a:solidFill>
                </a:rPr>
                <a:t>Site</a:t>
              </a:r>
            </a:p>
          </xdr:txBody>
        </xdr:sp>
        <xdr:sp macro="" textlink="">
          <xdr:nvSpPr>
            <xdr:cNvPr id="13" name="TextBox 106"/>
            <xdr:cNvSpPr txBox="1"/>
          </xdr:nvSpPr>
          <xdr:spPr>
            <a:xfrm>
              <a:off x="-141286" y="2541550"/>
              <a:ext cx="1317990" cy="3385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600" b="1">
                  <a:solidFill>
                    <a:schemeClr val="tx2">
                      <a:lumMod val="60000"/>
                      <a:lumOff val="40000"/>
                    </a:schemeClr>
                  </a:solidFill>
                </a:rPr>
                <a:t>G = 100 Units</a:t>
              </a:r>
            </a:p>
          </xdr:txBody>
        </xdr:sp>
        <xdr:cxnSp macro="">
          <xdr:nvCxnSpPr>
            <xdr:cNvPr id="15" name="Straight Connector 14"/>
            <xdr:cNvCxnSpPr/>
          </xdr:nvCxnSpPr>
          <xdr:spPr>
            <a:xfrm flipV="1">
              <a:off x="1472248" y="1907434"/>
              <a:ext cx="0" cy="491224"/>
            </a:xfrm>
            <a:prstGeom prst="line">
              <a:avLst/>
            </a:prstGeom>
            <a:ln w="25400">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xdr:cNvCxnSpPr/>
          </xdr:nvCxnSpPr>
          <xdr:spPr>
            <a:xfrm>
              <a:off x="1470746" y="2837526"/>
              <a:ext cx="0" cy="491224"/>
            </a:xfrm>
            <a:prstGeom prst="line">
              <a:avLst/>
            </a:prstGeom>
            <a:ln w="25400">
              <a:solidFill>
                <a:schemeClr val="tx2">
                  <a:lumMod val="60000"/>
                  <a:lumOff val="40000"/>
                </a:schemeClr>
              </a:solidFill>
              <a:tailEnd type="triangle"/>
            </a:ln>
          </xdr:spPr>
          <xdr:style>
            <a:lnRef idx="1">
              <a:schemeClr val="accent1"/>
            </a:lnRef>
            <a:fillRef idx="0">
              <a:schemeClr val="accent1"/>
            </a:fillRef>
            <a:effectRef idx="0">
              <a:schemeClr val="accent1"/>
            </a:effectRef>
            <a:fontRef idx="minor">
              <a:schemeClr val="tx1"/>
            </a:fontRef>
          </xdr:style>
        </xdr:cxnSp>
      </xdr:grpSp>
      <mc:AlternateContent xmlns:mc="http://schemas.openxmlformats.org/markup-compatibility/2006">
        <mc:Choice xmlns:a14="http://schemas.microsoft.com/office/drawing/2010/main" xmlns="" Requires="a14">
          <xdr:sp macro="" textlink="">
            <xdr:nvSpPr>
              <xdr:cNvPr id="4" name="TextBox 97"/>
              <xdr:cNvSpPr txBox="1"/>
            </xdr:nvSpPr>
            <xdr:spPr>
              <a:xfrm>
                <a:off x="8509999" y="2014196"/>
                <a:ext cx="3634154" cy="940756"/>
              </a:xfrm>
              <a:prstGeom prst="rect">
                <a:avLst/>
              </a:prstGeom>
              <a:solidFill>
                <a:schemeClr val="bg1"/>
              </a:solidFill>
              <a:ln>
                <a:solidFill>
                  <a:schemeClr val="tx1"/>
                </a:solidFill>
              </a:ln>
            </xdr:spPr>
            <xdr:txBody>
              <a:bodyPr wrap="square" rtlCol="0" anchor="t">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n-GB" sz="1100" b="1">
                    <a:latin typeface="+mn-lt"/>
                  </a:rPr>
                  <a:t>Installation = 100 Units = 50 Units Elec. + 50 Units Gas</a:t>
                </a:r>
              </a:p>
              <a:p>
                <a:pPr algn="l"/>
                <a:r>
                  <a:rPr lang="en-GB" sz="1100" b="1">
                    <a:latin typeface="+mn-lt"/>
                  </a:rPr>
                  <a:t>Site = 200 Units =  100 Units Elec. + 100 Units Gas</a:t>
                </a:r>
              </a:p>
              <a:p>
                <a:pPr algn="l"/>
                <a:r>
                  <a:rPr lang="en-GB" sz="1100" b="1">
                    <a:latin typeface="+mn-lt"/>
                  </a:rPr>
                  <a:t>Installation/Site = (50+50)/200 = 50% &lt; 70%</a:t>
                </a:r>
              </a:p>
              <a:p>
                <a:pPr algn="l"/>
                <a14:m>
                  <m:oMath xmlns:m="http://schemas.openxmlformats.org/officeDocument/2006/math">
                    <m:r>
                      <a:rPr lang="en-GB" sz="1100" b="1" i="1">
                        <a:solidFill>
                          <a:srgbClr val="FF0000"/>
                        </a:solidFill>
                        <a:latin typeface="Cambria Math"/>
                        <a:ea typeface="Cambria Math"/>
                      </a:rPr>
                      <m:t>∴ </m:t>
                    </m:r>
                  </m:oMath>
                </a14:m>
                <a:r>
                  <a:rPr lang="en-GB" sz="1100" b="1">
                    <a:solidFill>
                      <a:srgbClr val="FF0000"/>
                    </a:solidFill>
                    <a:latin typeface="+mn-lt"/>
                  </a:rPr>
                  <a:t>Eligible Facility = Installation</a:t>
                </a:r>
              </a:p>
              <a:p>
                <a:pPr algn="l"/>
                <a:r>
                  <a:rPr lang="en-GB" sz="1100" b="1">
                    <a:latin typeface="+mn-lt"/>
                  </a:rPr>
                  <a:t>Eligible Facility = 100 Units = 50 Units Elec. + 50 Units Gas</a:t>
                </a:r>
              </a:p>
            </xdr:txBody>
          </xdr:sp>
        </mc:Choice>
        <mc:Fallback>
          <xdr:sp macro="" textlink="">
            <xdr:nvSpPr>
              <xdr:cNvPr id="4" name="TextBox 97"/>
              <xdr:cNvSpPr txBox="1"/>
            </xdr:nvSpPr>
            <xdr:spPr>
              <a:xfrm>
                <a:off x="8509999" y="2014196"/>
                <a:ext cx="3634154" cy="940756"/>
              </a:xfrm>
              <a:prstGeom prst="rect">
                <a:avLst/>
              </a:prstGeom>
              <a:solidFill>
                <a:schemeClr val="bg1"/>
              </a:solidFill>
              <a:ln>
                <a:solidFill>
                  <a:schemeClr val="tx1"/>
                </a:solidFill>
              </a:ln>
            </xdr:spPr>
            <xdr:txBody>
              <a:bodyPr wrap="square" rtlCol="0" anchor="t">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n-GB" sz="1100" b="1">
                    <a:latin typeface="+mn-lt"/>
                  </a:rPr>
                  <a:t>Installation = 100 Units = 50 Units Elec. + 50 Units Gas</a:t>
                </a:r>
              </a:p>
              <a:p>
                <a:pPr algn="l"/>
                <a:r>
                  <a:rPr lang="en-GB" sz="1100" b="1">
                    <a:latin typeface="+mn-lt"/>
                  </a:rPr>
                  <a:t>Site = 200 Units =  100 Units Elec. + 100 Units Gas</a:t>
                </a:r>
              </a:p>
              <a:p>
                <a:pPr algn="l"/>
                <a:r>
                  <a:rPr lang="en-GB" sz="1100" b="1">
                    <a:latin typeface="+mn-lt"/>
                  </a:rPr>
                  <a:t>Installation/Site = (50+50)/200 = 50% &lt; 70%</a:t>
                </a:r>
              </a:p>
              <a:p>
                <a:pPr algn="l"/>
                <a:r>
                  <a:rPr lang="en-GB" sz="1100" b="1" i="0">
                    <a:solidFill>
                      <a:srgbClr val="FF0000"/>
                    </a:solidFill>
                    <a:latin typeface="+mn-lt"/>
                    <a:ea typeface="Cambria Math"/>
                  </a:rPr>
                  <a:t>∴ </a:t>
                </a:r>
                <a:r>
                  <a:rPr lang="en-GB" sz="1100" b="1">
                    <a:solidFill>
                      <a:srgbClr val="FF0000"/>
                    </a:solidFill>
                    <a:latin typeface="+mn-lt"/>
                  </a:rPr>
                  <a:t>Eligible Facility = Installation</a:t>
                </a:r>
              </a:p>
              <a:p>
                <a:pPr algn="l"/>
                <a:r>
                  <a:rPr lang="en-GB" sz="1100" b="1">
                    <a:latin typeface="+mn-lt"/>
                  </a:rPr>
                  <a:t>Eligible Facility = 100 Units = 50 Units Elec. + 50 Units Gas</a:t>
                </a:r>
              </a:p>
            </xdr:txBody>
          </xdr:sp>
        </mc:Fallback>
      </mc:AlternateContent>
    </xdr:grpSp>
    <xdr:clientData/>
  </xdr:twoCellAnchor>
  <xdr:twoCellAnchor>
    <xdr:from>
      <xdr:col>0</xdr:col>
      <xdr:colOff>3795346</xdr:colOff>
      <xdr:row>24</xdr:row>
      <xdr:rowOff>171449</xdr:rowOff>
    </xdr:from>
    <xdr:to>
      <xdr:col>0</xdr:col>
      <xdr:colOff>7419975</xdr:colOff>
      <xdr:row>29</xdr:row>
      <xdr:rowOff>175846</xdr:rowOff>
    </xdr:to>
    <xdr:sp macro="" textlink="">
      <xdr:nvSpPr>
        <xdr:cNvPr id="20" name="TextBox 19"/>
        <xdr:cNvSpPr txBox="1"/>
      </xdr:nvSpPr>
      <xdr:spPr>
        <a:xfrm>
          <a:off x="3795346" y="4596911"/>
          <a:ext cx="3624629" cy="9568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In 2008 the </a:t>
          </a:r>
          <a:r>
            <a:rPr lang="en-GB" sz="1100" baseline="0"/>
            <a:t> elegible  energy percentage is below 70%, therefore the eligible facililty corresponds to the installation. </a:t>
          </a:r>
        </a:p>
        <a:p>
          <a:r>
            <a:rPr lang="en-GB" sz="1100" baseline="0"/>
            <a:t>The 3/7th provision was not added to the baseyear data because submeters to mesure this value, were not in place. </a:t>
          </a:r>
          <a:endParaRPr lang="en-GB" sz="1100"/>
        </a:p>
      </xdr:txBody>
    </xdr:sp>
    <xdr:clientData/>
  </xdr:twoCellAnchor>
  <xdr:twoCellAnchor>
    <xdr:from>
      <xdr:col>0</xdr:col>
      <xdr:colOff>1190960</xdr:colOff>
      <xdr:row>38</xdr:row>
      <xdr:rowOff>108178</xdr:rowOff>
    </xdr:from>
    <xdr:to>
      <xdr:col>0</xdr:col>
      <xdr:colOff>3766038</xdr:colOff>
      <xdr:row>47</xdr:row>
      <xdr:rowOff>49862</xdr:rowOff>
    </xdr:to>
    <xdr:sp macro="" textlink="">
      <xdr:nvSpPr>
        <xdr:cNvPr id="28" name="Rectangle 27"/>
        <xdr:cNvSpPr/>
      </xdr:nvSpPr>
      <xdr:spPr>
        <a:xfrm>
          <a:off x="1190960" y="7251928"/>
          <a:ext cx="2575078" cy="165618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twoCellAnchor>
    <xdr:from>
      <xdr:col>0</xdr:col>
      <xdr:colOff>309489</xdr:colOff>
      <xdr:row>41</xdr:row>
      <xdr:rowOff>92843</xdr:rowOff>
    </xdr:from>
    <xdr:to>
      <xdr:col>0</xdr:col>
      <xdr:colOff>3634154</xdr:colOff>
      <xdr:row>45</xdr:row>
      <xdr:rowOff>122931</xdr:rowOff>
    </xdr:to>
    <xdr:grpSp>
      <xdr:nvGrpSpPr>
        <xdr:cNvPr id="29" name="Group 28"/>
        <xdr:cNvGrpSpPr/>
      </xdr:nvGrpSpPr>
      <xdr:grpSpPr>
        <a:xfrm>
          <a:off x="309489" y="7575260"/>
          <a:ext cx="3324665" cy="792088"/>
          <a:chOff x="160876" y="2037865"/>
          <a:chExt cx="3403012" cy="792088"/>
        </a:xfrm>
      </xdr:grpSpPr>
      <xdr:sp macro="" textlink="">
        <xdr:nvSpPr>
          <xdr:cNvPr id="42" name="Rectangle 41"/>
          <xdr:cNvSpPr/>
        </xdr:nvSpPr>
        <xdr:spPr>
          <a:xfrm>
            <a:off x="2123728" y="2037865"/>
            <a:ext cx="1440160" cy="792088"/>
          </a:xfrm>
          <a:prstGeom prst="rect">
            <a:avLst/>
          </a:prstGeom>
          <a:solidFill>
            <a:schemeClr val="accent3">
              <a:lumMod val="60000"/>
              <a:lumOff val="4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b="1">
                <a:solidFill>
                  <a:schemeClr val="tx1"/>
                </a:solidFill>
              </a:rPr>
              <a:t>Installation</a:t>
            </a:r>
          </a:p>
        </xdr:txBody>
      </xdr:sp>
      <xdr:cxnSp macro="">
        <xdr:nvCxnSpPr>
          <xdr:cNvPr id="43" name="Straight Connector 42"/>
          <xdr:cNvCxnSpPr/>
        </xdr:nvCxnSpPr>
        <xdr:spPr>
          <a:xfrm>
            <a:off x="160876" y="2204864"/>
            <a:ext cx="1951900" cy="0"/>
          </a:xfrm>
          <a:prstGeom prst="line">
            <a:avLst/>
          </a:prstGeom>
          <a:ln w="25400">
            <a:solidFill>
              <a:srgbClr val="FFC000"/>
            </a:solidFill>
          </a:ln>
        </xdr:spPr>
        <xdr:style>
          <a:lnRef idx="1">
            <a:schemeClr val="accent1"/>
          </a:lnRef>
          <a:fillRef idx="0">
            <a:schemeClr val="accent1"/>
          </a:fillRef>
          <a:effectRef idx="0">
            <a:schemeClr val="accent1"/>
          </a:effectRef>
          <a:fontRef idx="minor">
            <a:schemeClr val="tx1"/>
          </a:fontRef>
        </xdr:style>
      </xdr:cxnSp>
      <xdr:cxnSp macro="">
        <xdr:nvCxnSpPr>
          <xdr:cNvPr id="44" name="Straight Connector 43"/>
          <xdr:cNvCxnSpPr/>
        </xdr:nvCxnSpPr>
        <xdr:spPr>
          <a:xfrm>
            <a:off x="160876" y="2636912"/>
            <a:ext cx="1962852" cy="0"/>
          </a:xfrm>
          <a:prstGeom prst="line">
            <a:avLst/>
          </a:prstGeom>
          <a:ln w="25400">
            <a:solidFill>
              <a:schemeClr val="tx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1717925</xdr:colOff>
      <xdr:row>41</xdr:row>
      <xdr:rowOff>35580</xdr:rowOff>
    </xdr:from>
    <xdr:to>
      <xdr:col>0</xdr:col>
      <xdr:colOff>2005957</xdr:colOff>
      <xdr:row>42</xdr:row>
      <xdr:rowOff>111820</xdr:rowOff>
    </xdr:to>
    <xdr:sp macro="" textlink="">
      <xdr:nvSpPr>
        <xdr:cNvPr id="30" name="Rectangle 29"/>
        <xdr:cNvSpPr/>
      </xdr:nvSpPr>
      <xdr:spPr>
        <a:xfrm>
          <a:off x="1717925" y="7750830"/>
          <a:ext cx="288032" cy="2667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twoCellAnchor>
    <xdr:from>
      <xdr:col>0</xdr:col>
      <xdr:colOff>110487</xdr:colOff>
      <xdr:row>40</xdr:row>
      <xdr:rowOff>158579</xdr:rowOff>
    </xdr:from>
    <xdr:to>
      <xdr:col>0</xdr:col>
      <xdr:colOff>1292221</xdr:colOff>
      <xdr:row>42</xdr:row>
      <xdr:rowOff>116133</xdr:rowOff>
    </xdr:to>
    <xdr:sp macro="" textlink="">
      <xdr:nvSpPr>
        <xdr:cNvPr id="31" name="TextBox 42"/>
        <xdr:cNvSpPr txBox="1"/>
      </xdr:nvSpPr>
      <xdr:spPr>
        <a:xfrm>
          <a:off x="110487" y="7683329"/>
          <a:ext cx="1181734" cy="3385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600" b="1">
              <a:solidFill>
                <a:srgbClr val="FFC000"/>
              </a:solidFill>
            </a:rPr>
            <a:t>E = 90 Units</a:t>
          </a:r>
        </a:p>
      </xdr:txBody>
    </xdr:sp>
    <xdr:clientData/>
  </xdr:twoCellAnchor>
  <xdr:twoCellAnchor>
    <xdr:from>
      <xdr:col>0</xdr:col>
      <xdr:colOff>1682071</xdr:colOff>
      <xdr:row>41</xdr:row>
      <xdr:rowOff>20890</xdr:rowOff>
    </xdr:from>
    <xdr:to>
      <xdr:col>0</xdr:col>
      <xdr:colOff>2049479</xdr:colOff>
      <xdr:row>42</xdr:row>
      <xdr:rowOff>138167</xdr:rowOff>
    </xdr:to>
    <xdr:sp macro="" textlink="">
      <xdr:nvSpPr>
        <xdr:cNvPr id="32" name="TextBox 43"/>
        <xdr:cNvSpPr txBox="1"/>
      </xdr:nvSpPr>
      <xdr:spPr>
        <a:xfrm>
          <a:off x="1682071" y="7736140"/>
          <a:ext cx="367408" cy="30777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400" b="1">
              <a:solidFill>
                <a:srgbClr val="FFC000"/>
              </a:solidFill>
            </a:rPr>
            <a:t>50</a:t>
          </a:r>
        </a:p>
      </xdr:txBody>
    </xdr:sp>
    <xdr:clientData/>
  </xdr:twoCellAnchor>
  <xdr:twoCellAnchor>
    <xdr:from>
      <xdr:col>0</xdr:col>
      <xdr:colOff>1740441</xdr:colOff>
      <xdr:row>43</xdr:row>
      <xdr:rowOff>85905</xdr:rowOff>
    </xdr:from>
    <xdr:to>
      <xdr:col>0</xdr:col>
      <xdr:colOff>2028473</xdr:colOff>
      <xdr:row>44</xdr:row>
      <xdr:rowOff>162145</xdr:rowOff>
    </xdr:to>
    <xdr:sp macro="" textlink="">
      <xdr:nvSpPr>
        <xdr:cNvPr id="33" name="Rectangle 32"/>
        <xdr:cNvSpPr/>
      </xdr:nvSpPr>
      <xdr:spPr>
        <a:xfrm>
          <a:off x="1740441" y="8182155"/>
          <a:ext cx="288032" cy="2667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twoCellAnchor>
    <xdr:from>
      <xdr:col>0</xdr:col>
      <xdr:colOff>1706680</xdr:colOff>
      <xdr:row>43</xdr:row>
      <xdr:rowOff>54825</xdr:rowOff>
    </xdr:from>
    <xdr:to>
      <xdr:col>0</xdr:col>
      <xdr:colOff>2074088</xdr:colOff>
      <xdr:row>44</xdr:row>
      <xdr:rowOff>172102</xdr:rowOff>
    </xdr:to>
    <xdr:sp macro="" textlink="">
      <xdr:nvSpPr>
        <xdr:cNvPr id="34" name="TextBox 45"/>
        <xdr:cNvSpPr txBox="1"/>
      </xdr:nvSpPr>
      <xdr:spPr>
        <a:xfrm>
          <a:off x="1706680" y="8151075"/>
          <a:ext cx="367408" cy="30777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400" b="1">
              <a:solidFill>
                <a:schemeClr val="tx2">
                  <a:lumMod val="60000"/>
                  <a:lumOff val="40000"/>
                </a:schemeClr>
              </a:solidFill>
            </a:rPr>
            <a:t>40</a:t>
          </a:r>
        </a:p>
      </xdr:txBody>
    </xdr:sp>
    <xdr:clientData/>
  </xdr:twoCellAnchor>
  <xdr:twoCellAnchor>
    <xdr:from>
      <xdr:col>0</xdr:col>
      <xdr:colOff>58616</xdr:colOff>
      <xdr:row>43</xdr:row>
      <xdr:rowOff>14406</xdr:rowOff>
    </xdr:from>
    <xdr:to>
      <xdr:col>0</xdr:col>
      <xdr:colOff>1272410</xdr:colOff>
      <xdr:row>44</xdr:row>
      <xdr:rowOff>162460</xdr:rowOff>
    </xdr:to>
    <xdr:sp macro="" textlink="">
      <xdr:nvSpPr>
        <xdr:cNvPr id="35" name="TextBox 47"/>
        <xdr:cNvSpPr txBox="1"/>
      </xdr:nvSpPr>
      <xdr:spPr>
        <a:xfrm>
          <a:off x="58616" y="8110656"/>
          <a:ext cx="1213794" cy="3385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600" b="1">
              <a:solidFill>
                <a:schemeClr val="tx2">
                  <a:lumMod val="60000"/>
                  <a:lumOff val="40000"/>
                </a:schemeClr>
              </a:solidFill>
            </a:rPr>
            <a:t>G = 80 Units</a:t>
          </a:r>
        </a:p>
      </xdr:txBody>
    </xdr:sp>
    <xdr:clientData/>
  </xdr:twoCellAnchor>
  <xdr:twoCellAnchor>
    <xdr:from>
      <xdr:col>0</xdr:col>
      <xdr:colOff>1496304</xdr:colOff>
      <xdr:row>40</xdr:row>
      <xdr:rowOff>73269</xdr:rowOff>
    </xdr:from>
    <xdr:to>
      <xdr:col>0</xdr:col>
      <xdr:colOff>1502019</xdr:colOff>
      <xdr:row>42</xdr:row>
      <xdr:rowOff>62018</xdr:rowOff>
    </xdr:to>
    <xdr:cxnSp macro="">
      <xdr:nvCxnSpPr>
        <xdr:cNvPr id="36" name="Straight Connector 35"/>
        <xdr:cNvCxnSpPr/>
      </xdr:nvCxnSpPr>
      <xdr:spPr>
        <a:xfrm flipV="1">
          <a:off x="1496304" y="7598019"/>
          <a:ext cx="5715" cy="369749"/>
        </a:xfrm>
        <a:prstGeom prst="line">
          <a:avLst/>
        </a:prstGeom>
        <a:ln w="25400">
          <a:solidFill>
            <a:srgbClr val="FFC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1509455</xdr:colOff>
      <xdr:row>44</xdr:row>
      <xdr:rowOff>119882</xdr:rowOff>
    </xdr:from>
    <xdr:to>
      <xdr:col>0</xdr:col>
      <xdr:colOff>1516673</xdr:colOff>
      <xdr:row>46</xdr:row>
      <xdr:rowOff>102577</xdr:rowOff>
    </xdr:to>
    <xdr:cxnSp macro="">
      <xdr:nvCxnSpPr>
        <xdr:cNvPr id="37" name="Straight Connector 36"/>
        <xdr:cNvCxnSpPr/>
      </xdr:nvCxnSpPr>
      <xdr:spPr>
        <a:xfrm>
          <a:off x="1509455" y="8406632"/>
          <a:ext cx="7218" cy="363695"/>
        </a:xfrm>
        <a:prstGeom prst="line">
          <a:avLst/>
        </a:prstGeom>
        <a:ln w="25400">
          <a:solidFill>
            <a:schemeClr val="tx2">
              <a:lumMod val="60000"/>
              <a:lumOff val="4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1491881</xdr:colOff>
      <xdr:row>40</xdr:row>
      <xdr:rowOff>66684</xdr:rowOff>
    </xdr:from>
    <xdr:to>
      <xdr:col>0</xdr:col>
      <xdr:colOff>2235231</xdr:colOff>
      <xdr:row>40</xdr:row>
      <xdr:rowOff>66685</xdr:rowOff>
    </xdr:to>
    <xdr:cxnSp macro="">
      <xdr:nvCxnSpPr>
        <xdr:cNvPr id="38" name="Straight Connector 37"/>
        <xdr:cNvCxnSpPr/>
      </xdr:nvCxnSpPr>
      <xdr:spPr>
        <a:xfrm flipV="1">
          <a:off x="1491881" y="7591434"/>
          <a:ext cx="743350" cy="1"/>
        </a:xfrm>
        <a:prstGeom prst="line">
          <a:avLst/>
        </a:prstGeom>
        <a:ln w="25400">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2260379</xdr:colOff>
      <xdr:row>39</xdr:row>
      <xdr:rowOff>106079</xdr:rowOff>
    </xdr:from>
    <xdr:to>
      <xdr:col>0</xdr:col>
      <xdr:colOff>3466420</xdr:colOff>
      <xdr:row>41</xdr:row>
      <xdr:rowOff>44089</xdr:rowOff>
    </xdr:to>
    <xdr:sp macro="" textlink="">
      <xdr:nvSpPr>
        <xdr:cNvPr id="39" name="Rectangle 38"/>
        <xdr:cNvSpPr/>
      </xdr:nvSpPr>
      <xdr:spPr>
        <a:xfrm>
          <a:off x="2260379" y="7440329"/>
          <a:ext cx="1206041" cy="319010"/>
        </a:xfrm>
        <a:prstGeom prst="rect">
          <a:avLst/>
        </a:prstGeom>
        <a:solidFill>
          <a:schemeClr val="accent3">
            <a:lumMod val="60000"/>
            <a:lumOff val="4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000" b="1">
              <a:solidFill>
                <a:schemeClr val="tx1"/>
              </a:solidFill>
            </a:rPr>
            <a:t>Extra Claim Under 3/7</a:t>
          </a:r>
          <a:r>
            <a:rPr lang="en-GB" sz="1000" b="1" baseline="30000">
              <a:solidFill>
                <a:schemeClr val="tx1"/>
              </a:solidFill>
            </a:rPr>
            <a:t>th</a:t>
          </a:r>
          <a:r>
            <a:rPr lang="en-GB" sz="1000" b="1">
              <a:solidFill>
                <a:schemeClr val="tx1"/>
              </a:solidFill>
            </a:rPr>
            <a:t> provision</a:t>
          </a:r>
        </a:p>
      </xdr:txBody>
    </xdr:sp>
    <xdr:clientData/>
  </xdr:twoCellAnchor>
  <xdr:twoCellAnchor>
    <xdr:from>
      <xdr:col>0</xdr:col>
      <xdr:colOff>1747578</xdr:colOff>
      <xdr:row>39</xdr:row>
      <xdr:rowOff>48089</xdr:rowOff>
    </xdr:from>
    <xdr:to>
      <xdr:col>0</xdr:col>
      <xdr:colOff>2035610</xdr:colOff>
      <xdr:row>40</xdr:row>
      <xdr:rowOff>124329</xdr:rowOff>
    </xdr:to>
    <xdr:sp macro="" textlink="">
      <xdr:nvSpPr>
        <xdr:cNvPr id="40" name="Rectangle 39"/>
        <xdr:cNvSpPr/>
      </xdr:nvSpPr>
      <xdr:spPr>
        <a:xfrm>
          <a:off x="1747578" y="7382339"/>
          <a:ext cx="288032" cy="266740"/>
        </a:xfrm>
        <a:prstGeom prst="rect">
          <a:avLst/>
        </a:prstGeom>
        <a:no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twoCellAnchor>
    <xdr:from>
      <xdr:col>0</xdr:col>
      <xdr:colOff>1721420</xdr:colOff>
      <xdr:row>39</xdr:row>
      <xdr:rowOff>7327</xdr:rowOff>
    </xdr:from>
    <xdr:to>
      <xdr:col>0</xdr:col>
      <xdr:colOff>2088828</xdr:colOff>
      <xdr:row>40</xdr:row>
      <xdr:rowOff>124604</xdr:rowOff>
    </xdr:to>
    <xdr:sp macro="" textlink="">
      <xdr:nvSpPr>
        <xdr:cNvPr id="41" name="TextBox 72"/>
        <xdr:cNvSpPr txBox="1"/>
      </xdr:nvSpPr>
      <xdr:spPr>
        <a:xfrm>
          <a:off x="1721420" y="7341577"/>
          <a:ext cx="367408" cy="30777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400" b="1">
              <a:solidFill>
                <a:srgbClr val="FFC000"/>
              </a:solidFill>
            </a:rPr>
            <a:t>20</a:t>
          </a:r>
        </a:p>
      </xdr:txBody>
    </xdr:sp>
    <xdr:clientData/>
  </xdr:twoCellAnchor>
  <xdr:twoCellAnchor>
    <xdr:from>
      <xdr:col>0</xdr:col>
      <xdr:colOff>3825986</xdr:colOff>
      <xdr:row>42</xdr:row>
      <xdr:rowOff>79264</xdr:rowOff>
    </xdr:from>
    <xdr:to>
      <xdr:col>1</xdr:col>
      <xdr:colOff>8659</xdr:colOff>
      <xdr:row>52</xdr:row>
      <xdr:rowOff>161090</xdr:rowOff>
    </xdr:to>
    <mc:AlternateContent xmlns:mc="http://schemas.openxmlformats.org/markup-compatibility/2006">
      <mc:Choice xmlns:a14="http://schemas.microsoft.com/office/drawing/2010/main" xmlns="" Requires="a14">
        <xdr:sp macro="" textlink="">
          <xdr:nvSpPr>
            <xdr:cNvPr id="47" name="TextBox 55"/>
            <xdr:cNvSpPr txBox="1"/>
          </xdr:nvSpPr>
          <xdr:spPr>
            <a:xfrm>
              <a:off x="3825986" y="7863787"/>
              <a:ext cx="3889264" cy="1986826"/>
            </a:xfrm>
            <a:prstGeom prst="rect">
              <a:avLst/>
            </a:prstGeom>
            <a:solidFill>
              <a:schemeClr val="bg1"/>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100" b="1">
                  <a:latin typeface="+mn-lt"/>
                </a:rPr>
                <a:t>Installation = 90 Units = 50 Units Elec. + 40 Units Gas</a:t>
              </a:r>
            </a:p>
            <a:p>
              <a:r>
                <a:rPr lang="en-GB" sz="1100" b="1">
                  <a:latin typeface="+mn-lt"/>
                </a:rPr>
                <a:t>Site = 170 Units = 90 Units Elec. + 80 Units Gas</a:t>
              </a:r>
            </a:p>
            <a:p>
              <a:r>
                <a:rPr lang="en-GB" sz="1100" b="1">
                  <a:latin typeface="+mn-lt"/>
                </a:rPr>
                <a:t>Installation/Site = (50+40)/170 = 52.9% &lt; 70%</a:t>
              </a:r>
            </a:p>
            <a:p>
              <a14:m>
                <m:oMath xmlns:m="http://schemas.openxmlformats.org/officeDocument/2006/math">
                  <m:r>
                    <a:rPr lang="en-GB" sz="1100" b="1" i="1">
                      <a:solidFill>
                        <a:srgbClr val="FF0000"/>
                      </a:solidFill>
                      <a:latin typeface="Cambria Math"/>
                      <a:ea typeface="Cambria Math"/>
                    </a:rPr>
                    <m:t>∴ </m:t>
                  </m:r>
                </m:oMath>
              </a14:m>
              <a:r>
                <a:rPr lang="en-GB" sz="1100" b="1">
                  <a:solidFill>
                    <a:srgbClr val="FF0000"/>
                  </a:solidFill>
                  <a:latin typeface="+mn-lt"/>
                </a:rPr>
                <a:t>Eligible Facility = Installation +3/7</a:t>
              </a:r>
              <a:r>
                <a:rPr lang="en-GB" sz="1100" b="1" baseline="30000">
                  <a:solidFill>
                    <a:srgbClr val="FF0000"/>
                  </a:solidFill>
                  <a:latin typeface="+mn-lt"/>
                </a:rPr>
                <a:t>th</a:t>
              </a:r>
              <a:r>
                <a:rPr lang="en-GB" sz="1100" b="1">
                  <a:solidFill>
                    <a:srgbClr val="FF0000"/>
                  </a:solidFill>
                  <a:latin typeface="+mn-lt"/>
                </a:rPr>
                <a:t> (if submetered)</a:t>
              </a:r>
            </a:p>
            <a:p>
              <a:r>
                <a:rPr lang="en-GB" sz="1100" b="1">
                  <a:latin typeface="+mn-lt"/>
                </a:rPr>
                <a:t>Proportion of Extra Claim to Installation = 20/90 = 0.222 &lt; 3/7</a:t>
              </a:r>
              <a:r>
                <a:rPr lang="en-GB" sz="1100" b="1" baseline="30000">
                  <a:latin typeface="+mn-lt"/>
                </a:rPr>
                <a:t>th</a:t>
              </a:r>
              <a:endParaRPr lang="en-GB" sz="1100" b="1">
                <a:latin typeface="+mn-lt"/>
              </a:endParaRPr>
            </a:p>
            <a:p>
              <a:r>
                <a:rPr lang="en-GB" sz="1100" b="1">
                  <a:latin typeface="+mn-lt"/>
                </a:rPr>
                <a:t>Eligible Facility = 90 Units + 20 Units = 110 Units</a:t>
              </a:r>
            </a:p>
            <a:p>
              <a:r>
                <a:rPr lang="en-GB" sz="1100" b="1">
                  <a:latin typeface="+mn-lt"/>
                </a:rPr>
                <a:t>Eligible</a:t>
              </a:r>
              <a:r>
                <a:rPr lang="en-GB" sz="1100" b="1" baseline="0">
                  <a:latin typeface="+mn-lt"/>
                </a:rPr>
                <a:t> Facility size = 110/170 = 64.7%</a:t>
              </a:r>
              <a:endParaRPr lang="en-GB" sz="1100" b="1">
                <a:latin typeface="+mn-lt"/>
              </a:endParaRPr>
            </a:p>
            <a:p>
              <a:r>
                <a:rPr lang="en-GB" sz="1100" b="1">
                  <a:latin typeface="+mn-lt"/>
                </a:rPr>
                <a:t>Elec. = 50 Units + 20 Units = 70 Units</a:t>
              </a:r>
            </a:p>
            <a:p>
              <a:r>
                <a:rPr lang="en-GB" sz="1100" b="1">
                  <a:latin typeface="+mn-lt"/>
                </a:rPr>
                <a:t>Gas = 40 Units</a:t>
              </a:r>
            </a:p>
            <a:p>
              <a:r>
                <a:rPr lang="en-GB" sz="1100" b="1">
                  <a:latin typeface="+mn-lt"/>
                </a:rPr>
                <a:t>Elec. Proportion = 70/110 = 63.6 %</a:t>
              </a:r>
            </a:p>
            <a:p>
              <a:r>
                <a:rPr lang="en-GB" sz="1100" b="1">
                  <a:latin typeface="+mn-lt"/>
                </a:rPr>
                <a:t>Gas Proportion = 40/110 = 36.4%</a:t>
              </a:r>
            </a:p>
          </xdr:txBody>
        </xdr:sp>
      </mc:Choice>
      <mc:Fallback>
        <xdr:sp macro="" textlink="">
          <xdr:nvSpPr>
            <xdr:cNvPr id="47" name="TextBox 55"/>
            <xdr:cNvSpPr txBox="1"/>
          </xdr:nvSpPr>
          <xdr:spPr>
            <a:xfrm>
              <a:off x="3825986" y="7863787"/>
              <a:ext cx="3889264" cy="1986826"/>
            </a:xfrm>
            <a:prstGeom prst="rect">
              <a:avLst/>
            </a:prstGeom>
            <a:solidFill>
              <a:schemeClr val="bg1"/>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100" b="1">
                  <a:latin typeface="+mn-lt"/>
                </a:rPr>
                <a:t>Installation = 90 Units = 50 Units Elec. + 40 Units Gas</a:t>
              </a:r>
            </a:p>
            <a:p>
              <a:r>
                <a:rPr lang="en-GB" sz="1100" b="1">
                  <a:latin typeface="+mn-lt"/>
                </a:rPr>
                <a:t>Site = 170 Units = 90 Units Elec. + 80 Units Gas</a:t>
              </a:r>
            </a:p>
            <a:p>
              <a:r>
                <a:rPr lang="en-GB" sz="1100" b="1">
                  <a:latin typeface="+mn-lt"/>
                </a:rPr>
                <a:t>Installation/Site = (50+40)/170 = 52.9% &lt; 70%</a:t>
              </a:r>
            </a:p>
            <a:p>
              <a:r>
                <a:rPr lang="en-GB" sz="1100" b="1" i="0">
                  <a:solidFill>
                    <a:srgbClr val="FF0000"/>
                  </a:solidFill>
                  <a:latin typeface="Cambria Math"/>
                  <a:ea typeface="Cambria Math"/>
                </a:rPr>
                <a:t>∴ </a:t>
              </a:r>
              <a:r>
                <a:rPr lang="en-GB" sz="1100" b="1">
                  <a:solidFill>
                    <a:srgbClr val="FF0000"/>
                  </a:solidFill>
                  <a:latin typeface="+mn-lt"/>
                </a:rPr>
                <a:t>Eligible Facility = Installation +3/7</a:t>
              </a:r>
              <a:r>
                <a:rPr lang="en-GB" sz="1100" b="1" baseline="30000">
                  <a:solidFill>
                    <a:srgbClr val="FF0000"/>
                  </a:solidFill>
                  <a:latin typeface="+mn-lt"/>
                </a:rPr>
                <a:t>th</a:t>
              </a:r>
              <a:r>
                <a:rPr lang="en-GB" sz="1100" b="1">
                  <a:solidFill>
                    <a:srgbClr val="FF0000"/>
                  </a:solidFill>
                  <a:latin typeface="+mn-lt"/>
                </a:rPr>
                <a:t> (if submetered)</a:t>
              </a:r>
            </a:p>
            <a:p>
              <a:r>
                <a:rPr lang="en-GB" sz="1100" b="1">
                  <a:latin typeface="+mn-lt"/>
                </a:rPr>
                <a:t>Proportion of Extra Claim to Installation = 20/90 = 0.222 &lt; 3/7</a:t>
              </a:r>
              <a:r>
                <a:rPr lang="en-GB" sz="1100" b="1" baseline="30000">
                  <a:latin typeface="+mn-lt"/>
                </a:rPr>
                <a:t>th</a:t>
              </a:r>
              <a:endParaRPr lang="en-GB" sz="1100" b="1">
                <a:latin typeface="+mn-lt"/>
              </a:endParaRPr>
            </a:p>
            <a:p>
              <a:r>
                <a:rPr lang="en-GB" sz="1100" b="1">
                  <a:latin typeface="+mn-lt"/>
                </a:rPr>
                <a:t>Eligible Facility = 90 Units + 20 Units = 110 Units</a:t>
              </a:r>
            </a:p>
            <a:p>
              <a:r>
                <a:rPr lang="en-GB" sz="1100" b="1">
                  <a:latin typeface="+mn-lt"/>
                </a:rPr>
                <a:t>Eligible</a:t>
              </a:r>
              <a:r>
                <a:rPr lang="en-GB" sz="1100" b="1" baseline="0">
                  <a:latin typeface="+mn-lt"/>
                </a:rPr>
                <a:t> Facility size = 110/170 = 64.7%</a:t>
              </a:r>
              <a:endParaRPr lang="en-GB" sz="1100" b="1">
                <a:latin typeface="+mn-lt"/>
              </a:endParaRPr>
            </a:p>
            <a:p>
              <a:r>
                <a:rPr lang="en-GB" sz="1100" b="1">
                  <a:latin typeface="+mn-lt"/>
                </a:rPr>
                <a:t>Elec. = 50 Units + 20 Units = 70 Units</a:t>
              </a:r>
            </a:p>
            <a:p>
              <a:r>
                <a:rPr lang="en-GB" sz="1100" b="1">
                  <a:latin typeface="+mn-lt"/>
                </a:rPr>
                <a:t>Gas = 40 Units</a:t>
              </a:r>
            </a:p>
            <a:p>
              <a:r>
                <a:rPr lang="en-GB" sz="1100" b="1">
                  <a:latin typeface="+mn-lt"/>
                </a:rPr>
                <a:t>Elec. Proportion = 70/110 = 63.6 %</a:t>
              </a:r>
            </a:p>
            <a:p>
              <a:r>
                <a:rPr lang="en-GB" sz="1100" b="1">
                  <a:latin typeface="+mn-lt"/>
                </a:rPr>
                <a:t>Gas Proportion = 40/110 = 36.4%</a:t>
              </a:r>
            </a:p>
          </xdr:txBody>
        </xdr:sp>
      </mc:Fallback>
    </mc:AlternateContent>
    <xdr:clientData/>
  </xdr:twoCellAnchor>
  <xdr:twoCellAnchor>
    <xdr:from>
      <xdr:col>0</xdr:col>
      <xdr:colOff>3830514</xdr:colOff>
      <xdr:row>37</xdr:row>
      <xdr:rowOff>162659</xdr:rowOff>
    </xdr:from>
    <xdr:to>
      <xdr:col>0</xdr:col>
      <xdr:colOff>7685942</xdr:colOff>
      <xdr:row>41</xdr:row>
      <xdr:rowOff>155863</xdr:rowOff>
    </xdr:to>
    <xdr:sp macro="" textlink="">
      <xdr:nvSpPr>
        <xdr:cNvPr id="48" name="TextBox 47"/>
        <xdr:cNvSpPr txBox="1"/>
      </xdr:nvSpPr>
      <xdr:spPr>
        <a:xfrm>
          <a:off x="3830514" y="6994682"/>
          <a:ext cx="3855428" cy="7552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In 2014 the site</a:t>
          </a:r>
          <a:r>
            <a:rPr lang="en-GB" sz="1100" baseline="0"/>
            <a:t> has installed submeters and the 3/7th is now monitored and can be added to the baseline. In addition, the elegible % is now more accurate therefore the baseline is reconstructed based on the new submetered values.</a:t>
          </a:r>
        </a:p>
      </xdr:txBody>
    </xdr:sp>
    <xdr:clientData/>
  </xdr:twoCellAnchor>
  <xdr:twoCellAnchor>
    <xdr:from>
      <xdr:col>0</xdr:col>
      <xdr:colOff>2256693</xdr:colOff>
      <xdr:row>36</xdr:row>
      <xdr:rowOff>227135</xdr:rowOff>
    </xdr:from>
    <xdr:to>
      <xdr:col>0</xdr:col>
      <xdr:colOff>2976773</xdr:colOff>
      <xdr:row>38</xdr:row>
      <xdr:rowOff>169684</xdr:rowOff>
    </xdr:to>
    <xdr:sp macro="" textlink="">
      <xdr:nvSpPr>
        <xdr:cNvPr id="49" name="TextBox 105"/>
        <xdr:cNvSpPr txBox="1"/>
      </xdr:nvSpPr>
      <xdr:spPr>
        <a:xfrm>
          <a:off x="2256693" y="6938597"/>
          <a:ext cx="720080" cy="374837"/>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rgbClr val="FF0000"/>
              </a:solidFill>
            </a:rPr>
            <a:t>Site</a:t>
          </a:r>
        </a:p>
      </xdr:txBody>
    </xdr:sp>
    <xdr:clientData/>
  </xdr:twoCellAnchor>
  <xdr:twoCellAnchor>
    <xdr:from>
      <xdr:col>0</xdr:col>
      <xdr:colOff>19050</xdr:colOff>
      <xdr:row>53</xdr:row>
      <xdr:rowOff>113039</xdr:rowOff>
    </xdr:from>
    <xdr:to>
      <xdr:col>0</xdr:col>
      <xdr:colOff>4012256</xdr:colOff>
      <xdr:row>64</xdr:row>
      <xdr:rowOff>14909</xdr:rowOff>
    </xdr:to>
    <xdr:grpSp>
      <xdr:nvGrpSpPr>
        <xdr:cNvPr id="51" name="Group 50"/>
        <xdr:cNvGrpSpPr/>
      </xdr:nvGrpSpPr>
      <xdr:grpSpPr>
        <a:xfrm>
          <a:off x="19050" y="9934372"/>
          <a:ext cx="3993206" cy="1997370"/>
          <a:chOff x="103816" y="366379"/>
          <a:chExt cx="3993206" cy="1997370"/>
        </a:xfrm>
      </xdr:grpSpPr>
      <xdr:sp macro="" textlink="">
        <xdr:nvSpPr>
          <xdr:cNvPr id="53" name="Rectangle 52"/>
          <xdr:cNvSpPr/>
        </xdr:nvSpPr>
        <xdr:spPr>
          <a:xfrm>
            <a:off x="1360718" y="707565"/>
            <a:ext cx="2736304" cy="165618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grpSp>
        <xdr:nvGrpSpPr>
          <xdr:cNvPr id="54" name="Group 53"/>
          <xdr:cNvGrpSpPr/>
        </xdr:nvGrpSpPr>
        <xdr:grpSpPr>
          <a:xfrm>
            <a:off x="405978" y="1175806"/>
            <a:ext cx="3403012" cy="792088"/>
            <a:chOff x="160876" y="2037865"/>
            <a:chExt cx="3403012" cy="792088"/>
          </a:xfrm>
        </xdr:grpSpPr>
        <xdr:sp macro="" textlink="">
          <xdr:nvSpPr>
            <xdr:cNvPr id="61" name="Rectangle 60"/>
            <xdr:cNvSpPr/>
          </xdr:nvSpPr>
          <xdr:spPr>
            <a:xfrm>
              <a:off x="2123728" y="2037865"/>
              <a:ext cx="1440160" cy="792088"/>
            </a:xfrm>
            <a:prstGeom prst="rect">
              <a:avLst/>
            </a:prstGeom>
            <a:pattFill prst="wdUpDiag">
              <a:fgClr>
                <a:schemeClr val="accent3">
                  <a:lumMod val="60000"/>
                  <a:lumOff val="40000"/>
                </a:schemeClr>
              </a:fgClr>
              <a:bgClr>
                <a:schemeClr val="bg1"/>
              </a:bgClr>
            </a:patt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a:solidFill>
                    <a:schemeClr val="tx1"/>
                  </a:solidFill>
                </a:rPr>
                <a:t>Notional Installation</a:t>
              </a:r>
            </a:p>
          </xdr:txBody>
        </xdr:sp>
        <xdr:cxnSp macro="">
          <xdr:nvCxnSpPr>
            <xdr:cNvPr id="62" name="Straight Connector 61"/>
            <xdr:cNvCxnSpPr/>
          </xdr:nvCxnSpPr>
          <xdr:spPr>
            <a:xfrm>
              <a:off x="160876" y="2204864"/>
              <a:ext cx="1951900" cy="0"/>
            </a:xfrm>
            <a:prstGeom prst="line">
              <a:avLst/>
            </a:prstGeom>
            <a:ln w="25400">
              <a:solidFill>
                <a:srgbClr val="FFC000"/>
              </a:solidFill>
            </a:ln>
          </xdr:spPr>
          <xdr:style>
            <a:lnRef idx="1">
              <a:schemeClr val="accent1"/>
            </a:lnRef>
            <a:fillRef idx="0">
              <a:schemeClr val="accent1"/>
            </a:fillRef>
            <a:effectRef idx="0">
              <a:schemeClr val="accent1"/>
            </a:effectRef>
            <a:fontRef idx="minor">
              <a:schemeClr val="tx1"/>
            </a:fontRef>
          </xdr:style>
        </xdr:cxnSp>
        <xdr:cxnSp macro="">
          <xdr:nvCxnSpPr>
            <xdr:cNvPr id="63" name="Straight Connector 62"/>
            <xdr:cNvCxnSpPr/>
          </xdr:nvCxnSpPr>
          <xdr:spPr>
            <a:xfrm>
              <a:off x="160876" y="2636912"/>
              <a:ext cx="1962852" cy="0"/>
            </a:xfrm>
            <a:prstGeom prst="line">
              <a:avLst/>
            </a:prstGeom>
            <a:ln w="25400">
              <a:solidFill>
                <a:schemeClr val="tx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5" name="TextBox 81"/>
          <xdr:cNvSpPr txBox="1"/>
        </xdr:nvSpPr>
        <xdr:spPr>
          <a:xfrm>
            <a:off x="133707" y="1058369"/>
            <a:ext cx="1285929" cy="3385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600" b="1">
                <a:solidFill>
                  <a:srgbClr val="FFC000"/>
                </a:solidFill>
              </a:rPr>
              <a:t>E = 100 Units</a:t>
            </a:r>
          </a:p>
        </xdr:txBody>
      </xdr:sp>
      <xdr:sp macro="" textlink="">
        <xdr:nvSpPr>
          <xdr:cNvPr id="56" name="Rectangle 55"/>
          <xdr:cNvSpPr/>
        </xdr:nvSpPr>
        <xdr:spPr>
          <a:xfrm>
            <a:off x="1840784" y="1571850"/>
            <a:ext cx="423389" cy="2667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57" name="TextBox 84"/>
          <xdr:cNvSpPr txBox="1"/>
        </xdr:nvSpPr>
        <xdr:spPr>
          <a:xfrm>
            <a:off x="1822126" y="1533444"/>
            <a:ext cx="506870" cy="30777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400" b="1">
                <a:solidFill>
                  <a:schemeClr val="bg1">
                    <a:lumMod val="65000"/>
                  </a:schemeClr>
                </a:solidFill>
              </a:rPr>
              <a:t>44.5</a:t>
            </a:r>
          </a:p>
        </xdr:txBody>
      </xdr:sp>
      <xdr:sp macro="" textlink="">
        <xdr:nvSpPr>
          <xdr:cNvPr id="58" name="TextBox 85"/>
          <xdr:cNvSpPr txBox="1"/>
        </xdr:nvSpPr>
        <xdr:spPr>
          <a:xfrm>
            <a:off x="2499733" y="366379"/>
            <a:ext cx="720080"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rgbClr val="FF0000"/>
                </a:solidFill>
              </a:rPr>
              <a:t>Site</a:t>
            </a:r>
          </a:p>
        </xdr:txBody>
      </xdr:sp>
      <xdr:sp macro="" textlink="">
        <xdr:nvSpPr>
          <xdr:cNvPr id="59" name="TextBox 86"/>
          <xdr:cNvSpPr txBox="1"/>
        </xdr:nvSpPr>
        <xdr:spPr>
          <a:xfrm>
            <a:off x="103816" y="1485697"/>
            <a:ext cx="1317990" cy="3385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600" b="1">
                <a:solidFill>
                  <a:schemeClr val="tx2">
                    <a:lumMod val="60000"/>
                    <a:lumOff val="40000"/>
                  </a:schemeClr>
                </a:solidFill>
              </a:rPr>
              <a:t>G = 100 Units</a:t>
            </a:r>
          </a:p>
        </xdr:txBody>
      </xdr:sp>
      <xdr:cxnSp macro="">
        <xdr:nvCxnSpPr>
          <xdr:cNvPr id="60" name="Straight Connector 59"/>
          <xdr:cNvCxnSpPr/>
        </xdr:nvCxnSpPr>
        <xdr:spPr>
          <a:xfrm>
            <a:off x="1715848" y="1781673"/>
            <a:ext cx="0" cy="491224"/>
          </a:xfrm>
          <a:prstGeom prst="line">
            <a:avLst/>
          </a:prstGeom>
          <a:ln w="25400">
            <a:solidFill>
              <a:schemeClr val="tx2">
                <a:lumMod val="60000"/>
                <a:lumOff val="40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2472332</xdr:colOff>
      <xdr:row>55</xdr:row>
      <xdr:rowOff>143041</xdr:rowOff>
    </xdr:from>
    <xdr:to>
      <xdr:col>0</xdr:col>
      <xdr:colOff>3678373</xdr:colOff>
      <xdr:row>57</xdr:row>
      <xdr:rowOff>81051</xdr:rowOff>
    </xdr:to>
    <xdr:sp macro="" textlink="">
      <xdr:nvSpPr>
        <xdr:cNvPr id="64" name="Rectangle 63"/>
        <xdr:cNvSpPr/>
      </xdr:nvSpPr>
      <xdr:spPr>
        <a:xfrm>
          <a:off x="2472332" y="10582441"/>
          <a:ext cx="1206041" cy="319010"/>
        </a:xfrm>
        <a:prstGeom prst="rect">
          <a:avLst/>
        </a:prstGeom>
        <a:pattFill prst="wdUpDiag">
          <a:fgClr>
            <a:schemeClr val="accent3">
              <a:lumMod val="60000"/>
              <a:lumOff val="40000"/>
            </a:schemeClr>
          </a:fgClr>
          <a:bgClr>
            <a:schemeClr val="bg1"/>
          </a:bgClr>
        </a:pattFill>
        <a:ln>
          <a:solidFill>
            <a:schemeClr val="tx2"/>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800" b="1">
              <a:solidFill>
                <a:schemeClr val="tx1"/>
              </a:solidFill>
            </a:rPr>
            <a:t>Notional Extra Claim Under 3/7</a:t>
          </a:r>
          <a:r>
            <a:rPr lang="en-GB" sz="800" b="1" baseline="30000">
              <a:solidFill>
                <a:schemeClr val="tx1"/>
              </a:solidFill>
            </a:rPr>
            <a:t>th</a:t>
          </a:r>
          <a:r>
            <a:rPr lang="en-GB" sz="800" b="1">
              <a:solidFill>
                <a:schemeClr val="tx1"/>
              </a:solidFill>
            </a:rPr>
            <a:t> provision</a:t>
          </a:r>
        </a:p>
      </xdr:txBody>
    </xdr:sp>
    <xdr:clientData/>
  </xdr:twoCellAnchor>
  <xdr:twoCellAnchor>
    <xdr:from>
      <xdr:col>0</xdr:col>
      <xdr:colOff>1726249</xdr:colOff>
      <xdr:row>56</xdr:row>
      <xdr:rowOff>96100</xdr:rowOff>
    </xdr:from>
    <xdr:to>
      <xdr:col>0</xdr:col>
      <xdr:colOff>1726249</xdr:colOff>
      <xdr:row>58</xdr:row>
      <xdr:rowOff>136101</xdr:rowOff>
    </xdr:to>
    <xdr:cxnSp macro="">
      <xdr:nvCxnSpPr>
        <xdr:cNvPr id="65" name="Straight Connector 64"/>
        <xdr:cNvCxnSpPr/>
      </xdr:nvCxnSpPr>
      <xdr:spPr>
        <a:xfrm flipV="1">
          <a:off x="1726249" y="10726000"/>
          <a:ext cx="0" cy="421001"/>
        </a:xfrm>
        <a:prstGeom prst="line">
          <a:avLst/>
        </a:prstGeom>
        <a:ln w="25400">
          <a:solidFill>
            <a:srgbClr val="FFC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1714500</xdr:colOff>
      <xdr:row>56</xdr:row>
      <xdr:rowOff>104133</xdr:rowOff>
    </xdr:from>
    <xdr:to>
      <xdr:col>0</xdr:col>
      <xdr:colOff>2457850</xdr:colOff>
      <xdr:row>56</xdr:row>
      <xdr:rowOff>104134</xdr:rowOff>
    </xdr:to>
    <xdr:cxnSp macro="">
      <xdr:nvCxnSpPr>
        <xdr:cNvPr id="66" name="Straight Connector 65"/>
        <xdr:cNvCxnSpPr/>
      </xdr:nvCxnSpPr>
      <xdr:spPr>
        <a:xfrm flipV="1">
          <a:off x="1714500" y="10734033"/>
          <a:ext cx="743350" cy="1"/>
        </a:xfrm>
        <a:prstGeom prst="line">
          <a:avLst/>
        </a:prstGeom>
        <a:ln w="25400">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1814951</xdr:colOff>
      <xdr:row>55</xdr:row>
      <xdr:rowOff>46364</xdr:rowOff>
    </xdr:from>
    <xdr:to>
      <xdr:col>0</xdr:col>
      <xdr:colOff>2321821</xdr:colOff>
      <xdr:row>56</xdr:row>
      <xdr:rowOff>163641</xdr:rowOff>
    </xdr:to>
    <xdr:sp macro="" textlink="">
      <xdr:nvSpPr>
        <xdr:cNvPr id="67" name="TextBox 142"/>
        <xdr:cNvSpPr txBox="1"/>
      </xdr:nvSpPr>
      <xdr:spPr>
        <a:xfrm>
          <a:off x="1814951" y="10485764"/>
          <a:ext cx="506870" cy="30777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400" b="1">
              <a:solidFill>
                <a:schemeClr val="bg1">
                  <a:lumMod val="65000"/>
                </a:schemeClr>
              </a:solidFill>
            </a:rPr>
            <a:t>22.2</a:t>
          </a:r>
        </a:p>
      </xdr:txBody>
    </xdr:sp>
    <xdr:clientData/>
  </xdr:twoCellAnchor>
  <xdr:twoCellAnchor>
    <xdr:from>
      <xdr:col>0</xdr:col>
      <xdr:colOff>1228725</xdr:colOff>
      <xdr:row>65</xdr:row>
      <xdr:rowOff>9526</xdr:rowOff>
    </xdr:from>
    <xdr:to>
      <xdr:col>0</xdr:col>
      <xdr:colOff>4838700</xdr:colOff>
      <xdr:row>71</xdr:row>
      <xdr:rowOff>28576</xdr:rowOff>
    </xdr:to>
    <xdr:sp macro="" textlink="">
      <xdr:nvSpPr>
        <xdr:cNvPr id="68" name="TextBox 76"/>
        <xdr:cNvSpPr txBox="1"/>
      </xdr:nvSpPr>
      <xdr:spPr>
        <a:xfrm>
          <a:off x="1228725" y="12353926"/>
          <a:ext cx="3609975" cy="1162050"/>
        </a:xfrm>
        <a:prstGeom prst="rect">
          <a:avLst/>
        </a:prstGeom>
        <a:solidFill>
          <a:schemeClr val="bg1"/>
        </a:solidFill>
        <a:ln>
          <a:solidFill>
            <a:schemeClr val="tx1"/>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100" b="1">
              <a:solidFill>
                <a:srgbClr val="FF0000"/>
              </a:solidFill>
              <a:latin typeface="+mn-lt"/>
            </a:rPr>
            <a:t>Eligible Facility = Site</a:t>
          </a:r>
          <a:r>
            <a:rPr lang="en-GB" sz="1100" b="1" baseline="0">
              <a:solidFill>
                <a:srgbClr val="FF0000"/>
              </a:solidFill>
              <a:latin typeface="+mn-lt"/>
            </a:rPr>
            <a:t> consumption </a:t>
          </a:r>
          <a:r>
            <a:rPr lang="en-GB" sz="1100" b="1">
              <a:solidFill>
                <a:srgbClr val="FF0000"/>
              </a:solidFill>
              <a:latin typeface="+mn-lt"/>
            </a:rPr>
            <a:t>*(EF size % in 2014)</a:t>
          </a:r>
        </a:p>
        <a:p>
          <a:r>
            <a:rPr lang="en-GB" sz="1100" b="1">
              <a:latin typeface="+mn-lt"/>
            </a:rPr>
            <a:t>Eligible Facility = Site  in 2008* 64.7% = 129.4 Units</a:t>
          </a:r>
        </a:p>
        <a:p>
          <a:r>
            <a:rPr lang="en-GB" sz="1100" b="1">
              <a:latin typeface="+mn-lt"/>
            </a:rPr>
            <a:t>Revised baseline = 129.4 Units</a:t>
          </a:r>
        </a:p>
        <a:p>
          <a:r>
            <a:rPr lang="en-GB" sz="1100" b="1">
              <a:latin typeface="+mn-lt"/>
            </a:rPr>
            <a:t>Revised Baseline: Elec. = 129.4 Units x 63.6% = 82.3 Units</a:t>
          </a:r>
        </a:p>
        <a:p>
          <a:r>
            <a:rPr lang="en-GB" sz="1100" b="1">
              <a:latin typeface="+mn-lt"/>
            </a:rPr>
            <a:t>	       Gas = 129.4 Units x 36.4% = 47.1 Units</a:t>
          </a:r>
        </a:p>
      </xdr:txBody>
    </xdr:sp>
    <xdr:clientData/>
  </xdr:twoCellAnchor>
  <xdr:twoCellAnchor>
    <xdr:from>
      <xdr:col>0</xdr:col>
      <xdr:colOff>1847850</xdr:colOff>
      <xdr:row>55</xdr:row>
      <xdr:rowOff>76200</xdr:rowOff>
    </xdr:from>
    <xdr:to>
      <xdr:col>0</xdr:col>
      <xdr:colOff>2271239</xdr:colOff>
      <xdr:row>56</xdr:row>
      <xdr:rowOff>152440</xdr:rowOff>
    </xdr:to>
    <xdr:sp macro="" textlink="">
      <xdr:nvSpPr>
        <xdr:cNvPr id="69" name="Rectangle 68"/>
        <xdr:cNvSpPr/>
      </xdr:nvSpPr>
      <xdr:spPr>
        <a:xfrm>
          <a:off x="1847850" y="10515600"/>
          <a:ext cx="423389" cy="266740"/>
        </a:xfrm>
        <a:prstGeom prst="rect">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twoCellAnchor>
    <xdr:from>
      <xdr:col>0</xdr:col>
      <xdr:colOff>1771650</xdr:colOff>
      <xdr:row>57</xdr:row>
      <xdr:rowOff>55889</xdr:rowOff>
    </xdr:from>
    <xdr:to>
      <xdr:col>0</xdr:col>
      <xdr:colOff>2278520</xdr:colOff>
      <xdr:row>58</xdr:row>
      <xdr:rowOff>173166</xdr:rowOff>
    </xdr:to>
    <xdr:sp macro="" textlink="">
      <xdr:nvSpPr>
        <xdr:cNvPr id="71" name="TextBox 141"/>
        <xdr:cNvSpPr txBox="1"/>
      </xdr:nvSpPr>
      <xdr:spPr>
        <a:xfrm>
          <a:off x="1771650" y="10876289"/>
          <a:ext cx="506870" cy="30777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400" b="1">
              <a:solidFill>
                <a:schemeClr val="bg1">
                  <a:lumMod val="65000"/>
                </a:schemeClr>
              </a:solidFill>
            </a:rPr>
            <a:t>55.5</a:t>
          </a:r>
        </a:p>
      </xdr:txBody>
    </xdr:sp>
    <xdr:clientData/>
  </xdr:twoCellAnchor>
  <xdr:twoCellAnchor>
    <xdr:from>
      <xdr:col>0</xdr:col>
      <xdr:colOff>1800225</xdr:colOff>
      <xdr:row>57</xdr:row>
      <xdr:rowOff>95250</xdr:rowOff>
    </xdr:from>
    <xdr:to>
      <xdr:col>0</xdr:col>
      <xdr:colOff>2223614</xdr:colOff>
      <xdr:row>58</xdr:row>
      <xdr:rowOff>171490</xdr:rowOff>
    </xdr:to>
    <xdr:sp macro="" textlink="">
      <xdr:nvSpPr>
        <xdr:cNvPr id="73" name="Rectangle 72"/>
        <xdr:cNvSpPr/>
      </xdr:nvSpPr>
      <xdr:spPr>
        <a:xfrm>
          <a:off x="1800225" y="10915650"/>
          <a:ext cx="423389" cy="2667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twoCellAnchor>
    <xdr:from>
      <xdr:col>0</xdr:col>
      <xdr:colOff>4076700</xdr:colOff>
      <xdr:row>54</xdr:row>
      <xdr:rowOff>171448</xdr:rowOff>
    </xdr:from>
    <xdr:to>
      <xdr:col>1</xdr:col>
      <xdr:colOff>226403</xdr:colOff>
      <xdr:row>64</xdr:row>
      <xdr:rowOff>77931</xdr:rowOff>
    </xdr:to>
    <xdr:sp macro="" textlink="">
      <xdr:nvSpPr>
        <xdr:cNvPr id="74" name="TextBox 73"/>
        <xdr:cNvSpPr txBox="1"/>
      </xdr:nvSpPr>
      <xdr:spPr>
        <a:xfrm>
          <a:off x="4076700" y="10293925"/>
          <a:ext cx="3856294" cy="18114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revised eligible </a:t>
          </a:r>
          <a:r>
            <a:rPr lang="en-GB" sz="1100" baseline="0"/>
            <a:t> energy  is:</a:t>
          </a:r>
        </a:p>
        <a:p>
          <a:r>
            <a:rPr lang="en-GB" sz="1100" baseline="0"/>
            <a:t>Revised Eligible  energy = Site consumption*(EF size %)</a:t>
          </a:r>
        </a:p>
        <a:p>
          <a:r>
            <a:rPr lang="en-GB" sz="1100" baseline="0"/>
            <a:t>where (EF size %) includes the 3/7th provision</a:t>
          </a:r>
        </a:p>
        <a:p>
          <a:endParaRPr lang="en-GB" sz="1100" baseline="0"/>
        </a:p>
        <a:p>
          <a:r>
            <a:rPr lang="en-GB" sz="1100" baseline="0"/>
            <a:t>This energy is then split to the different fuels according to the different proportions in 2014. If a new fuel is introduced after 2008 this will not be added to the baseline and the energy will be distributed to the other fuels. It must also be taken into consideration that a fuel consumption cannot be higher than the amount consumed on site during the baseyear.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ugenia_bonifazi.ELEMENT/Desktop/Rebaselining%20TU%20v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ales%20&amp;%20Delivery%20Operations/Projects/Current/Energy/ED56195%20CCA%2013_14%20J%20Brock/_SECTORS/SMMT%20-%20S31/Ongoing%20Sector%20Work/SMMT_T00031_TRWBirimingham_UnA/Rebaselining_SMMT_T0003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
      <sheetName val="Existing Baseline Data"/>
      <sheetName val="Revised Baseline Data"/>
      <sheetName val="Target Calculations"/>
      <sheetName val="Penalties"/>
      <sheetName val="Fuel Conversion Factors"/>
      <sheetName val="Open Worksheet"/>
    </sheetNames>
    <sheetDataSet>
      <sheetData sheetId="0" refreshError="1"/>
      <sheetData sheetId="1" refreshError="1"/>
      <sheetData sheetId="2" refreshError="1"/>
      <sheetData sheetId="3" refreshError="1"/>
      <sheetData sheetId="4" refreshError="1"/>
      <sheetData sheetId="5">
        <row r="8">
          <cell r="G8">
            <v>7.9399999999999998E-2</v>
          </cell>
        </row>
        <row r="10">
          <cell r="G10">
            <v>0.11700000000000001</v>
          </cell>
        </row>
        <row r="12">
          <cell r="G12">
            <v>5.4600000000000003E-2</v>
          </cell>
        </row>
        <row r="15">
          <cell r="G15">
            <v>5.8500000000000003E-2</v>
          </cell>
        </row>
        <row r="16">
          <cell r="G16">
            <v>5.45E-2</v>
          </cell>
        </row>
        <row r="17">
          <cell r="G17">
            <v>6.7599999999999993E-2</v>
          </cell>
        </row>
        <row r="18">
          <cell r="G18">
            <v>6.4299999999999996E-2</v>
          </cell>
        </row>
        <row r="19">
          <cell r="G19">
            <v>7.5800000000000006E-2</v>
          </cell>
        </row>
        <row r="20">
          <cell r="G20">
            <v>7.3200000000000001E-2</v>
          </cell>
        </row>
        <row r="21">
          <cell r="G21">
            <v>6.4600000000000005E-2</v>
          </cell>
        </row>
        <row r="22">
          <cell r="G22">
            <v>9.0800000000000006E-2</v>
          </cell>
        </row>
        <row r="25">
          <cell r="G25">
            <v>5.0500000000000003E-2</v>
          </cell>
        </row>
        <row r="30">
          <cell r="G30">
            <v>6.7100000000000007E-2</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sheetData>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
      <sheetName val="Existing Baseline Data"/>
      <sheetName val="Revised Baseline Data"/>
      <sheetName val="Target Calculations"/>
      <sheetName val="Penalties"/>
      <sheetName val="Fuel Conversion Factors"/>
      <sheetName val="Open Worksheet"/>
      <sheetName val="Adding 3_7th Rule"/>
    </sheetNames>
    <sheetDataSet>
      <sheetData sheetId="0"/>
      <sheetData sheetId="1"/>
      <sheetData sheetId="2"/>
      <sheetData sheetId="3"/>
      <sheetData sheetId="4"/>
      <sheetData sheetId="5">
        <row r="8">
          <cell r="G8">
            <v>7.9399999999999998E-2</v>
          </cell>
        </row>
        <row r="10">
          <cell r="G10">
            <v>0.11700000000000001</v>
          </cell>
        </row>
        <row r="12">
          <cell r="G12">
            <v>5.4600000000000003E-2</v>
          </cell>
        </row>
        <row r="15">
          <cell r="G15">
            <v>5.8500000000000003E-2</v>
          </cell>
        </row>
        <row r="16">
          <cell r="G16">
            <v>5.45E-2</v>
          </cell>
        </row>
        <row r="17">
          <cell r="G17">
            <v>6.7599999999999993E-2</v>
          </cell>
        </row>
        <row r="18">
          <cell r="G18">
            <v>6.4299999999999996E-2</v>
          </cell>
        </row>
        <row r="19">
          <cell r="G19">
            <v>7.5800000000000006E-2</v>
          </cell>
        </row>
        <row r="20">
          <cell r="G20">
            <v>7.3200000000000001E-2</v>
          </cell>
        </row>
        <row r="21">
          <cell r="G21">
            <v>6.4600000000000005E-2</v>
          </cell>
        </row>
        <row r="22">
          <cell r="G22">
            <v>9.0800000000000006E-2</v>
          </cell>
        </row>
        <row r="25">
          <cell r="G25">
            <v>5.0500000000000003E-2</v>
          </cell>
        </row>
        <row r="30">
          <cell r="G30">
            <v>6.7100000000000007E-2</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tabColor theme="5" tint="-0.249977111117893"/>
    <pageSetUpPr fitToPage="1"/>
  </sheetPr>
  <dimension ref="A1:C53"/>
  <sheetViews>
    <sheetView tabSelected="1" zoomScale="90" zoomScaleNormal="90" workbookViewId="0">
      <selection activeCell="A2" sqref="A2"/>
    </sheetView>
  </sheetViews>
  <sheetFormatPr defaultRowHeight="15"/>
  <cols>
    <col min="1" max="1" width="115.5703125" customWidth="1"/>
    <col min="2" max="2" width="15.85546875" customWidth="1"/>
  </cols>
  <sheetData>
    <row r="1" spans="1:1" ht="28.5" customHeight="1">
      <c r="A1" s="66" t="s">
        <v>87</v>
      </c>
    </row>
    <row r="2" spans="1:1" ht="12.75" customHeight="1">
      <c r="A2" s="67"/>
    </row>
    <row r="3" spans="1:1" ht="12.75" customHeight="1">
      <c r="A3" s="68" t="s">
        <v>65</v>
      </c>
    </row>
    <row r="4" spans="1:1" ht="12.75" customHeight="1">
      <c r="A4" s="68"/>
    </row>
    <row r="5" spans="1:1" ht="12.75" customHeight="1">
      <c r="A5" s="69" t="s">
        <v>59</v>
      </c>
    </row>
    <row r="6" spans="1:1" ht="12.75" customHeight="1">
      <c r="A6" s="67" t="s">
        <v>66</v>
      </c>
    </row>
    <row r="7" spans="1:1" ht="12.75" customHeight="1">
      <c r="A7" s="68" t="s">
        <v>60</v>
      </c>
    </row>
    <row r="8" spans="1:1" ht="12.75" customHeight="1">
      <c r="A8" s="68" t="s">
        <v>61</v>
      </c>
    </row>
    <row r="9" spans="1:1" ht="12.75" customHeight="1">
      <c r="A9" s="68" t="s">
        <v>62</v>
      </c>
    </row>
    <row r="10" spans="1:1" ht="12.75" customHeight="1">
      <c r="A10" s="68"/>
    </row>
    <row r="11" spans="1:1" ht="12.75" customHeight="1">
      <c r="A11" s="69" t="s">
        <v>63</v>
      </c>
    </row>
    <row r="12" spans="1:1" ht="12.75" customHeight="1">
      <c r="A12" s="67" t="s">
        <v>67</v>
      </c>
    </row>
    <row r="13" spans="1:1" ht="12.75" customHeight="1">
      <c r="A13" s="68" t="s">
        <v>60</v>
      </c>
    </row>
    <row r="14" spans="1:1" ht="12.75" customHeight="1">
      <c r="A14" s="68" t="s">
        <v>61</v>
      </c>
    </row>
    <row r="15" spans="1:1" ht="12.75" customHeight="1">
      <c r="A15" s="68"/>
    </row>
    <row r="16" spans="1:1" ht="12.75" customHeight="1">
      <c r="A16" s="69" t="s">
        <v>68</v>
      </c>
    </row>
    <row r="17" spans="1:3" ht="12.75" customHeight="1">
      <c r="A17" s="67" t="s">
        <v>69</v>
      </c>
    </row>
    <row r="18" spans="1:3" s="70" customFormat="1" ht="12.75" customHeight="1">
      <c r="A18" s="68"/>
    </row>
    <row r="19" spans="1:3" s="70" customFormat="1" ht="12.75" customHeight="1">
      <c r="A19" s="71" t="s">
        <v>70</v>
      </c>
    </row>
    <row r="20" spans="1:3" ht="12.75" customHeight="1" thickBot="1">
      <c r="A20" s="72" t="s">
        <v>71</v>
      </c>
      <c r="B20" s="73"/>
      <c r="C20" s="73"/>
    </row>
    <row r="21" spans="1:3">
      <c r="A21" s="74"/>
      <c r="B21" s="75"/>
      <c r="C21" s="73"/>
    </row>
    <row r="22" spans="1:3">
      <c r="A22" s="80" t="s">
        <v>81</v>
      </c>
      <c r="B22" s="73"/>
      <c r="C22" s="73"/>
    </row>
    <row r="23" spans="1:3">
      <c r="A23" s="76"/>
    </row>
    <row r="24" spans="1:3" ht="18.75">
      <c r="A24" s="83" t="s">
        <v>82</v>
      </c>
    </row>
    <row r="30" spans="1:3">
      <c r="A30" s="77"/>
    </row>
    <row r="37" spans="1:1" ht="18.75">
      <c r="A37" s="84" t="s">
        <v>83</v>
      </c>
    </row>
    <row r="53" spans="1:1" ht="18.75">
      <c r="A53" s="84" t="s">
        <v>84</v>
      </c>
    </row>
  </sheetData>
  <sheetProtection password="C1B4" sheet="1" objects="1" scenarios="1" selectLockedCells="1" selectUnlockedCells="1"/>
  <dataValidations count="1">
    <dataValidation type="list" allowBlank="1" showInputMessage="1" showErrorMessage="1" sqref="B21">
      <formula1>"Please select, Yes,No"</formula1>
    </dataValidation>
  </dataValidations>
  <pageMargins left="0.70866141732283472" right="0.70866141732283472" top="0.74803149606299213" bottom="0.74803149606299213" header="0.31496062992125984" footer="0.31496062992125984"/>
  <pageSetup paperSize="9" scale="75" orientation="portrait"/>
  <drawing r:id="rId1"/>
</worksheet>
</file>

<file path=xl/worksheets/sheet2.xml><?xml version="1.0" encoding="utf-8"?>
<worksheet xmlns="http://schemas.openxmlformats.org/spreadsheetml/2006/main" xmlns:r="http://schemas.openxmlformats.org/officeDocument/2006/relationships">
  <sheetPr>
    <tabColor theme="6" tint="0.39997558519241921"/>
    <pageSetUpPr fitToPage="1"/>
  </sheetPr>
  <dimension ref="A1:L48"/>
  <sheetViews>
    <sheetView zoomScale="70" zoomScaleNormal="70" workbookViewId="0">
      <selection activeCell="B19" sqref="B19"/>
    </sheetView>
  </sheetViews>
  <sheetFormatPr defaultRowHeight="15"/>
  <cols>
    <col min="1" max="1" width="69.28515625" customWidth="1"/>
    <col min="2" max="2" width="24.5703125" customWidth="1"/>
    <col min="3" max="3" width="0.28515625" customWidth="1"/>
    <col min="4" max="4" width="24.5703125" customWidth="1"/>
    <col min="5" max="5" width="13.42578125" customWidth="1"/>
    <col min="6" max="6" width="17.85546875" customWidth="1"/>
    <col min="7" max="7" width="18.28515625" customWidth="1"/>
    <col min="8" max="8" width="24.5703125" hidden="1" customWidth="1"/>
    <col min="9" max="9" width="19.5703125" hidden="1" customWidth="1"/>
    <col min="10" max="10" width="27.85546875" customWidth="1"/>
    <col min="11" max="11" width="18.85546875" customWidth="1"/>
    <col min="12" max="12" width="20.7109375" customWidth="1"/>
    <col min="13" max="20" width="15.140625" customWidth="1"/>
    <col min="21" max="21" width="19.42578125" customWidth="1"/>
    <col min="22" max="22" width="11.28515625" bestFit="1" customWidth="1"/>
  </cols>
  <sheetData>
    <row r="1" spans="1:12" ht="47.25" customHeight="1" thickBot="1">
      <c r="A1" s="6" t="s">
        <v>42</v>
      </c>
      <c r="B1" s="7" t="s">
        <v>5</v>
      </c>
      <c r="C1" s="8"/>
      <c r="D1" s="9"/>
      <c r="E1" s="10"/>
      <c r="F1" s="11"/>
      <c r="G1" s="12"/>
      <c r="H1" s="13"/>
    </row>
    <row r="2" spans="1:12" ht="21" thickBot="1">
      <c r="A2" s="14" t="s">
        <v>6</v>
      </c>
      <c r="B2" s="15" t="s">
        <v>7</v>
      </c>
      <c r="C2" s="16"/>
      <c r="D2" s="17"/>
      <c r="E2" s="16"/>
      <c r="F2" s="18"/>
    </row>
    <row r="3" spans="1:12" ht="21" thickBot="1">
      <c r="A3" s="125" t="s">
        <v>8</v>
      </c>
      <c r="B3" s="19" t="s">
        <v>9</v>
      </c>
      <c r="C3" s="20"/>
      <c r="D3" s="17"/>
      <c r="E3" s="21"/>
      <c r="F3" s="22"/>
      <c r="G3" s="23"/>
      <c r="H3" s="24"/>
      <c r="I3" s="25"/>
      <c r="J3" s="26"/>
      <c r="K3" s="26"/>
      <c r="L3" s="27"/>
    </row>
    <row r="4" spans="1:12" ht="15.75" thickBot="1">
      <c r="A4" s="125"/>
      <c r="B4" s="28" t="s">
        <v>10</v>
      </c>
      <c r="C4" s="20"/>
      <c r="D4" s="29"/>
      <c r="E4" s="21"/>
      <c r="F4" s="22"/>
      <c r="G4" s="23"/>
      <c r="H4" s="24"/>
      <c r="I4" s="25"/>
      <c r="J4" s="26"/>
      <c r="K4" s="26"/>
      <c r="L4" s="27"/>
    </row>
    <row r="5" spans="1:12" ht="15.75" thickBot="1">
      <c r="A5" s="30"/>
      <c r="B5" s="31" t="s">
        <v>11</v>
      </c>
      <c r="C5" s="20"/>
      <c r="D5" s="29"/>
      <c r="E5" s="21"/>
      <c r="F5" s="22"/>
      <c r="G5" s="23"/>
      <c r="H5" s="24"/>
      <c r="I5" s="25"/>
      <c r="J5" s="26"/>
      <c r="K5" s="26"/>
      <c r="L5" s="27"/>
    </row>
    <row r="6" spans="1:12" ht="15.75" thickBot="1">
      <c r="A6" s="32"/>
      <c r="B6" s="16"/>
      <c r="C6" s="16"/>
      <c r="D6" s="16"/>
      <c r="E6" s="16"/>
      <c r="F6" s="18"/>
    </row>
    <row r="7" spans="1:12" ht="15.75" thickBot="1">
      <c r="A7" s="15" t="s">
        <v>43</v>
      </c>
      <c r="B7" s="33" t="s">
        <v>64</v>
      </c>
      <c r="C7" s="16"/>
      <c r="D7" s="16"/>
      <c r="E7" s="16"/>
      <c r="F7" s="18"/>
    </row>
    <row r="8" spans="1:12" ht="15.75" thickBot="1">
      <c r="A8" s="15" t="s">
        <v>12</v>
      </c>
      <c r="B8" s="35">
        <v>2008</v>
      </c>
      <c r="C8" s="16"/>
      <c r="D8" s="16"/>
      <c r="E8" s="16"/>
      <c r="F8" s="18"/>
    </row>
    <row r="9" spans="1:12" ht="15.75" thickBot="1">
      <c r="A9" s="15" t="s">
        <v>13</v>
      </c>
      <c r="B9" s="34" t="s">
        <v>54</v>
      </c>
      <c r="C9" s="16"/>
      <c r="D9" s="16"/>
      <c r="E9" s="16"/>
      <c r="F9" s="18"/>
    </row>
    <row r="10" spans="1:12" ht="15.75" thickBot="1">
      <c r="A10" s="16"/>
      <c r="B10" s="16"/>
      <c r="C10" s="16"/>
      <c r="D10" s="16"/>
      <c r="E10" s="16"/>
      <c r="F10" s="18"/>
    </row>
    <row r="11" spans="1:12" ht="15.75" thickBot="1">
      <c r="A11" s="15" t="s">
        <v>52</v>
      </c>
      <c r="B11" s="37">
        <f>SUM(B19:B42)</f>
        <v>100</v>
      </c>
      <c r="C11" s="16"/>
      <c r="D11" s="16"/>
      <c r="E11" s="16"/>
      <c r="F11" s="18"/>
    </row>
    <row r="12" spans="1:12" ht="15.75" thickBot="1">
      <c r="A12" s="15" t="s">
        <v>45</v>
      </c>
      <c r="B12" s="37">
        <f>SUM(D19:D42)</f>
        <v>200</v>
      </c>
      <c r="C12" s="16"/>
      <c r="D12" s="16"/>
      <c r="E12" s="16"/>
      <c r="F12" s="18"/>
    </row>
    <row r="13" spans="1:12" ht="15.75" thickBot="1">
      <c r="A13" s="15" t="s">
        <v>44</v>
      </c>
      <c r="B13" s="62">
        <f>IF(B11&lt;&gt;0,B11/B12,0)</f>
        <v>0.5</v>
      </c>
      <c r="C13" s="16"/>
      <c r="D13" s="16"/>
      <c r="E13" s="16"/>
      <c r="F13" s="18"/>
    </row>
    <row r="14" spans="1:12" ht="30.75" hidden="1" thickBot="1">
      <c r="A14" s="38" t="s">
        <v>14</v>
      </c>
      <c r="B14" s="39">
        <v>0</v>
      </c>
      <c r="C14" s="16"/>
      <c r="D14" s="16"/>
      <c r="E14" s="16"/>
      <c r="F14" s="18"/>
    </row>
    <row r="15" spans="1:12" ht="30.75" hidden="1" thickBot="1">
      <c r="A15" s="38" t="s">
        <v>15</v>
      </c>
      <c r="B15" s="39">
        <v>0</v>
      </c>
      <c r="C15" s="16"/>
      <c r="D15" s="16"/>
      <c r="E15" s="16"/>
      <c r="F15" s="18"/>
    </row>
    <row r="16" spans="1:12">
      <c r="A16" s="40"/>
      <c r="B16" s="41"/>
      <c r="C16" s="16"/>
      <c r="D16" s="16"/>
      <c r="E16" s="16"/>
      <c r="F16" s="18"/>
    </row>
    <row r="17" spans="1:8" ht="37.5" customHeight="1" thickBot="1">
      <c r="A17" s="32"/>
      <c r="B17" s="16"/>
      <c r="C17" s="16"/>
      <c r="D17" s="42"/>
      <c r="E17" s="43"/>
      <c r="F17" s="44"/>
      <c r="G17" s="45"/>
    </row>
    <row r="18" spans="1:8" ht="45.75" thickBot="1">
      <c r="A18" s="46" t="s">
        <v>16</v>
      </c>
      <c r="B18" s="47" t="s">
        <v>55</v>
      </c>
      <c r="C18" s="48"/>
      <c r="D18" s="47" t="s">
        <v>2</v>
      </c>
      <c r="E18" s="49"/>
      <c r="F18" s="50"/>
      <c r="G18" s="51"/>
      <c r="H18" s="47" t="s">
        <v>17</v>
      </c>
    </row>
    <row r="19" spans="1:8" ht="15.75" thickBot="1">
      <c r="A19" s="47" t="s">
        <v>18</v>
      </c>
      <c r="B19" s="36">
        <v>50</v>
      </c>
      <c r="C19" s="60"/>
      <c r="D19" s="36">
        <v>100</v>
      </c>
      <c r="E19" s="53"/>
      <c r="F19" s="22"/>
      <c r="G19" s="54"/>
      <c r="H19" s="52">
        <v>1517118.1443600003</v>
      </c>
    </row>
    <row r="20" spans="1:8" ht="15.75" thickBot="1">
      <c r="A20" s="47" t="s">
        <v>19</v>
      </c>
      <c r="B20" s="36">
        <v>50</v>
      </c>
      <c r="C20" s="61"/>
      <c r="D20" s="36">
        <v>100</v>
      </c>
      <c r="E20" s="55"/>
      <c r="F20" s="56"/>
      <c r="G20" s="54"/>
      <c r="H20" s="52">
        <v>724.06900000000007</v>
      </c>
    </row>
    <row r="21" spans="1:8" ht="15.75" thickBot="1">
      <c r="A21" s="47" t="s">
        <v>20</v>
      </c>
      <c r="B21" s="36">
        <v>0</v>
      </c>
      <c r="C21" s="61"/>
      <c r="D21" s="36"/>
      <c r="E21" s="55"/>
      <c r="F21" s="56"/>
      <c r="G21" s="54"/>
      <c r="H21" s="52">
        <v>83019.414000000004</v>
      </c>
    </row>
    <row r="22" spans="1:8" ht="15.75" thickBot="1">
      <c r="A22" s="47" t="s">
        <v>21</v>
      </c>
      <c r="B22" s="36"/>
      <c r="C22" s="61"/>
      <c r="D22" s="36"/>
      <c r="E22" s="55"/>
      <c r="F22" s="56"/>
      <c r="G22" s="54"/>
      <c r="H22" s="52">
        <v>0</v>
      </c>
    </row>
    <row r="23" spans="1:8" ht="15.75" thickBot="1">
      <c r="A23" s="47" t="s">
        <v>22</v>
      </c>
      <c r="B23" s="36"/>
      <c r="C23" s="61"/>
      <c r="D23" s="36"/>
      <c r="E23" s="55"/>
      <c r="F23" s="56"/>
      <c r="G23" s="54"/>
      <c r="H23" s="52">
        <v>0</v>
      </c>
    </row>
    <row r="24" spans="1:8" ht="15.75" thickBot="1">
      <c r="A24" s="47" t="s">
        <v>23</v>
      </c>
      <c r="B24" s="36"/>
      <c r="C24" s="61"/>
      <c r="D24" s="36"/>
      <c r="E24" s="55"/>
      <c r="F24" s="56"/>
      <c r="G24" s="54"/>
      <c r="H24" s="52">
        <v>0</v>
      </c>
    </row>
    <row r="25" spans="1:8" ht="15.75" thickBot="1">
      <c r="A25" s="47" t="s">
        <v>24</v>
      </c>
      <c r="B25" s="36"/>
      <c r="C25" s="61"/>
      <c r="D25" s="36"/>
      <c r="E25" s="55"/>
      <c r="F25" s="56"/>
      <c r="G25" s="54"/>
      <c r="H25" s="52">
        <v>0</v>
      </c>
    </row>
    <row r="26" spans="1:8" ht="15.75" thickBot="1">
      <c r="A26" s="47" t="s">
        <v>25</v>
      </c>
      <c r="B26" s="36"/>
      <c r="C26" s="61"/>
      <c r="D26" s="36"/>
      <c r="E26" s="55"/>
      <c r="F26" s="56"/>
      <c r="G26" s="54"/>
      <c r="H26" s="52">
        <v>0</v>
      </c>
    </row>
    <row r="27" spans="1:8" ht="15.75" thickBot="1">
      <c r="A27" s="47" t="s">
        <v>26</v>
      </c>
      <c r="B27" s="36"/>
      <c r="C27" s="61"/>
      <c r="D27" s="36"/>
      <c r="E27" s="55"/>
      <c r="F27" s="56"/>
      <c r="G27" s="54"/>
      <c r="H27" s="52">
        <v>0</v>
      </c>
    </row>
    <row r="28" spans="1:8" ht="15.75" thickBot="1">
      <c r="A28" s="47" t="s">
        <v>27</v>
      </c>
      <c r="B28" s="36"/>
      <c r="C28" s="61"/>
      <c r="D28" s="36"/>
      <c r="E28" s="55"/>
      <c r="F28" s="56"/>
      <c r="G28" s="54"/>
      <c r="H28" s="52">
        <v>0</v>
      </c>
    </row>
    <row r="29" spans="1:8" ht="15.75" thickBot="1">
      <c r="A29" s="47" t="s">
        <v>28</v>
      </c>
      <c r="B29" s="36"/>
      <c r="C29" s="61"/>
      <c r="D29" s="36"/>
      <c r="E29" s="55"/>
      <c r="F29" s="56"/>
      <c r="G29" s="54"/>
      <c r="H29" s="52">
        <v>0</v>
      </c>
    </row>
    <row r="30" spans="1:8" ht="15.75" thickBot="1">
      <c r="A30" s="47" t="s">
        <v>29</v>
      </c>
      <c r="B30" s="36"/>
      <c r="C30" s="61"/>
      <c r="D30" s="36"/>
      <c r="E30" s="55"/>
      <c r="F30" s="56"/>
      <c r="G30" s="54"/>
      <c r="H30" s="52">
        <v>0</v>
      </c>
    </row>
    <row r="31" spans="1:8" ht="15.75" thickBot="1">
      <c r="A31" s="47" t="s">
        <v>30</v>
      </c>
      <c r="B31" s="36"/>
      <c r="C31" s="61"/>
      <c r="D31" s="36"/>
      <c r="E31" s="55"/>
      <c r="F31" s="56"/>
      <c r="G31" s="54"/>
      <c r="H31" s="52">
        <v>0</v>
      </c>
    </row>
    <row r="32" spans="1:8" ht="15.75" thickBot="1">
      <c r="A32" s="57" t="s">
        <v>31</v>
      </c>
      <c r="B32" s="36"/>
      <c r="C32" s="61"/>
      <c r="D32" s="36"/>
      <c r="E32" s="55"/>
      <c r="F32" s="56"/>
      <c r="G32" s="54"/>
      <c r="H32" s="52">
        <v>0</v>
      </c>
    </row>
    <row r="33" spans="1:9" ht="15.75" thickBot="1">
      <c r="A33" s="57" t="s">
        <v>32</v>
      </c>
      <c r="B33" s="36"/>
      <c r="C33" s="61"/>
      <c r="D33" s="36"/>
      <c r="E33" s="55"/>
      <c r="F33" s="56"/>
      <c r="G33" s="54"/>
      <c r="H33" s="52">
        <v>0</v>
      </c>
    </row>
    <row r="34" spans="1:9" ht="15.75" thickBot="1">
      <c r="A34" s="57" t="s">
        <v>33</v>
      </c>
      <c r="B34" s="36"/>
      <c r="C34" s="61"/>
      <c r="D34" s="36"/>
      <c r="E34" s="55"/>
      <c r="F34" s="56"/>
      <c r="G34" s="54"/>
      <c r="H34" s="52">
        <v>0</v>
      </c>
    </row>
    <row r="35" spans="1:9" ht="15.75" thickBot="1">
      <c r="A35" s="57" t="s">
        <v>34</v>
      </c>
      <c r="B35" s="36"/>
      <c r="C35" s="61"/>
      <c r="D35" s="36"/>
      <c r="E35" s="55"/>
      <c r="F35" s="56"/>
      <c r="G35" s="54"/>
      <c r="H35" s="52">
        <v>0</v>
      </c>
    </row>
    <row r="36" spans="1:9" ht="15.75" thickBot="1">
      <c r="A36" s="57" t="s">
        <v>35</v>
      </c>
      <c r="B36" s="36"/>
      <c r="C36" s="61"/>
      <c r="D36" s="36"/>
      <c r="E36" s="55"/>
      <c r="F36" s="56"/>
      <c r="G36" s="54"/>
      <c r="H36" s="52">
        <v>0</v>
      </c>
    </row>
    <row r="37" spans="1:9" ht="15.75" thickBot="1">
      <c r="A37" s="57" t="s">
        <v>36</v>
      </c>
      <c r="B37" s="36"/>
      <c r="C37" s="61"/>
      <c r="D37" s="36"/>
      <c r="E37" s="55"/>
      <c r="F37" s="56"/>
      <c r="G37" s="54"/>
      <c r="H37" s="52">
        <v>0</v>
      </c>
    </row>
    <row r="38" spans="1:9" ht="15.75" thickBot="1">
      <c r="A38" s="57" t="s">
        <v>37</v>
      </c>
      <c r="B38" s="36"/>
      <c r="C38" s="61"/>
      <c r="D38" s="36"/>
      <c r="E38" s="55"/>
      <c r="F38" s="56"/>
      <c r="G38" s="54"/>
      <c r="H38" s="52">
        <v>0</v>
      </c>
    </row>
    <row r="39" spans="1:9" ht="15.75" thickBot="1">
      <c r="A39" s="57" t="s">
        <v>38</v>
      </c>
      <c r="B39" s="36"/>
      <c r="C39" s="61"/>
      <c r="D39" s="36"/>
      <c r="E39" s="55"/>
      <c r="F39" s="56"/>
      <c r="G39" s="54"/>
      <c r="H39" s="52">
        <v>0</v>
      </c>
    </row>
    <row r="40" spans="1:9" ht="15.75" thickBot="1">
      <c r="A40" s="57" t="s">
        <v>39</v>
      </c>
      <c r="B40" s="36"/>
      <c r="C40" s="61"/>
      <c r="D40" s="36"/>
      <c r="E40" s="55"/>
      <c r="F40" s="56"/>
      <c r="G40" s="54"/>
      <c r="H40" s="52">
        <v>0</v>
      </c>
    </row>
    <row r="41" spans="1:9" ht="15.75" thickBot="1">
      <c r="A41" s="57" t="s">
        <v>40</v>
      </c>
      <c r="B41" s="36"/>
      <c r="C41" s="61"/>
      <c r="D41" s="36"/>
      <c r="E41" s="55"/>
      <c r="F41" s="56"/>
      <c r="G41" s="54"/>
      <c r="H41" s="52">
        <v>0</v>
      </c>
    </row>
    <row r="42" spans="1:9" ht="15.75" thickBot="1">
      <c r="A42" s="57" t="s">
        <v>41</v>
      </c>
      <c r="B42" s="36"/>
      <c r="C42" s="61"/>
      <c r="D42" s="36"/>
      <c r="E42" s="55"/>
      <c r="F42" s="56"/>
      <c r="G42" s="54"/>
      <c r="H42" s="52">
        <v>0</v>
      </c>
    </row>
    <row r="43" spans="1:9" ht="15.75" thickBot="1">
      <c r="A43" s="32"/>
      <c r="B43" s="16"/>
      <c r="C43" s="16"/>
      <c r="D43" s="16"/>
      <c r="E43" s="16"/>
      <c r="F43" s="18"/>
      <c r="H43" s="52">
        <f>SUM(H19:H42)</f>
        <v>1600861.6273600003</v>
      </c>
      <c r="I43" t="s">
        <v>0</v>
      </c>
    </row>
    <row r="44" spans="1:9">
      <c r="A44" s="32"/>
      <c r="B44" s="16"/>
      <c r="C44" s="16"/>
      <c r="D44" s="16"/>
      <c r="E44" s="16"/>
      <c r="F44" s="18"/>
    </row>
    <row r="45" spans="1:9">
      <c r="A45" s="32"/>
      <c r="B45" s="16"/>
      <c r="C45" s="16"/>
      <c r="D45" s="16"/>
      <c r="E45" s="16"/>
      <c r="F45" s="18"/>
    </row>
    <row r="46" spans="1:9">
      <c r="A46" s="32"/>
      <c r="B46" s="16"/>
      <c r="C46" s="16"/>
      <c r="D46" s="16"/>
      <c r="E46" s="16"/>
      <c r="F46" s="18"/>
    </row>
    <row r="47" spans="1:9">
      <c r="A47" s="32"/>
      <c r="B47" s="16"/>
      <c r="C47" s="16"/>
      <c r="D47" s="16"/>
      <c r="E47" s="16"/>
      <c r="F47" s="18"/>
    </row>
    <row r="48" spans="1:9" ht="15.75" thickBot="1">
      <c r="A48" s="58"/>
      <c r="B48" s="42"/>
      <c r="C48" s="42"/>
      <c r="D48" s="42"/>
      <c r="E48" s="42"/>
      <c r="F48" s="59"/>
    </row>
  </sheetData>
  <sheetProtection password="C1B4" sheet="1" objects="1" scenarios="1"/>
  <dataConsolidate/>
  <mergeCells count="1">
    <mergeCell ref="A3:A4"/>
  </mergeCells>
  <conditionalFormatting sqref="H1">
    <cfRule type="cellIs" dxfId="29" priority="11" stopIfTrue="1" operator="equal">
      <formula>"No"</formula>
    </cfRule>
  </conditionalFormatting>
  <conditionalFormatting sqref="D1">
    <cfRule type="cellIs" dxfId="28" priority="10" stopIfTrue="1" operator="equal">
      <formula>"Yes"</formula>
    </cfRule>
  </conditionalFormatting>
  <conditionalFormatting sqref="E1">
    <cfRule type="cellIs" dxfId="27" priority="9" stopIfTrue="1" operator="equal">
      <formula>"Yes"</formula>
    </cfRule>
  </conditionalFormatting>
  <conditionalFormatting sqref="C20:C42">
    <cfRule type="expression" dxfId="26" priority="6">
      <formula>"If(b13=""Yes"",1,0)"</formula>
    </cfRule>
    <cfRule type="expression" dxfId="25" priority="7">
      <formula>"if(b13='Yes')"</formula>
    </cfRule>
    <cfRule type="expression" dxfId="24" priority="8">
      <formula>"if(B13='Yes'"</formula>
    </cfRule>
  </conditionalFormatting>
  <conditionalFormatting sqref="B3">
    <cfRule type="cellIs" dxfId="23" priority="5" stopIfTrue="1" operator="equal">
      <formula>"Yes"</formula>
    </cfRule>
  </conditionalFormatting>
  <conditionalFormatting sqref="B4">
    <cfRule type="cellIs" dxfId="22" priority="4" stopIfTrue="1" operator="equal">
      <formula>"Yes"</formula>
    </cfRule>
  </conditionalFormatting>
  <conditionalFormatting sqref="F20:F42">
    <cfRule type="expression" dxfId="21" priority="1">
      <formula>"If(b13=""Yes"",1,0)"</formula>
    </cfRule>
    <cfRule type="expression" dxfId="20" priority="2">
      <formula>"if(b13='Yes')"</formula>
    </cfRule>
    <cfRule type="expression" dxfId="19" priority="3">
      <formula>"if(B13='Yes'"</formula>
    </cfRule>
  </conditionalFormatting>
  <dataValidations count="5">
    <dataValidation type="list" allowBlank="1" showInputMessage="1" showErrorMessage="1" sqref="B9">
      <formula1>"Please select, kWh, MWh, GJ, kg C, tonne C"</formula1>
    </dataValidation>
    <dataValidation type="list" allowBlank="1" showInputMessage="1" showErrorMessage="1" sqref="B8">
      <formula1>"Please select, 2008, 2009, 2010, 2011, 2012, 2013, 2014"</formula1>
    </dataValidation>
    <dataValidation type="list" allowBlank="1" showInputMessage="1" showErrorMessage="1" sqref="I3:I5">
      <formula1>"Please select, Yes,No"</formula1>
    </dataValidation>
    <dataValidation allowBlank="1" showInputMessage="1" showErrorMessage="1" prompt="This cell sums the values in section B but can be overwritten if necessary." sqref="B11:B12 H3:H5"/>
    <dataValidation allowBlank="1" showInputMessage="1" showErrorMessage="1" prompt="This cell sums the values in section C but can be overwritten if necessary." sqref="J3:J5"/>
  </dataValidations>
  <pageMargins left="0.70866141732283472" right="0.70866141732283472" top="0.74803149606299213" bottom="0.74803149606299213" header="0.31496062992125984" footer="0.31496062992125984"/>
  <pageSetup paperSize="9" scale="54" orientation="portrait" cellComments="asDisplayed"/>
  <legacyDrawing r:id="rId1"/>
</worksheet>
</file>

<file path=xl/worksheets/sheet3.xml><?xml version="1.0" encoding="utf-8"?>
<worksheet xmlns="http://schemas.openxmlformats.org/spreadsheetml/2006/main" xmlns:r="http://schemas.openxmlformats.org/officeDocument/2006/relationships">
  <sheetPr>
    <tabColor theme="6" tint="0.39997558519241921"/>
    <pageSetUpPr fitToPage="1"/>
  </sheetPr>
  <dimension ref="A1:L46"/>
  <sheetViews>
    <sheetView zoomScale="80" zoomScaleNormal="80" workbookViewId="0">
      <selection activeCell="B23" sqref="B23"/>
    </sheetView>
  </sheetViews>
  <sheetFormatPr defaultRowHeight="15"/>
  <cols>
    <col min="1" max="1" width="69.28515625" customWidth="1"/>
    <col min="2" max="2" width="24.5703125" customWidth="1"/>
    <col min="3" max="3" width="15.7109375" customWidth="1"/>
    <col min="4" max="4" width="24.5703125" customWidth="1"/>
    <col min="5" max="5" width="16.85546875" customWidth="1"/>
    <col min="6" max="6" width="17.85546875" customWidth="1"/>
    <col min="7" max="7" width="18.28515625" customWidth="1"/>
    <col min="8" max="8" width="24.5703125" hidden="1" customWidth="1"/>
    <col min="9" max="9" width="19.5703125" hidden="1" customWidth="1"/>
    <col min="10" max="10" width="27.85546875" customWidth="1"/>
    <col min="11" max="11" width="18.85546875" customWidth="1"/>
    <col min="12" max="12" width="20.7109375" customWidth="1"/>
    <col min="13" max="20" width="15.140625" customWidth="1"/>
    <col min="21" max="21" width="19.42578125" customWidth="1"/>
    <col min="22" max="22" width="11.28515625" bestFit="1" customWidth="1"/>
  </cols>
  <sheetData>
    <row r="1" spans="1:12" ht="47.25" customHeight="1" thickBot="1">
      <c r="A1" s="6" t="s">
        <v>57</v>
      </c>
      <c r="B1" s="7" t="s">
        <v>5</v>
      </c>
      <c r="C1" s="8"/>
      <c r="D1" s="9"/>
      <c r="E1" s="10"/>
      <c r="F1" s="11"/>
      <c r="G1" s="12"/>
      <c r="H1" s="13"/>
    </row>
    <row r="2" spans="1:12" ht="21" thickBot="1">
      <c r="A2" s="14" t="s">
        <v>6</v>
      </c>
      <c r="B2" s="15" t="s">
        <v>7</v>
      </c>
      <c r="C2" s="16"/>
      <c r="D2" s="17"/>
      <c r="E2" s="16"/>
      <c r="F2" s="18"/>
    </row>
    <row r="3" spans="1:12" ht="21" thickBot="1">
      <c r="A3" s="125" t="s">
        <v>8</v>
      </c>
      <c r="B3" s="19" t="s">
        <v>9</v>
      </c>
      <c r="C3" s="20"/>
      <c r="D3" s="17"/>
      <c r="E3" s="21"/>
      <c r="F3" s="22"/>
      <c r="G3" s="23"/>
      <c r="H3" s="24"/>
      <c r="I3" s="25"/>
      <c r="J3" s="26"/>
      <c r="K3" s="26"/>
      <c r="L3" s="27"/>
    </row>
    <row r="4" spans="1:12" ht="15.75" thickBot="1">
      <c r="A4" s="125"/>
      <c r="B4" s="28" t="s">
        <v>10</v>
      </c>
      <c r="C4" s="20"/>
      <c r="D4" s="29"/>
      <c r="E4" s="21"/>
      <c r="F4" s="22"/>
      <c r="G4" s="23"/>
      <c r="H4" s="24"/>
      <c r="I4" s="25"/>
      <c r="J4" s="26"/>
      <c r="K4" s="26"/>
      <c r="L4" s="27"/>
    </row>
    <row r="5" spans="1:12" ht="15.75" thickBot="1">
      <c r="A5" s="30"/>
      <c r="B5" s="31" t="s">
        <v>11</v>
      </c>
      <c r="C5" s="20"/>
      <c r="D5" s="29"/>
      <c r="E5" s="21"/>
      <c r="F5" s="22"/>
      <c r="G5" s="23"/>
      <c r="H5" s="24"/>
      <c r="I5" s="25"/>
      <c r="J5" s="26"/>
      <c r="K5" s="26"/>
      <c r="L5" s="27"/>
    </row>
    <row r="6" spans="1:12" ht="15.75" thickBot="1">
      <c r="A6" s="32"/>
      <c r="B6" s="16"/>
      <c r="C6" s="16"/>
      <c r="D6" s="16"/>
      <c r="E6" s="16"/>
      <c r="F6" s="18"/>
    </row>
    <row r="7" spans="1:12" ht="15.75" thickBot="1">
      <c r="A7" s="15" t="s">
        <v>46</v>
      </c>
      <c r="B7" s="35">
        <v>2013</v>
      </c>
      <c r="C7" s="16"/>
      <c r="D7" s="16"/>
      <c r="E7" s="16"/>
      <c r="F7" s="18"/>
    </row>
    <row r="8" spans="1:12" ht="15.75" thickBot="1">
      <c r="A8" s="16"/>
      <c r="B8" s="16"/>
      <c r="C8" s="16"/>
      <c r="D8" s="16"/>
      <c r="E8" s="16"/>
      <c r="F8" s="18"/>
    </row>
    <row r="9" spans="1:12" ht="15.75" thickBot="1">
      <c r="A9" s="15" t="s">
        <v>52</v>
      </c>
      <c r="B9" s="37">
        <f>SUM(B17:B40)</f>
        <v>90</v>
      </c>
      <c r="C9" s="16"/>
      <c r="D9" s="16"/>
      <c r="E9" s="16"/>
      <c r="F9" s="18"/>
    </row>
    <row r="10" spans="1:12" ht="15.75" thickBot="1">
      <c r="A10" s="15" t="s">
        <v>53</v>
      </c>
      <c r="B10" s="37">
        <f>SUM(C17:C40)</f>
        <v>20</v>
      </c>
      <c r="C10" s="16"/>
      <c r="D10" s="16"/>
      <c r="E10" s="16"/>
      <c r="F10" s="18"/>
    </row>
    <row r="11" spans="1:12" ht="15.75" thickBot="1">
      <c r="A11" s="15" t="s">
        <v>45</v>
      </c>
      <c r="B11" s="37">
        <f>SUM(D17:D40)</f>
        <v>170</v>
      </c>
      <c r="C11" s="16"/>
      <c r="D11" s="16"/>
      <c r="E11" s="16"/>
      <c r="F11" s="18"/>
    </row>
    <row r="12" spans="1:12" ht="15.75" thickBot="1">
      <c r="A12" s="15" t="s">
        <v>50</v>
      </c>
      <c r="B12" s="62">
        <f>IF(B9&lt;&gt;0,(B9+B10)/B11,0)</f>
        <v>0.6470588235294118</v>
      </c>
      <c r="C12" s="16"/>
      <c r="D12" s="16"/>
      <c r="E12" s="16"/>
      <c r="F12" s="18"/>
    </row>
    <row r="13" spans="1:12" ht="15.75" thickBot="1">
      <c r="A13" s="15" t="s">
        <v>51</v>
      </c>
      <c r="B13" s="62">
        <f>IF(B10&lt;&gt;0,B10/B9,0)</f>
        <v>0.22222222222222221</v>
      </c>
      <c r="C13" s="16"/>
      <c r="D13" s="16"/>
      <c r="E13" s="16"/>
      <c r="F13" s="18"/>
    </row>
    <row r="14" spans="1:12">
      <c r="A14" s="40"/>
      <c r="B14" s="41"/>
      <c r="C14" s="16"/>
      <c r="D14" s="16"/>
      <c r="E14" s="16"/>
      <c r="F14" s="18"/>
    </row>
    <row r="15" spans="1:12" ht="37.5" customHeight="1" thickBot="1">
      <c r="A15" s="32"/>
      <c r="B15" s="16"/>
      <c r="C15" s="16"/>
      <c r="D15" s="42"/>
      <c r="E15" s="43"/>
      <c r="F15" s="44"/>
      <c r="G15" s="45"/>
    </row>
    <row r="16" spans="1:12" ht="45.75" thickBot="1">
      <c r="A16" s="46" t="s">
        <v>16</v>
      </c>
      <c r="B16" s="47" t="s">
        <v>47</v>
      </c>
      <c r="C16" s="48" t="s">
        <v>48</v>
      </c>
      <c r="D16" s="47" t="s">
        <v>2</v>
      </c>
      <c r="E16" s="47" t="s">
        <v>49</v>
      </c>
      <c r="F16" s="50"/>
      <c r="G16" s="51"/>
      <c r="H16" s="47" t="s">
        <v>17</v>
      </c>
    </row>
    <row r="17" spans="1:8" ht="15.75" thickBot="1">
      <c r="A17" s="47" t="s">
        <v>18</v>
      </c>
      <c r="B17" s="36">
        <v>50</v>
      </c>
      <c r="C17" s="36">
        <v>20</v>
      </c>
      <c r="D17" s="36">
        <v>90</v>
      </c>
      <c r="E17" s="62">
        <f>IFERROR((B17+C17)/($B$9+$B$10),"")</f>
        <v>0.63636363636363635</v>
      </c>
      <c r="F17" s="22"/>
      <c r="G17" s="54"/>
      <c r="H17" s="52">
        <v>764377.94160000002</v>
      </c>
    </row>
    <row r="18" spans="1:8" ht="15.75" thickBot="1">
      <c r="A18" s="47" t="s">
        <v>19</v>
      </c>
      <c r="B18" s="36">
        <v>40</v>
      </c>
      <c r="C18" s="36"/>
      <c r="D18" s="36">
        <v>80</v>
      </c>
      <c r="E18" s="62">
        <f t="shared" ref="E18:E40" si="0">IFERROR((B18+C18)/($B$9+$B$10),"")</f>
        <v>0.36363636363636365</v>
      </c>
      <c r="F18" s="56"/>
      <c r="G18" s="54"/>
      <c r="H18" s="52">
        <v>28004.320500000002</v>
      </c>
    </row>
    <row r="19" spans="1:8" ht="15.75" thickBot="1">
      <c r="A19" s="47" t="s">
        <v>20</v>
      </c>
      <c r="B19" s="36"/>
      <c r="C19" s="36"/>
      <c r="D19" s="36"/>
      <c r="E19" s="62">
        <f t="shared" si="0"/>
        <v>0</v>
      </c>
      <c r="F19" s="56"/>
      <c r="G19" s="54"/>
      <c r="H19" s="52">
        <v>19149.12</v>
      </c>
    </row>
    <row r="20" spans="1:8" ht="15.75" thickBot="1">
      <c r="A20" s="47" t="s">
        <v>21</v>
      </c>
      <c r="B20" s="36"/>
      <c r="C20" s="36"/>
      <c r="D20" s="36"/>
      <c r="E20" s="62">
        <f t="shared" si="0"/>
        <v>0</v>
      </c>
      <c r="F20" s="56"/>
      <c r="G20" s="54"/>
      <c r="H20" s="52">
        <v>0</v>
      </c>
    </row>
    <row r="21" spans="1:8" ht="15.75" thickBot="1">
      <c r="A21" s="47" t="s">
        <v>22</v>
      </c>
      <c r="B21" s="36"/>
      <c r="C21" s="36"/>
      <c r="D21" s="36"/>
      <c r="E21" s="62">
        <f t="shared" si="0"/>
        <v>0</v>
      </c>
      <c r="F21" s="56"/>
      <c r="G21" s="54"/>
      <c r="H21" s="52">
        <v>0</v>
      </c>
    </row>
    <row r="22" spans="1:8" ht="15.75" thickBot="1">
      <c r="A22" s="47" t="s">
        <v>23</v>
      </c>
      <c r="B22" s="36"/>
      <c r="C22" s="36"/>
      <c r="D22" s="36"/>
      <c r="E22" s="62">
        <f t="shared" si="0"/>
        <v>0</v>
      </c>
      <c r="F22" s="56"/>
      <c r="G22" s="54"/>
      <c r="H22" s="52">
        <v>0</v>
      </c>
    </row>
    <row r="23" spans="1:8" ht="15.75" thickBot="1">
      <c r="A23" s="47" t="s">
        <v>24</v>
      </c>
      <c r="B23" s="36"/>
      <c r="C23" s="36"/>
      <c r="D23" s="36"/>
      <c r="E23" s="62">
        <f t="shared" si="0"/>
        <v>0</v>
      </c>
      <c r="F23" s="56"/>
      <c r="G23" s="54"/>
      <c r="H23" s="52">
        <v>0</v>
      </c>
    </row>
    <row r="24" spans="1:8" ht="15.75" thickBot="1">
      <c r="A24" s="47" t="s">
        <v>25</v>
      </c>
      <c r="B24" s="36"/>
      <c r="C24" s="36"/>
      <c r="D24" s="36"/>
      <c r="E24" s="62">
        <f t="shared" si="0"/>
        <v>0</v>
      </c>
      <c r="F24" s="56"/>
      <c r="G24" s="54"/>
      <c r="H24" s="52">
        <v>0</v>
      </c>
    </row>
    <row r="25" spans="1:8" ht="15.75" thickBot="1">
      <c r="A25" s="47" t="s">
        <v>26</v>
      </c>
      <c r="B25" s="36"/>
      <c r="C25" s="36"/>
      <c r="D25" s="36"/>
      <c r="E25" s="62">
        <f t="shared" si="0"/>
        <v>0</v>
      </c>
      <c r="F25" s="56"/>
      <c r="G25" s="54"/>
      <c r="H25" s="52">
        <v>0</v>
      </c>
    </row>
    <row r="26" spans="1:8" ht="15.75" thickBot="1">
      <c r="A26" s="47" t="s">
        <v>27</v>
      </c>
      <c r="B26" s="36"/>
      <c r="C26" s="36"/>
      <c r="D26" s="36"/>
      <c r="E26" s="62">
        <f t="shared" si="0"/>
        <v>0</v>
      </c>
      <c r="F26" s="56"/>
      <c r="G26" s="54"/>
      <c r="H26" s="52">
        <v>0</v>
      </c>
    </row>
    <row r="27" spans="1:8" ht="15.75" thickBot="1">
      <c r="A27" s="47" t="s">
        <v>28</v>
      </c>
      <c r="B27" s="36"/>
      <c r="C27" s="36"/>
      <c r="D27" s="36"/>
      <c r="E27" s="62">
        <f t="shared" si="0"/>
        <v>0</v>
      </c>
      <c r="F27" s="56"/>
      <c r="G27" s="54"/>
      <c r="H27" s="52">
        <v>0</v>
      </c>
    </row>
    <row r="28" spans="1:8" ht="15.75" thickBot="1">
      <c r="A28" s="47" t="s">
        <v>29</v>
      </c>
      <c r="B28" s="36"/>
      <c r="C28" s="36"/>
      <c r="D28" s="36"/>
      <c r="E28" s="62">
        <f t="shared" si="0"/>
        <v>0</v>
      </c>
      <c r="F28" s="56"/>
      <c r="G28" s="54"/>
      <c r="H28" s="52">
        <v>0</v>
      </c>
    </row>
    <row r="29" spans="1:8" ht="15.75" thickBot="1">
      <c r="A29" s="47" t="s">
        <v>30</v>
      </c>
      <c r="B29" s="36"/>
      <c r="C29" s="36"/>
      <c r="D29" s="36"/>
      <c r="E29" s="62">
        <f t="shared" si="0"/>
        <v>0</v>
      </c>
      <c r="F29" s="56"/>
      <c r="G29" s="54"/>
      <c r="H29" s="52">
        <v>0</v>
      </c>
    </row>
    <row r="30" spans="1:8" ht="15.75" thickBot="1">
      <c r="A30" s="57" t="s">
        <v>31</v>
      </c>
      <c r="B30" s="36"/>
      <c r="C30" s="36"/>
      <c r="D30" s="36"/>
      <c r="E30" s="62">
        <f t="shared" si="0"/>
        <v>0</v>
      </c>
      <c r="F30" s="56"/>
      <c r="G30" s="54"/>
      <c r="H30" s="52">
        <v>0</v>
      </c>
    </row>
    <row r="31" spans="1:8" ht="15.75" thickBot="1">
      <c r="A31" s="57" t="s">
        <v>32</v>
      </c>
      <c r="B31" s="36"/>
      <c r="C31" s="36"/>
      <c r="D31" s="36"/>
      <c r="E31" s="62">
        <f t="shared" si="0"/>
        <v>0</v>
      </c>
      <c r="F31" s="56"/>
      <c r="G31" s="54"/>
      <c r="H31" s="52">
        <v>0</v>
      </c>
    </row>
    <row r="32" spans="1:8" ht="15.75" thickBot="1">
      <c r="A32" s="57" t="s">
        <v>33</v>
      </c>
      <c r="B32" s="36"/>
      <c r="C32" s="36"/>
      <c r="D32" s="36"/>
      <c r="E32" s="62">
        <f t="shared" si="0"/>
        <v>0</v>
      </c>
      <c r="F32" s="56"/>
      <c r="G32" s="54"/>
      <c r="H32" s="52">
        <v>0</v>
      </c>
    </row>
    <row r="33" spans="1:9" ht="15.75" thickBot="1">
      <c r="A33" s="57" t="s">
        <v>34</v>
      </c>
      <c r="B33" s="36"/>
      <c r="C33" s="36"/>
      <c r="D33" s="36"/>
      <c r="E33" s="62">
        <f t="shared" si="0"/>
        <v>0</v>
      </c>
      <c r="F33" s="56"/>
      <c r="G33" s="54"/>
      <c r="H33" s="52">
        <v>0</v>
      </c>
    </row>
    <row r="34" spans="1:9" ht="15.75" thickBot="1">
      <c r="A34" s="57" t="s">
        <v>35</v>
      </c>
      <c r="B34" s="36"/>
      <c r="C34" s="36"/>
      <c r="D34" s="36"/>
      <c r="E34" s="62">
        <f t="shared" si="0"/>
        <v>0</v>
      </c>
      <c r="F34" s="56"/>
      <c r="G34" s="54"/>
      <c r="H34" s="52">
        <v>0</v>
      </c>
    </row>
    <row r="35" spans="1:9" ht="15.75" thickBot="1">
      <c r="A35" s="57" t="s">
        <v>36</v>
      </c>
      <c r="B35" s="36"/>
      <c r="C35" s="36"/>
      <c r="D35" s="36"/>
      <c r="E35" s="62">
        <f t="shared" si="0"/>
        <v>0</v>
      </c>
      <c r="F35" s="56"/>
      <c r="G35" s="54"/>
      <c r="H35" s="52">
        <v>0</v>
      </c>
    </row>
    <row r="36" spans="1:9" ht="15.75" thickBot="1">
      <c r="A36" s="57" t="s">
        <v>37</v>
      </c>
      <c r="B36" s="36"/>
      <c r="C36" s="36"/>
      <c r="D36" s="36"/>
      <c r="E36" s="62">
        <f t="shared" si="0"/>
        <v>0</v>
      </c>
      <c r="F36" s="56"/>
      <c r="G36" s="54"/>
      <c r="H36" s="52">
        <v>0</v>
      </c>
    </row>
    <row r="37" spans="1:9" ht="15.75" thickBot="1">
      <c r="A37" s="57" t="s">
        <v>38</v>
      </c>
      <c r="B37" s="36"/>
      <c r="C37" s="36"/>
      <c r="D37" s="36"/>
      <c r="E37" s="62">
        <f t="shared" si="0"/>
        <v>0</v>
      </c>
      <c r="F37" s="56"/>
      <c r="G37" s="54"/>
      <c r="H37" s="52">
        <v>0</v>
      </c>
    </row>
    <row r="38" spans="1:9" ht="15.75" thickBot="1">
      <c r="A38" s="57" t="s">
        <v>39</v>
      </c>
      <c r="B38" s="36"/>
      <c r="C38" s="36"/>
      <c r="D38" s="36"/>
      <c r="E38" s="62">
        <f t="shared" si="0"/>
        <v>0</v>
      </c>
      <c r="F38" s="56"/>
      <c r="G38" s="54"/>
      <c r="H38" s="52">
        <v>0</v>
      </c>
    </row>
    <row r="39" spans="1:9" ht="15.75" thickBot="1">
      <c r="A39" s="57" t="s">
        <v>40</v>
      </c>
      <c r="B39" s="36"/>
      <c r="C39" s="36"/>
      <c r="D39" s="36"/>
      <c r="E39" s="62">
        <f t="shared" si="0"/>
        <v>0</v>
      </c>
      <c r="F39" s="56"/>
      <c r="G39" s="54"/>
      <c r="H39" s="52">
        <v>0</v>
      </c>
    </row>
    <row r="40" spans="1:9" ht="15.75" thickBot="1">
      <c r="A40" s="57" t="s">
        <v>41</v>
      </c>
      <c r="B40" s="36"/>
      <c r="C40" s="36"/>
      <c r="D40" s="36"/>
      <c r="E40" s="62">
        <f t="shared" si="0"/>
        <v>0</v>
      </c>
      <c r="F40" s="56"/>
      <c r="G40" s="54"/>
      <c r="H40" s="52">
        <v>0</v>
      </c>
    </row>
    <row r="41" spans="1:9" ht="15.75" thickBot="1">
      <c r="A41" s="32"/>
      <c r="B41" s="16"/>
      <c r="C41" s="16"/>
      <c r="D41" s="16"/>
      <c r="E41" s="16"/>
      <c r="F41" s="18"/>
      <c r="H41" s="52">
        <f>SUM(H17:H40)</f>
        <v>811531.38210000005</v>
      </c>
      <c r="I41" t="s">
        <v>0</v>
      </c>
    </row>
    <row r="42" spans="1:9">
      <c r="A42" s="32"/>
      <c r="B42" s="16"/>
      <c r="C42" s="16"/>
      <c r="D42" s="16"/>
      <c r="E42" s="16"/>
      <c r="F42" s="18"/>
    </row>
    <row r="43" spans="1:9">
      <c r="A43" s="32"/>
      <c r="B43" s="16"/>
      <c r="C43" s="16"/>
      <c r="D43" s="16"/>
      <c r="E43" s="16"/>
      <c r="F43" s="18"/>
    </row>
    <row r="44" spans="1:9">
      <c r="A44" s="32"/>
      <c r="B44" s="16"/>
      <c r="C44" s="16"/>
      <c r="D44" s="16"/>
      <c r="E44" s="16"/>
      <c r="F44" s="18"/>
    </row>
    <row r="45" spans="1:9">
      <c r="A45" s="32"/>
      <c r="B45" s="16"/>
      <c r="C45" s="16"/>
      <c r="D45" s="16"/>
      <c r="E45" s="16"/>
      <c r="F45" s="18"/>
    </row>
    <row r="46" spans="1:9" ht="15.75" thickBot="1">
      <c r="A46" s="58"/>
      <c r="B46" s="42"/>
      <c r="C46" s="42"/>
      <c r="D46" s="42"/>
      <c r="E46" s="42"/>
      <c r="F46" s="59"/>
    </row>
  </sheetData>
  <sheetProtection password="C1B4" sheet="1" objects="1" scenarios="1"/>
  <dataConsolidate/>
  <mergeCells count="1">
    <mergeCell ref="A3:A4"/>
  </mergeCells>
  <conditionalFormatting sqref="H1">
    <cfRule type="cellIs" dxfId="18" priority="12" stopIfTrue="1" operator="equal">
      <formula>"No"</formula>
    </cfRule>
  </conditionalFormatting>
  <conditionalFormatting sqref="D1">
    <cfRule type="cellIs" dxfId="17" priority="11" stopIfTrue="1" operator="equal">
      <formula>"Yes"</formula>
    </cfRule>
  </conditionalFormatting>
  <conditionalFormatting sqref="E1">
    <cfRule type="cellIs" dxfId="16" priority="10" stopIfTrue="1" operator="equal">
      <formula>"Yes"</formula>
    </cfRule>
  </conditionalFormatting>
  <conditionalFormatting sqref="B3">
    <cfRule type="cellIs" dxfId="15" priority="6" stopIfTrue="1" operator="equal">
      <formula>"Yes"</formula>
    </cfRule>
  </conditionalFormatting>
  <conditionalFormatting sqref="B4">
    <cfRule type="cellIs" dxfId="14" priority="5" stopIfTrue="1" operator="equal">
      <formula>"Yes"</formula>
    </cfRule>
  </conditionalFormatting>
  <conditionalFormatting sqref="F18:F40">
    <cfRule type="expression" dxfId="13" priority="2">
      <formula>"If(b13=""Yes"",1,0)"</formula>
    </cfRule>
    <cfRule type="expression" dxfId="12" priority="3">
      <formula>"if(b13='Yes')"</formula>
    </cfRule>
    <cfRule type="expression" dxfId="11" priority="4">
      <formula>"if(B13='Yes'"</formula>
    </cfRule>
  </conditionalFormatting>
  <conditionalFormatting sqref="B13">
    <cfRule type="cellIs" dxfId="10" priority="1" operator="greaterThan">
      <formula>0.42857</formula>
    </cfRule>
  </conditionalFormatting>
  <dataValidations xWindow="568" yWindow="445" count="6">
    <dataValidation allowBlank="1" showInputMessage="1" showErrorMessage="1" prompt="This cell sums the values in section C but can be overwritten if necessary." sqref="J3:J5"/>
    <dataValidation allowBlank="1" showInputMessage="1" showErrorMessage="1" prompt="This cell sums the values in section B but can be overwritten if necessary." sqref="B9:B11 H3:H5"/>
    <dataValidation type="list" allowBlank="1" showInputMessage="1" showErrorMessage="1" sqref="I3:I5">
      <formula1>"Please select, Yes,No"</formula1>
    </dataValidation>
    <dataValidation type="list" allowBlank="1" showInputMessage="1" showErrorMessage="1" sqref="B7">
      <formula1>"Please select, 2008, 2009, 2010, 2011, 2012, 2013, 2014"</formula1>
    </dataValidation>
    <dataValidation allowBlank="1" showErrorMessage="1" prompt="This cell sums the values in section B but can be overwritten if necessary." sqref="E17:E40"/>
    <dataValidation allowBlank="1" showInputMessage="1" showErrorMessage="1" promptTitle="3/7th provision" prompt="Leave blank if not claimed" sqref="C16:C40"/>
  </dataValidations>
  <pageMargins left="0.70866141732283472" right="0.70866141732283472" top="0.74803149606299213" bottom="0.74803149606299213" header="0.31496062992125984" footer="0.31496062992125984"/>
  <pageSetup paperSize="9" scale="54" orientation="portrait" cellComments="asDisplayed"/>
</worksheet>
</file>

<file path=xl/worksheets/sheet4.xml><?xml version="1.0" encoding="utf-8"?>
<worksheet xmlns="http://schemas.openxmlformats.org/spreadsheetml/2006/main" xmlns:r="http://schemas.openxmlformats.org/officeDocument/2006/relationships">
  <sheetPr>
    <tabColor theme="6" tint="0.39997558519241921"/>
    <pageSetUpPr fitToPage="1"/>
  </sheetPr>
  <dimension ref="A1:K46"/>
  <sheetViews>
    <sheetView zoomScale="70" zoomScaleNormal="70" workbookViewId="0">
      <selection activeCell="D38" sqref="D38"/>
    </sheetView>
  </sheetViews>
  <sheetFormatPr defaultRowHeight="15"/>
  <cols>
    <col min="1" max="1" width="69.28515625" customWidth="1"/>
    <col min="2" max="2" width="24.5703125" customWidth="1"/>
    <col min="3" max="3" width="15.7109375" customWidth="1"/>
    <col min="4" max="4" width="13.42578125" customWidth="1"/>
    <col min="5" max="5" width="17.85546875" customWidth="1"/>
    <col min="6" max="6" width="18.28515625" customWidth="1"/>
    <col min="7" max="7" width="24.5703125" hidden="1" customWidth="1"/>
    <col min="8" max="8" width="19.5703125" hidden="1" customWidth="1"/>
    <col min="9" max="9" width="27.85546875" customWidth="1"/>
    <col min="10" max="10" width="18.85546875" customWidth="1"/>
    <col min="11" max="11" width="20.7109375" customWidth="1"/>
    <col min="12" max="19" width="15.140625" customWidth="1"/>
    <col min="20" max="20" width="19.42578125" customWidth="1"/>
    <col min="21" max="21" width="11.28515625" bestFit="1" customWidth="1"/>
  </cols>
  <sheetData>
    <row r="1" spans="1:11" ht="47.25" customHeight="1" thickBot="1">
      <c r="A1" s="6" t="s">
        <v>58</v>
      </c>
      <c r="B1" s="7" t="s">
        <v>5</v>
      </c>
      <c r="C1" s="8"/>
      <c r="D1" s="10"/>
      <c r="E1" s="11"/>
      <c r="F1" s="12"/>
      <c r="G1" s="13"/>
    </row>
    <row r="2" spans="1:11" ht="15.75" thickBot="1">
      <c r="A2" s="14" t="s">
        <v>6</v>
      </c>
      <c r="B2" s="15" t="s">
        <v>7</v>
      </c>
      <c r="C2" s="16"/>
      <c r="D2" s="16"/>
      <c r="E2" s="18"/>
    </row>
    <row r="3" spans="1:11" ht="15.75" thickBot="1">
      <c r="A3" s="125" t="s">
        <v>8</v>
      </c>
      <c r="B3" s="19" t="s">
        <v>9</v>
      </c>
      <c r="C3" s="20"/>
      <c r="D3" s="21"/>
      <c r="E3" s="22"/>
      <c r="F3" s="23"/>
      <c r="G3" s="24"/>
      <c r="H3" s="25"/>
      <c r="I3" s="26"/>
      <c r="J3" s="26"/>
      <c r="K3" s="27"/>
    </row>
    <row r="4" spans="1:11" ht="15.75" thickBot="1">
      <c r="A4" s="125"/>
      <c r="B4" s="28" t="s">
        <v>10</v>
      </c>
      <c r="C4" s="20"/>
      <c r="D4" s="21"/>
      <c r="E4" s="22"/>
      <c r="F4" s="23"/>
      <c r="G4" s="24"/>
      <c r="H4" s="25"/>
      <c r="I4" s="26"/>
      <c r="J4" s="26"/>
      <c r="K4" s="27"/>
    </row>
    <row r="5" spans="1:11" ht="15.75" thickBot="1">
      <c r="A5" s="30"/>
      <c r="B5" s="31" t="s">
        <v>11</v>
      </c>
      <c r="C5" s="20"/>
      <c r="D5" s="21"/>
      <c r="E5" s="22"/>
      <c r="F5" s="23"/>
      <c r="G5" s="24"/>
      <c r="H5" s="25"/>
      <c r="I5" s="26"/>
      <c r="J5" s="26"/>
      <c r="K5" s="27"/>
    </row>
    <row r="6" spans="1:11" ht="15.75" thickBot="1">
      <c r="A6" s="94"/>
      <c r="B6" s="95"/>
      <c r="C6" s="95"/>
      <c r="D6" s="95"/>
      <c r="E6" s="96"/>
    </row>
    <row r="7" spans="1:11" ht="15.75" thickBot="1">
      <c r="A7" s="97" t="s">
        <v>12</v>
      </c>
      <c r="B7" s="124">
        <f>'Baseline Data'!B8</f>
        <v>2008</v>
      </c>
      <c r="C7" s="95"/>
      <c r="D7" s="95"/>
      <c r="E7" s="96"/>
    </row>
    <row r="8" spans="1:11" ht="15.75" thickBot="1">
      <c r="A8" s="97" t="s">
        <v>13</v>
      </c>
      <c r="B8" s="98" t="str">
        <f>'Baseline Data'!B9</f>
        <v>kWh</v>
      </c>
      <c r="C8" s="95"/>
      <c r="D8" s="95"/>
      <c r="E8" s="96"/>
    </row>
    <row r="9" spans="1:11" ht="15.75" thickBot="1">
      <c r="A9" s="95"/>
      <c r="B9" s="95"/>
      <c r="C9" s="95"/>
      <c r="D9" s="95"/>
      <c r="E9" s="96"/>
    </row>
    <row r="10" spans="1:11" ht="15.75" thickBot="1">
      <c r="A10" s="97" t="s">
        <v>52</v>
      </c>
      <c r="B10" s="99">
        <f>SUM(B17:B40)</f>
        <v>129.41176470588235</v>
      </c>
      <c r="C10" s="95"/>
      <c r="D10" s="95"/>
      <c r="E10" s="96"/>
    </row>
    <row r="11" spans="1:11" ht="15.75" thickBot="1">
      <c r="A11" s="97" t="s">
        <v>56</v>
      </c>
      <c r="B11" s="100">
        <f>IF(B10&lt;&gt;0,B10/'Baseline Data'!B12,0)</f>
        <v>0.64705882352941169</v>
      </c>
      <c r="C11" s="95"/>
      <c r="D11" s="95"/>
      <c r="E11" s="96"/>
    </row>
    <row r="12" spans="1:11" ht="30.75" hidden="1" thickBot="1">
      <c r="A12" s="101" t="s">
        <v>14</v>
      </c>
      <c r="B12" s="102">
        <v>0</v>
      </c>
      <c r="C12" s="95"/>
      <c r="D12" s="95"/>
      <c r="E12" s="96"/>
    </row>
    <row r="13" spans="1:11" ht="30.75" hidden="1" thickBot="1">
      <c r="A13" s="101" t="s">
        <v>15</v>
      </c>
      <c r="B13" s="102">
        <v>0</v>
      </c>
      <c r="C13" s="95"/>
      <c r="D13" s="95"/>
      <c r="E13" s="96"/>
    </row>
    <row r="14" spans="1:11">
      <c r="A14" s="103"/>
      <c r="B14" s="104"/>
      <c r="C14" s="95"/>
      <c r="D14" s="95"/>
      <c r="E14" s="96"/>
    </row>
    <row r="15" spans="1:11" ht="37.5" customHeight="1" thickBot="1">
      <c r="A15" s="94"/>
      <c r="B15" s="95"/>
      <c r="C15" s="95"/>
      <c r="D15" s="105"/>
      <c r="E15" s="106"/>
      <c r="F15" s="45"/>
    </row>
    <row r="16" spans="1:11" ht="45.75" thickBot="1">
      <c r="A16" s="107" t="s">
        <v>16</v>
      </c>
      <c r="B16" s="108" t="s">
        <v>86</v>
      </c>
      <c r="C16" s="109"/>
      <c r="D16" s="110"/>
      <c r="E16" s="111"/>
      <c r="F16" s="51"/>
      <c r="G16" s="47" t="s">
        <v>17</v>
      </c>
    </row>
    <row r="17" spans="1:7" ht="15.75" thickBot="1">
      <c r="A17" s="108" t="s">
        <v>18</v>
      </c>
      <c r="B17" s="112">
        <f>calculations!J41</f>
        <v>82.35294117647058</v>
      </c>
      <c r="C17" s="113"/>
      <c r="D17" s="114"/>
      <c r="E17" s="115"/>
      <c r="F17" s="54"/>
      <c r="G17" s="52" t="e">
        <v>#REF!</v>
      </c>
    </row>
    <row r="18" spans="1:7" ht="15.75" thickBot="1">
      <c r="A18" s="108" t="s">
        <v>19</v>
      </c>
      <c r="B18" s="112">
        <f>calculations!J42</f>
        <v>47.058823529411761</v>
      </c>
      <c r="C18" s="113"/>
      <c r="D18" s="116"/>
      <c r="E18" s="117"/>
      <c r="F18" s="54"/>
      <c r="G18" s="52" t="e">
        <v>#REF!</v>
      </c>
    </row>
    <row r="19" spans="1:7" ht="15.75" thickBot="1">
      <c r="A19" s="108" t="s">
        <v>20</v>
      </c>
      <c r="B19" s="112">
        <f>calculations!J43</f>
        <v>0</v>
      </c>
      <c r="C19" s="113"/>
      <c r="D19" s="116"/>
      <c r="E19" s="117"/>
      <c r="F19" s="54"/>
      <c r="G19" s="52" t="e">
        <v>#REF!</v>
      </c>
    </row>
    <row r="20" spans="1:7" ht="15.75" thickBot="1">
      <c r="A20" s="108" t="s">
        <v>21</v>
      </c>
      <c r="B20" s="112">
        <f>calculations!J44</f>
        <v>0</v>
      </c>
      <c r="C20" s="113"/>
      <c r="D20" s="116"/>
      <c r="E20" s="117"/>
      <c r="F20" s="54"/>
      <c r="G20" s="52" t="e">
        <v>#REF!</v>
      </c>
    </row>
    <row r="21" spans="1:7" ht="15.75" thickBot="1">
      <c r="A21" s="108" t="s">
        <v>22</v>
      </c>
      <c r="B21" s="112">
        <f>calculations!J45</f>
        <v>0</v>
      </c>
      <c r="C21" s="113"/>
      <c r="D21" s="116"/>
      <c r="E21" s="117"/>
      <c r="F21" s="54"/>
      <c r="G21" s="52" t="e">
        <v>#REF!</v>
      </c>
    </row>
    <row r="22" spans="1:7" ht="15.75" thickBot="1">
      <c r="A22" s="108" t="s">
        <v>23</v>
      </c>
      <c r="B22" s="112">
        <f>calculations!J46</f>
        <v>0</v>
      </c>
      <c r="C22" s="113"/>
      <c r="D22" s="116"/>
      <c r="E22" s="117"/>
      <c r="F22" s="54"/>
      <c r="G22" s="52" t="e">
        <v>#REF!</v>
      </c>
    </row>
    <row r="23" spans="1:7" ht="15.75" thickBot="1">
      <c r="A23" s="108" t="s">
        <v>24</v>
      </c>
      <c r="B23" s="112">
        <f>calculations!J47</f>
        <v>0</v>
      </c>
      <c r="C23" s="113"/>
      <c r="D23" s="116"/>
      <c r="E23" s="117"/>
      <c r="F23" s="54"/>
      <c r="G23" s="52" t="e">
        <v>#REF!</v>
      </c>
    </row>
    <row r="24" spans="1:7" ht="15.75" thickBot="1">
      <c r="A24" s="108" t="s">
        <v>25</v>
      </c>
      <c r="B24" s="112">
        <f>calculations!J48</f>
        <v>0</v>
      </c>
      <c r="C24" s="113"/>
      <c r="D24" s="116"/>
      <c r="E24" s="117"/>
      <c r="F24" s="54"/>
      <c r="G24" s="52" t="e">
        <v>#REF!</v>
      </c>
    </row>
    <row r="25" spans="1:7" ht="15.75" thickBot="1">
      <c r="A25" s="108" t="s">
        <v>26</v>
      </c>
      <c r="B25" s="112">
        <f>calculations!J49</f>
        <v>0</v>
      </c>
      <c r="C25" s="113"/>
      <c r="D25" s="116"/>
      <c r="E25" s="117"/>
      <c r="F25" s="54"/>
      <c r="G25" s="52" t="e">
        <v>#REF!</v>
      </c>
    </row>
    <row r="26" spans="1:7" ht="15.75" thickBot="1">
      <c r="A26" s="108" t="s">
        <v>27</v>
      </c>
      <c r="B26" s="112">
        <f>calculations!J50</f>
        <v>0</v>
      </c>
      <c r="C26" s="113"/>
      <c r="D26" s="116"/>
      <c r="E26" s="117"/>
      <c r="F26" s="54"/>
      <c r="G26" s="52" t="e">
        <v>#REF!</v>
      </c>
    </row>
    <row r="27" spans="1:7" ht="15.75" thickBot="1">
      <c r="A27" s="108" t="s">
        <v>28</v>
      </c>
      <c r="B27" s="112">
        <f>calculations!J51</f>
        <v>0</v>
      </c>
      <c r="C27" s="113"/>
      <c r="D27" s="116"/>
      <c r="E27" s="117"/>
      <c r="F27" s="54"/>
      <c r="G27" s="52" t="e">
        <v>#REF!</v>
      </c>
    </row>
    <row r="28" spans="1:7" ht="15.75" thickBot="1">
      <c r="A28" s="108" t="s">
        <v>29</v>
      </c>
      <c r="B28" s="112">
        <f>calculations!J52</f>
        <v>0</v>
      </c>
      <c r="C28" s="113"/>
      <c r="D28" s="116"/>
      <c r="E28" s="117"/>
      <c r="F28" s="54"/>
      <c r="G28" s="52" t="e">
        <v>#REF!</v>
      </c>
    </row>
    <row r="29" spans="1:7" ht="15.75" thickBot="1">
      <c r="A29" s="108" t="s">
        <v>30</v>
      </c>
      <c r="B29" s="112">
        <f>calculations!J53</f>
        <v>0</v>
      </c>
      <c r="C29" s="113"/>
      <c r="D29" s="116"/>
      <c r="E29" s="117"/>
      <c r="F29" s="54"/>
      <c r="G29" s="52" t="e">
        <v>#REF!</v>
      </c>
    </row>
    <row r="30" spans="1:7" ht="15.75" thickBot="1">
      <c r="A30" s="118" t="str">
        <f>'Baseline Data'!A32</f>
        <v>Other fuel 01  (kWh)</v>
      </c>
      <c r="B30" s="112">
        <f>calculations!J54</f>
        <v>0</v>
      </c>
      <c r="C30" s="113"/>
      <c r="D30" s="116"/>
      <c r="E30" s="117"/>
      <c r="F30" s="54"/>
      <c r="G30" s="52" t="e">
        <v>#REF!</v>
      </c>
    </row>
    <row r="31" spans="1:7" ht="15.75" thickBot="1">
      <c r="A31" s="118" t="str">
        <f>'Baseline Data'!A33</f>
        <v>Other fuel 02  (kWh)</v>
      </c>
      <c r="B31" s="112">
        <f>calculations!J55</f>
        <v>0</v>
      </c>
      <c r="C31" s="113"/>
      <c r="D31" s="116"/>
      <c r="E31" s="117"/>
      <c r="F31" s="54"/>
      <c r="G31" s="52" t="e">
        <v>#REF!</v>
      </c>
    </row>
    <row r="32" spans="1:7" ht="15.75" thickBot="1">
      <c r="A32" s="118" t="str">
        <f>'Baseline Data'!A34</f>
        <v>Other fuel 03  (kWh)</v>
      </c>
      <c r="B32" s="112">
        <f>calculations!J56</f>
        <v>0</v>
      </c>
      <c r="C32" s="113"/>
      <c r="D32" s="116"/>
      <c r="E32" s="117"/>
      <c r="F32" s="54"/>
      <c r="G32" s="52" t="e">
        <v>#REF!</v>
      </c>
    </row>
    <row r="33" spans="1:8" ht="15.75" thickBot="1">
      <c r="A33" s="118" t="str">
        <f>'Baseline Data'!A35</f>
        <v>Other fuel 04  (kWh)</v>
      </c>
      <c r="B33" s="112">
        <f>calculations!J57</f>
        <v>0</v>
      </c>
      <c r="C33" s="113"/>
      <c r="D33" s="116"/>
      <c r="E33" s="117"/>
      <c r="F33" s="54"/>
      <c r="G33" s="52" t="e">
        <v>#REF!</v>
      </c>
    </row>
    <row r="34" spans="1:8" ht="15.75" thickBot="1">
      <c r="A34" s="118" t="str">
        <f>'Baseline Data'!A36</f>
        <v>Other fuel 05  (kWh)</v>
      </c>
      <c r="B34" s="112">
        <f>calculations!J58</f>
        <v>0</v>
      </c>
      <c r="C34" s="113"/>
      <c r="D34" s="116"/>
      <c r="E34" s="117"/>
      <c r="F34" s="54"/>
      <c r="G34" s="52" t="e">
        <v>#REF!</v>
      </c>
    </row>
    <row r="35" spans="1:8" ht="15.75" thickBot="1">
      <c r="A35" s="118" t="str">
        <f>'Baseline Data'!A37</f>
        <v>Other fuel 06  (kWh)</v>
      </c>
      <c r="B35" s="112">
        <f>calculations!J59</f>
        <v>0</v>
      </c>
      <c r="C35" s="113"/>
      <c r="D35" s="116"/>
      <c r="E35" s="117"/>
      <c r="F35" s="54"/>
      <c r="G35" s="52" t="e">
        <v>#REF!</v>
      </c>
    </row>
    <row r="36" spans="1:8" ht="15.75" thickBot="1">
      <c r="A36" s="118" t="str">
        <f>'Baseline Data'!A38</f>
        <v>Other fuel 07  (kWh)</v>
      </c>
      <c r="B36" s="112">
        <f>calculations!J60</f>
        <v>0</v>
      </c>
      <c r="C36" s="113"/>
      <c r="D36" s="116"/>
      <c r="E36" s="117"/>
      <c r="F36" s="54"/>
      <c r="G36" s="52" t="e">
        <v>#REF!</v>
      </c>
    </row>
    <row r="37" spans="1:8" ht="15.75" thickBot="1">
      <c r="A37" s="118" t="str">
        <f>'Baseline Data'!A39</f>
        <v>Other fuel 08  (kWh)</v>
      </c>
      <c r="B37" s="112">
        <f>calculations!J61</f>
        <v>0</v>
      </c>
      <c r="C37" s="113"/>
      <c r="D37" s="116"/>
      <c r="E37" s="117"/>
      <c r="F37" s="54"/>
      <c r="G37" s="52" t="e">
        <v>#REF!</v>
      </c>
    </row>
    <row r="38" spans="1:8" ht="15.75" thickBot="1">
      <c r="A38" s="118" t="str">
        <f>'Baseline Data'!A40</f>
        <v>Other fuel 09  (kWh)</v>
      </c>
      <c r="B38" s="112">
        <f>calculations!J62</f>
        <v>0</v>
      </c>
      <c r="C38" s="113"/>
      <c r="D38" s="116"/>
      <c r="E38" s="117"/>
      <c r="F38" s="54"/>
      <c r="G38" s="52" t="e">
        <v>#REF!</v>
      </c>
    </row>
    <row r="39" spans="1:8" ht="15.75" thickBot="1">
      <c r="A39" s="118" t="str">
        <f>'Baseline Data'!A41</f>
        <v>Other fuel 10  (kWh)</v>
      </c>
      <c r="B39" s="112">
        <f>calculations!J63</f>
        <v>0</v>
      </c>
      <c r="C39" s="113"/>
      <c r="D39" s="116"/>
      <c r="E39" s="117"/>
      <c r="F39" s="54"/>
      <c r="G39" s="52" t="e">
        <v>#REF!</v>
      </c>
    </row>
    <row r="40" spans="1:8" ht="15.75" thickBot="1">
      <c r="A40" s="118" t="str">
        <f>'Baseline Data'!A42</f>
        <v>Energy from Renewable Fuels  (kWh)</v>
      </c>
      <c r="B40" s="112">
        <f>calculations!J64</f>
        <v>0</v>
      </c>
      <c r="C40" s="119"/>
      <c r="D40" s="116"/>
      <c r="E40" s="117"/>
      <c r="F40" s="54"/>
      <c r="G40" s="52">
        <v>0</v>
      </c>
    </row>
    <row r="41" spans="1:8" ht="15.75" thickBot="1">
      <c r="A41" s="94"/>
      <c r="B41" s="95"/>
      <c r="C41" s="95"/>
      <c r="D41" s="95"/>
      <c r="E41" s="96"/>
      <c r="G41" s="52" t="e">
        <f>SUM(G17:G40)</f>
        <v>#REF!</v>
      </c>
      <c r="H41" t="s">
        <v>0</v>
      </c>
    </row>
    <row r="42" spans="1:8">
      <c r="A42" s="94"/>
      <c r="B42" s="95"/>
      <c r="C42" s="95"/>
      <c r="D42" s="95"/>
      <c r="E42" s="96"/>
    </row>
    <row r="43" spans="1:8">
      <c r="A43" s="94"/>
      <c r="B43" s="95"/>
      <c r="C43" s="95"/>
      <c r="D43" s="95"/>
      <c r="E43" s="96"/>
    </row>
    <row r="44" spans="1:8">
      <c r="A44" s="94"/>
      <c r="B44" s="95"/>
      <c r="C44" s="95"/>
      <c r="D44" s="95"/>
      <c r="E44" s="96"/>
    </row>
    <row r="45" spans="1:8">
      <c r="A45" s="94"/>
      <c r="B45" s="95"/>
      <c r="C45" s="95"/>
      <c r="D45" s="95"/>
      <c r="E45" s="96"/>
    </row>
    <row r="46" spans="1:8" ht="15.75" thickBot="1">
      <c r="A46" s="120"/>
      <c r="B46" s="121"/>
      <c r="C46" s="121"/>
      <c r="D46" s="121"/>
      <c r="E46" s="122"/>
    </row>
  </sheetData>
  <sheetProtection password="C1B4" sheet="1" objects="1" scenarios="1"/>
  <dataConsolidate/>
  <mergeCells count="1">
    <mergeCell ref="A3:A4"/>
  </mergeCells>
  <conditionalFormatting sqref="G1">
    <cfRule type="cellIs" dxfId="9" priority="11" stopIfTrue="1" operator="equal">
      <formula>"No"</formula>
    </cfRule>
  </conditionalFormatting>
  <conditionalFormatting sqref="D1">
    <cfRule type="cellIs" dxfId="8" priority="9" stopIfTrue="1" operator="equal">
      <formula>"Yes"</formula>
    </cfRule>
  </conditionalFormatting>
  <conditionalFormatting sqref="C18:C40">
    <cfRule type="expression" dxfId="7" priority="6">
      <formula>"If(b13=""Yes"",1,0)"</formula>
    </cfRule>
    <cfRule type="expression" dxfId="6" priority="7">
      <formula>"if(b13='Yes')"</formula>
    </cfRule>
    <cfRule type="expression" dxfId="5" priority="8">
      <formula>"if(B13='Yes'"</formula>
    </cfRule>
  </conditionalFormatting>
  <conditionalFormatting sqref="B3">
    <cfRule type="cellIs" dxfId="4" priority="5" stopIfTrue="1" operator="equal">
      <formula>"Yes"</formula>
    </cfRule>
  </conditionalFormatting>
  <conditionalFormatting sqref="B4">
    <cfRule type="cellIs" dxfId="3" priority="4" stopIfTrue="1" operator="equal">
      <formula>"Yes"</formula>
    </cfRule>
  </conditionalFormatting>
  <conditionalFormatting sqref="E18:E40">
    <cfRule type="expression" dxfId="2" priority="1">
      <formula>"If(b13=""Yes"",1,0)"</formula>
    </cfRule>
    <cfRule type="expression" dxfId="1" priority="2">
      <formula>"if(b13='Yes')"</formula>
    </cfRule>
    <cfRule type="expression" dxfId="0" priority="3">
      <formula>"if(B13='Yes'"</formula>
    </cfRule>
  </conditionalFormatting>
  <dataValidations disablePrompts="1" count="3">
    <dataValidation allowBlank="1" showInputMessage="1" showErrorMessage="1" prompt="This cell sums the values in section C but can be overwritten if necessary." sqref="I3:I5"/>
    <dataValidation allowBlank="1" showInputMessage="1" showErrorMessage="1" prompt="This cell sums the values in section B but can be overwritten if necessary." sqref="B10 G3:G5"/>
    <dataValidation type="list" allowBlank="1" showInputMessage="1" showErrorMessage="1" sqref="H3:H5">
      <formula1>"Please select, Yes,No"</formula1>
    </dataValidation>
  </dataValidations>
  <pageMargins left="0.70866141732283472" right="0.70866141732283472" top="0.74803149606299213" bottom="0.74803149606299213" header="0.31496062992125984" footer="0.31496062992125984"/>
  <pageSetup paperSize="9" scale="54" orientation="portrait" cellComments="asDisplayed"/>
  <ignoredErrors>
    <ignoredError sqref="B7:B8 B17:B40" unlockedFormula="1"/>
  </ignoredErrors>
</worksheet>
</file>

<file path=xl/worksheets/sheet5.xml><?xml version="1.0" encoding="utf-8"?>
<worksheet xmlns="http://schemas.openxmlformats.org/spreadsheetml/2006/main" xmlns:r="http://schemas.openxmlformats.org/officeDocument/2006/relationships">
  <dimension ref="A7:O151"/>
  <sheetViews>
    <sheetView zoomScale="60" zoomScaleNormal="60" workbookViewId="0">
      <selection activeCell="F32" sqref="F32"/>
    </sheetView>
  </sheetViews>
  <sheetFormatPr defaultRowHeight="15"/>
  <cols>
    <col min="2" max="2" width="63.85546875" customWidth="1"/>
    <col min="3" max="3" width="19.5703125" customWidth="1"/>
    <col min="4" max="4" width="17.42578125" customWidth="1"/>
    <col min="5" max="5" width="12" customWidth="1"/>
    <col min="6" max="6" width="18.140625" customWidth="1"/>
    <col min="7" max="7" width="9.140625" customWidth="1"/>
    <col min="8" max="8" width="7.85546875" customWidth="1"/>
    <col min="9" max="9" width="14.42578125" customWidth="1"/>
    <col min="10" max="10" width="15.28515625" customWidth="1"/>
    <col min="11" max="11" width="11.28515625" customWidth="1"/>
    <col min="12" max="12" width="16.5703125" customWidth="1"/>
    <col min="13" max="13" width="23.7109375" customWidth="1"/>
    <col min="14" max="14" width="20.140625" customWidth="1"/>
  </cols>
  <sheetData>
    <row r="7" spans="2:15">
      <c r="B7" s="2" t="s">
        <v>1</v>
      </c>
      <c r="C7" s="123">
        <f>'Baseline Data'!B12*'Revised Data'!B12</f>
        <v>129.41176470588235</v>
      </c>
      <c r="D7" s="2" t="s">
        <v>3</v>
      </c>
    </row>
    <row r="8" spans="2:15">
      <c r="E8" t="s">
        <v>85</v>
      </c>
      <c r="F8" t="s">
        <v>4</v>
      </c>
      <c r="I8" t="s">
        <v>72</v>
      </c>
      <c r="J8" s="85"/>
      <c r="K8" s="86" t="s">
        <v>75</v>
      </c>
      <c r="L8" s="87" t="s">
        <v>76</v>
      </c>
      <c r="M8" t="s">
        <v>77</v>
      </c>
      <c r="N8" t="s">
        <v>78</v>
      </c>
    </row>
    <row r="9" spans="2:15">
      <c r="B9" t="s">
        <v>18</v>
      </c>
      <c r="C9" s="3">
        <f>IF($C$7*'Revised Data'!E17&gt;'Baseline Data'!D19,'Baseline Data'!D19,IF(E9="y",'Baseline Data'!D19,calculations!$C$7*'Revised Data'!E17))</f>
        <v>82.35294117647058</v>
      </c>
      <c r="D9" s="1">
        <f>C9/$C$34</f>
        <v>0.63636363636363635</v>
      </c>
      <c r="E9" s="79" t="str">
        <f>IF(AND('Baseline Data'!B19&lt;&gt;0, 'Revised Data'!B17 = 0), "y","n")</f>
        <v>n</v>
      </c>
      <c r="F9" s="3">
        <f>IF(($C$7*'Revised Data'!E17)-'Baseline Data'!D19&gt;0,($C$7*'Revised Data'!E17)-'Baseline Data'!D19,0)</f>
        <v>0</v>
      </c>
      <c r="G9" s="79" t="str">
        <f>IF(F9&lt;&gt;0, "y", "n")</f>
        <v>n</v>
      </c>
      <c r="H9" s="79" t="str">
        <f>IF(AND(E9="n", G9="n"),"n","y")</f>
        <v>n</v>
      </c>
      <c r="I9" s="4">
        <f t="shared" ref="I9:I32" si="0">C9/$C$7</f>
        <v>0.63636363636363635</v>
      </c>
      <c r="J9" s="88" t="s">
        <v>73</v>
      </c>
      <c r="K9" s="89">
        <f>SUMIF(H9:H32,"y",I9:I32)</f>
        <v>0</v>
      </c>
      <c r="L9" s="90">
        <f>SUMIF(H9:H32,"y",D9:D32)</f>
        <v>0</v>
      </c>
      <c r="M9" s="78">
        <f>IF(H9="n",D9/$L$10*$K$10,I9)</f>
        <v>0.63636363636363635</v>
      </c>
      <c r="N9" s="3">
        <f>IF(H9="n",$C$7*M9,C9)</f>
        <v>82.35294117647058</v>
      </c>
      <c r="O9" s="81" t="str">
        <f>IF(N9&gt;'Baseline Data'!D19,"YES","NO")</f>
        <v>NO</v>
      </c>
    </row>
    <row r="10" spans="2:15">
      <c r="B10" t="s">
        <v>19</v>
      </c>
      <c r="C10" s="3">
        <f>IF($C$7*'Revised Data'!E18&gt;'Baseline Data'!D20,'Baseline Data'!D20,IF(E10="y",'Baseline Data'!D20,calculations!$C$7*'Revised Data'!E18))</f>
        <v>47.058823529411761</v>
      </c>
      <c r="D10" s="1">
        <f t="shared" ref="D10:D32" si="1">C10/$C$34</f>
        <v>0.36363636363636365</v>
      </c>
      <c r="E10" s="79" t="str">
        <f>IF(AND('Baseline Data'!B20&lt;&gt;0, 'Revised Data'!B18 = 0), "y","n")</f>
        <v>n</v>
      </c>
      <c r="F10" s="3">
        <f>IF(($C$7*'Revised Data'!E18)-'Baseline Data'!D20&gt;0,($C$7*'Revised Data'!E18)-'Baseline Data'!D20,0)</f>
        <v>0</v>
      </c>
      <c r="G10" s="79" t="str">
        <f t="shared" ref="G10:G32" si="2">IF(F10&lt;&gt;0, "y", "n")</f>
        <v>n</v>
      </c>
      <c r="H10" s="79" t="str">
        <f t="shared" ref="H10:H32" si="3">IF(AND(E10="n", G10="n"),"n","y")</f>
        <v>n</v>
      </c>
      <c r="I10" s="4">
        <f t="shared" si="0"/>
        <v>0.36363636363636365</v>
      </c>
      <c r="J10" s="91" t="s">
        <v>74</v>
      </c>
      <c r="K10" s="92">
        <f>1-K9</f>
        <v>1</v>
      </c>
      <c r="L10" s="93">
        <f>1-L9</f>
        <v>1</v>
      </c>
      <c r="M10" s="78">
        <f t="shared" ref="M10:M32" si="4">IF(H10="n",D10/$L$10*$K$10,I10)</f>
        <v>0.36363636363636365</v>
      </c>
      <c r="N10" s="3">
        <f t="shared" ref="N10:N32" si="5">IF(H10="n",$C$7*M10,C10)</f>
        <v>47.058823529411761</v>
      </c>
      <c r="O10" s="81" t="str">
        <f>IF(N10&gt;'Baseline Data'!D20,"YES","NO")</f>
        <v>NO</v>
      </c>
    </row>
    <row r="11" spans="2:15">
      <c r="B11" t="s">
        <v>20</v>
      </c>
      <c r="C11" s="3">
        <f>IF($C$7*'Revised Data'!E19&gt;'Baseline Data'!D21,'Baseline Data'!D21,IF(E11="y",'Baseline Data'!D21,calculations!$C$7*'Revised Data'!E19))</f>
        <v>0</v>
      </c>
      <c r="D11" s="1">
        <f t="shared" si="1"/>
        <v>0</v>
      </c>
      <c r="E11" s="79" t="str">
        <f>IF(AND('Baseline Data'!B21&lt;&gt;0, 'Revised Data'!B19 = 0), "y","n")</f>
        <v>n</v>
      </c>
      <c r="F11" s="3">
        <f>IF(($C$7*'Revised Data'!E19)-'Baseline Data'!D21&gt;0,($C$7*'Revised Data'!E19)-'Baseline Data'!D21,0)</f>
        <v>0</v>
      </c>
      <c r="G11" s="79" t="str">
        <f t="shared" si="2"/>
        <v>n</v>
      </c>
      <c r="H11" s="79" t="str">
        <f t="shared" si="3"/>
        <v>n</v>
      </c>
      <c r="I11" s="4">
        <f>C11/$C$7</f>
        <v>0</v>
      </c>
      <c r="M11" s="78">
        <f>IF(H11="n",D11/$L$10*$K$10,I11)</f>
        <v>0</v>
      </c>
      <c r="N11" s="3">
        <f t="shared" si="5"/>
        <v>0</v>
      </c>
      <c r="O11" s="81" t="str">
        <f>IF(N11&gt;'Baseline Data'!D21,"YES","NO")</f>
        <v>NO</v>
      </c>
    </row>
    <row r="12" spans="2:15">
      <c r="B12" t="s">
        <v>21</v>
      </c>
      <c r="C12" s="3">
        <f>IF($C$7*'Revised Data'!E20&gt;'Baseline Data'!D22,'Baseline Data'!D22,IF(E12="y",'Baseline Data'!D22,calculations!$C$7*'Revised Data'!E20))</f>
        <v>0</v>
      </c>
      <c r="D12" s="1">
        <f t="shared" si="1"/>
        <v>0</v>
      </c>
      <c r="E12" s="79" t="str">
        <f>IF(AND('Baseline Data'!B22&lt;&gt;0, 'Revised Data'!B20 = 0), "y","n")</f>
        <v>n</v>
      </c>
      <c r="F12" s="3">
        <f>IF(($C$7*'Revised Data'!E20)-'Baseline Data'!D22&gt;0,($C$7*'Revised Data'!E20)-'Baseline Data'!D22,0)</f>
        <v>0</v>
      </c>
      <c r="G12" s="79" t="str">
        <f t="shared" si="2"/>
        <v>n</v>
      </c>
      <c r="H12" s="79" t="str">
        <f t="shared" si="3"/>
        <v>n</v>
      </c>
      <c r="I12" s="4">
        <f t="shared" si="0"/>
        <v>0</v>
      </c>
      <c r="M12" s="78">
        <f t="shared" si="4"/>
        <v>0</v>
      </c>
      <c r="N12" s="3">
        <f t="shared" si="5"/>
        <v>0</v>
      </c>
      <c r="O12" s="81" t="str">
        <f>IF(N12&gt;'Baseline Data'!D22,"YES","NO")</f>
        <v>NO</v>
      </c>
    </row>
    <row r="13" spans="2:15">
      <c r="B13" t="s">
        <v>22</v>
      </c>
      <c r="C13" s="3">
        <f>IF($C$7*'Revised Data'!E21&gt;'Baseline Data'!D23,'Baseline Data'!D23,IF(E13="y",'Baseline Data'!D23,calculations!$C$7*'Revised Data'!E21))</f>
        <v>0</v>
      </c>
      <c r="D13" s="1">
        <f t="shared" si="1"/>
        <v>0</v>
      </c>
      <c r="E13" s="79" t="str">
        <f>IF(AND('Baseline Data'!B23&lt;&gt;0, 'Revised Data'!B21 = 0), "y","n")</f>
        <v>n</v>
      </c>
      <c r="F13" s="3">
        <f>IF(($C$7*'Revised Data'!E21)-'Baseline Data'!D23&gt;0,($C$7*'Revised Data'!E21)-'Baseline Data'!D23,0)</f>
        <v>0</v>
      </c>
      <c r="G13" s="79" t="str">
        <f t="shared" si="2"/>
        <v>n</v>
      </c>
      <c r="H13" s="79" t="str">
        <f t="shared" si="3"/>
        <v>n</v>
      </c>
      <c r="I13" s="4">
        <f t="shared" si="0"/>
        <v>0</v>
      </c>
      <c r="M13" s="78">
        <f t="shared" si="4"/>
        <v>0</v>
      </c>
      <c r="N13" s="3">
        <f t="shared" si="5"/>
        <v>0</v>
      </c>
      <c r="O13" s="81" t="str">
        <f>IF(N13&gt;'Baseline Data'!D23,"YES","NO")</f>
        <v>NO</v>
      </c>
    </row>
    <row r="14" spans="2:15">
      <c r="B14" t="s">
        <v>23</v>
      </c>
      <c r="C14" s="3">
        <f>IF($C$7*'Revised Data'!E22&gt;'Baseline Data'!D24,'Baseline Data'!D24,IF(E14="y",'Baseline Data'!D24,calculations!$C$7*'Revised Data'!E22))</f>
        <v>0</v>
      </c>
      <c r="D14" s="1">
        <f t="shared" si="1"/>
        <v>0</v>
      </c>
      <c r="E14" s="79" t="str">
        <f>IF(AND('Baseline Data'!B24&lt;&gt;0, 'Revised Data'!B22 = 0), "y","n")</f>
        <v>n</v>
      </c>
      <c r="F14" s="3">
        <f>IF(($C$7*'Revised Data'!E22)-'Baseline Data'!D24&gt;0,($C$7*'Revised Data'!E22)-'Baseline Data'!D24,0)</f>
        <v>0</v>
      </c>
      <c r="G14" s="79" t="str">
        <f t="shared" si="2"/>
        <v>n</v>
      </c>
      <c r="H14" s="79" t="str">
        <f t="shared" si="3"/>
        <v>n</v>
      </c>
      <c r="I14" s="4">
        <f t="shared" si="0"/>
        <v>0</v>
      </c>
      <c r="M14" s="78">
        <f t="shared" si="4"/>
        <v>0</v>
      </c>
      <c r="N14" s="3">
        <f t="shared" si="5"/>
        <v>0</v>
      </c>
      <c r="O14" s="81" t="str">
        <f>IF(N14&gt;'Baseline Data'!D24,"YES","NO")</f>
        <v>NO</v>
      </c>
    </row>
    <row r="15" spans="2:15">
      <c r="B15" t="s">
        <v>24</v>
      </c>
      <c r="C15" s="3">
        <f>IF($C$7*'Revised Data'!E23&gt;'Baseline Data'!D25,'Baseline Data'!D25,IF(E15="y",'Baseline Data'!D25,calculations!$C$7*'Revised Data'!E23))</f>
        <v>0</v>
      </c>
      <c r="D15" s="1">
        <f t="shared" si="1"/>
        <v>0</v>
      </c>
      <c r="E15" s="79" t="str">
        <f>IF(AND('Baseline Data'!B25&lt;&gt;0, 'Revised Data'!B23 = 0), "y","n")</f>
        <v>n</v>
      </c>
      <c r="F15" s="3">
        <f>IF(($C$7*'Revised Data'!E23)-'Baseline Data'!D25&gt;0,($C$7*'Revised Data'!E23)-'Baseline Data'!D25,0)</f>
        <v>0</v>
      </c>
      <c r="G15" s="79" t="str">
        <f t="shared" si="2"/>
        <v>n</v>
      </c>
      <c r="H15" s="79" t="str">
        <f t="shared" si="3"/>
        <v>n</v>
      </c>
      <c r="I15" s="4">
        <f t="shared" si="0"/>
        <v>0</v>
      </c>
      <c r="M15" s="78">
        <f t="shared" si="4"/>
        <v>0</v>
      </c>
      <c r="N15" s="3">
        <f t="shared" si="5"/>
        <v>0</v>
      </c>
      <c r="O15" s="81" t="str">
        <f>IF(N15&gt;'Baseline Data'!D25,"YES","NO")</f>
        <v>NO</v>
      </c>
    </row>
    <row r="16" spans="2:15">
      <c r="B16" t="s">
        <v>25</v>
      </c>
      <c r="C16" s="3">
        <f>IF($C$7*'Revised Data'!E24&gt;'Baseline Data'!D26,'Baseline Data'!D26,IF(E16="y",'Baseline Data'!D26,calculations!$C$7*'Revised Data'!E24))</f>
        <v>0</v>
      </c>
      <c r="D16" s="1">
        <f t="shared" si="1"/>
        <v>0</v>
      </c>
      <c r="E16" s="79" t="str">
        <f>IF(AND('Baseline Data'!B26&lt;&gt;0, 'Revised Data'!B24 = 0), "y","n")</f>
        <v>n</v>
      </c>
      <c r="F16" s="3">
        <f>IF(($C$7*'Revised Data'!E24)-'Baseline Data'!D26&gt;0,($C$7*'Revised Data'!E24)-'Baseline Data'!D26,0)</f>
        <v>0</v>
      </c>
      <c r="G16" s="79" t="str">
        <f t="shared" si="2"/>
        <v>n</v>
      </c>
      <c r="H16" s="79" t="str">
        <f t="shared" si="3"/>
        <v>n</v>
      </c>
      <c r="I16" s="4">
        <f t="shared" si="0"/>
        <v>0</v>
      </c>
      <c r="M16" s="78">
        <f t="shared" si="4"/>
        <v>0</v>
      </c>
      <c r="N16" s="3">
        <f t="shared" si="5"/>
        <v>0</v>
      </c>
      <c r="O16" s="81" t="str">
        <f>IF(N16&gt;'Baseline Data'!D26,"YES","NO")</f>
        <v>NO</v>
      </c>
    </row>
    <row r="17" spans="2:15">
      <c r="B17" t="s">
        <v>26</v>
      </c>
      <c r="C17" s="3">
        <f>IF($C$7*'Revised Data'!E25&gt;'Baseline Data'!D27,'Baseline Data'!D27,IF(E17="y",'Baseline Data'!D27,calculations!$C$7*'Revised Data'!E25))</f>
        <v>0</v>
      </c>
      <c r="D17" s="1">
        <f t="shared" si="1"/>
        <v>0</v>
      </c>
      <c r="E17" s="79" t="str">
        <f>IF(AND('Baseline Data'!B27&lt;&gt;0, 'Revised Data'!B25 = 0), "y","n")</f>
        <v>n</v>
      </c>
      <c r="F17" s="3">
        <f>IF(($C$7*'Revised Data'!E25)-'Baseline Data'!D27&gt;0,($C$7*'Revised Data'!E25)-'Baseline Data'!D27,0)</f>
        <v>0</v>
      </c>
      <c r="G17" s="79" t="str">
        <f t="shared" si="2"/>
        <v>n</v>
      </c>
      <c r="H17" s="79" t="str">
        <f t="shared" si="3"/>
        <v>n</v>
      </c>
      <c r="I17" s="4">
        <f t="shared" si="0"/>
        <v>0</v>
      </c>
      <c r="M17" s="78">
        <f t="shared" si="4"/>
        <v>0</v>
      </c>
      <c r="N17" s="3">
        <f t="shared" si="5"/>
        <v>0</v>
      </c>
      <c r="O17" s="81" t="str">
        <f>IF(N17&gt;'Baseline Data'!D27,"YES","NO")</f>
        <v>NO</v>
      </c>
    </row>
    <row r="18" spans="2:15">
      <c r="B18" t="s">
        <v>27</v>
      </c>
      <c r="C18" s="3">
        <f>IF($C$7*'Revised Data'!E26&gt;'Baseline Data'!D28,'Baseline Data'!D28,IF(E18="y",'Baseline Data'!D28,calculations!$C$7*'Revised Data'!E26))</f>
        <v>0</v>
      </c>
      <c r="D18" s="1">
        <f t="shared" si="1"/>
        <v>0</v>
      </c>
      <c r="E18" s="79" t="str">
        <f>IF(AND('Baseline Data'!B28&lt;&gt;0, 'Revised Data'!B26 = 0), "y","n")</f>
        <v>n</v>
      </c>
      <c r="F18" s="3">
        <f>IF(($C$7*'Revised Data'!E26)-'Baseline Data'!D28&gt;0,($C$7*'Revised Data'!E26)-'Baseline Data'!D28,0)</f>
        <v>0</v>
      </c>
      <c r="G18" s="79" t="str">
        <f t="shared" si="2"/>
        <v>n</v>
      </c>
      <c r="H18" s="79" t="str">
        <f t="shared" si="3"/>
        <v>n</v>
      </c>
      <c r="I18" s="4">
        <f t="shared" si="0"/>
        <v>0</v>
      </c>
      <c r="M18" s="78">
        <f t="shared" si="4"/>
        <v>0</v>
      </c>
      <c r="N18" s="3">
        <f t="shared" si="5"/>
        <v>0</v>
      </c>
      <c r="O18" s="81" t="str">
        <f>IF(N18&gt;'Baseline Data'!D28,"YES","NO")</f>
        <v>NO</v>
      </c>
    </row>
    <row r="19" spans="2:15">
      <c r="B19" t="s">
        <v>28</v>
      </c>
      <c r="C19" s="3">
        <f>IF($C$7*'Revised Data'!E27&gt;'Baseline Data'!D29,'Baseline Data'!D29,IF(E19="y",'Baseline Data'!D29,calculations!$C$7*'Revised Data'!E27))</f>
        <v>0</v>
      </c>
      <c r="D19" s="1">
        <f t="shared" si="1"/>
        <v>0</v>
      </c>
      <c r="E19" s="79" t="str">
        <f>IF(AND('Baseline Data'!B29&lt;&gt;0, 'Revised Data'!B27 = 0), "y","n")</f>
        <v>n</v>
      </c>
      <c r="F19" s="3">
        <f>IF(($C$7*'Revised Data'!E27)-'Baseline Data'!D29&gt;0,($C$7*'Revised Data'!E27)-'Baseline Data'!D29,0)</f>
        <v>0</v>
      </c>
      <c r="G19" s="79" t="str">
        <f t="shared" si="2"/>
        <v>n</v>
      </c>
      <c r="H19" s="79" t="str">
        <f t="shared" si="3"/>
        <v>n</v>
      </c>
      <c r="I19" s="4">
        <f t="shared" si="0"/>
        <v>0</v>
      </c>
      <c r="M19" s="78">
        <f t="shared" si="4"/>
        <v>0</v>
      </c>
      <c r="N19" s="3">
        <f t="shared" si="5"/>
        <v>0</v>
      </c>
      <c r="O19" s="81" t="str">
        <f>IF(N19&gt;'Baseline Data'!D29,"YES","NO")</f>
        <v>NO</v>
      </c>
    </row>
    <row r="20" spans="2:15">
      <c r="B20" t="s">
        <v>29</v>
      </c>
      <c r="C20" s="3">
        <f>IF($C$7*'Revised Data'!E28&gt;'Baseline Data'!D30,'Baseline Data'!D30,IF(E20="y",'Baseline Data'!D30,calculations!$C$7*'Revised Data'!E28))</f>
        <v>0</v>
      </c>
      <c r="D20" s="1">
        <f t="shared" si="1"/>
        <v>0</v>
      </c>
      <c r="E20" s="79" t="str">
        <f>IF(AND('Baseline Data'!B30&lt;&gt;0, 'Revised Data'!B28 = 0), "y","n")</f>
        <v>n</v>
      </c>
      <c r="F20" s="3">
        <f>IF(($C$7*'Revised Data'!E28)-'Baseline Data'!D30&gt;0,($C$7*'Revised Data'!E28)-'Baseline Data'!D30,0)</f>
        <v>0</v>
      </c>
      <c r="G20" s="79" t="str">
        <f t="shared" si="2"/>
        <v>n</v>
      </c>
      <c r="H20" s="79" t="str">
        <f t="shared" si="3"/>
        <v>n</v>
      </c>
      <c r="I20" s="4">
        <f t="shared" si="0"/>
        <v>0</v>
      </c>
      <c r="M20" s="78">
        <f t="shared" si="4"/>
        <v>0</v>
      </c>
      <c r="N20" s="3">
        <f t="shared" si="5"/>
        <v>0</v>
      </c>
      <c r="O20" s="81" t="str">
        <f>IF(N20&gt;'Baseline Data'!D30,"YES","NO")</f>
        <v>NO</v>
      </c>
    </row>
    <row r="21" spans="2:15">
      <c r="B21" t="s">
        <v>30</v>
      </c>
      <c r="C21" s="3">
        <f>IF($C$7*'Revised Data'!E29&gt;'Baseline Data'!D31,'Baseline Data'!D31,IF(E21="y",'Baseline Data'!D31,calculations!$C$7*'Revised Data'!E29))</f>
        <v>0</v>
      </c>
      <c r="D21" s="1">
        <f t="shared" si="1"/>
        <v>0</v>
      </c>
      <c r="E21" s="79" t="str">
        <f>IF(AND('Baseline Data'!B31&lt;&gt;0, 'Revised Data'!B29 = 0), "y","n")</f>
        <v>n</v>
      </c>
      <c r="F21" s="3">
        <f>IF(($C$7*'Revised Data'!E29)-'Baseline Data'!D31&gt;0,($C$7*'Revised Data'!E29)-'Baseline Data'!D31,0)</f>
        <v>0</v>
      </c>
      <c r="G21" s="79" t="str">
        <f t="shared" si="2"/>
        <v>n</v>
      </c>
      <c r="H21" s="79" t="str">
        <f t="shared" si="3"/>
        <v>n</v>
      </c>
      <c r="I21" s="4">
        <f t="shared" si="0"/>
        <v>0</v>
      </c>
      <c r="M21" s="78">
        <f t="shared" si="4"/>
        <v>0</v>
      </c>
      <c r="N21" s="3">
        <f t="shared" si="5"/>
        <v>0</v>
      </c>
      <c r="O21" s="81" t="str">
        <f>IF(N21&gt;'Baseline Data'!D31,"YES","NO")</f>
        <v>NO</v>
      </c>
    </row>
    <row r="22" spans="2:15">
      <c r="B22" t="s">
        <v>31</v>
      </c>
      <c r="C22" s="3">
        <f>IF($C$7*'Revised Data'!E30&gt;'Baseline Data'!D32,'Baseline Data'!D32,IF(E22="y",'Baseline Data'!D32,calculations!$C$7*'Revised Data'!E30))</f>
        <v>0</v>
      </c>
      <c r="D22" s="1">
        <f t="shared" si="1"/>
        <v>0</v>
      </c>
      <c r="E22" s="79" t="str">
        <f>IF(AND('Baseline Data'!B32&lt;&gt;0, 'Revised Data'!B30 = 0), "y","n")</f>
        <v>n</v>
      </c>
      <c r="F22" s="3">
        <f>IF(($C$7*'Revised Data'!E30)-'Baseline Data'!D32&gt;0,($C$7*'Revised Data'!E30)-'Baseline Data'!D32,0)</f>
        <v>0</v>
      </c>
      <c r="G22" s="79" t="str">
        <f t="shared" si="2"/>
        <v>n</v>
      </c>
      <c r="H22" s="79" t="str">
        <f t="shared" si="3"/>
        <v>n</v>
      </c>
      <c r="I22" s="4">
        <f t="shared" si="0"/>
        <v>0</v>
      </c>
      <c r="M22" s="78">
        <f t="shared" si="4"/>
        <v>0</v>
      </c>
      <c r="N22" s="3">
        <f t="shared" si="5"/>
        <v>0</v>
      </c>
      <c r="O22" s="81" t="str">
        <f>IF(N22&gt;'Baseline Data'!D32,"YES","NO")</f>
        <v>NO</v>
      </c>
    </row>
    <row r="23" spans="2:15">
      <c r="B23" t="s">
        <v>32</v>
      </c>
      <c r="C23" s="3">
        <f>IF($C$7*'Revised Data'!E31&gt;'Baseline Data'!D33,'Baseline Data'!D33,IF(E23="y",'Baseline Data'!D33,calculations!$C$7*'Revised Data'!E31))</f>
        <v>0</v>
      </c>
      <c r="D23" s="1">
        <f t="shared" si="1"/>
        <v>0</v>
      </c>
      <c r="E23" s="79" t="str">
        <f>IF(AND('Baseline Data'!B33&lt;&gt;0, 'Revised Data'!B31 = 0), "y","n")</f>
        <v>n</v>
      </c>
      <c r="F23" s="3">
        <f>IF(($C$7*'Revised Data'!E31)-'Baseline Data'!D33&gt;0,($C$7*'Revised Data'!E31)-'Baseline Data'!D33,0)</f>
        <v>0</v>
      </c>
      <c r="G23" s="79" t="str">
        <f t="shared" si="2"/>
        <v>n</v>
      </c>
      <c r="H23" s="79" t="str">
        <f t="shared" si="3"/>
        <v>n</v>
      </c>
      <c r="I23" s="4">
        <f t="shared" si="0"/>
        <v>0</v>
      </c>
      <c r="M23" s="78">
        <f t="shared" si="4"/>
        <v>0</v>
      </c>
      <c r="N23" s="3">
        <f t="shared" si="5"/>
        <v>0</v>
      </c>
      <c r="O23" s="81" t="str">
        <f>IF(N23&gt;'Baseline Data'!D33,"YES","NO")</f>
        <v>NO</v>
      </c>
    </row>
    <row r="24" spans="2:15">
      <c r="B24" t="s">
        <v>33</v>
      </c>
      <c r="C24" s="3">
        <f>IF($C$7*'Revised Data'!E32&gt;'Baseline Data'!D34,'Baseline Data'!D34,IF(E24="y",'Baseline Data'!D34,calculations!$C$7*'Revised Data'!E32))</f>
        <v>0</v>
      </c>
      <c r="D24" s="1">
        <f t="shared" si="1"/>
        <v>0</v>
      </c>
      <c r="E24" s="79" t="str">
        <f>IF(AND('Baseline Data'!B34&lt;&gt;0, 'Revised Data'!B32 = 0), "y","n")</f>
        <v>n</v>
      </c>
      <c r="F24" s="3">
        <f>IF(($C$7*'Revised Data'!E32)-'Baseline Data'!D34&gt;0,($C$7*'Revised Data'!E32)-'Baseline Data'!D34,0)</f>
        <v>0</v>
      </c>
      <c r="G24" s="79" t="str">
        <f t="shared" si="2"/>
        <v>n</v>
      </c>
      <c r="H24" s="79" t="str">
        <f t="shared" si="3"/>
        <v>n</v>
      </c>
      <c r="I24" s="4">
        <f t="shared" si="0"/>
        <v>0</v>
      </c>
      <c r="M24" s="78">
        <f t="shared" si="4"/>
        <v>0</v>
      </c>
      <c r="N24" s="3">
        <f t="shared" si="5"/>
        <v>0</v>
      </c>
      <c r="O24" s="81" t="str">
        <f>IF(N24&gt;'Baseline Data'!D34,"YES","NO")</f>
        <v>NO</v>
      </c>
    </row>
    <row r="25" spans="2:15">
      <c r="B25" t="s">
        <v>34</v>
      </c>
      <c r="C25" s="3">
        <f>IF($C$7*'Revised Data'!E33&gt;'Baseline Data'!D35,'Baseline Data'!D35,IF(E25="y",'Baseline Data'!D35,calculations!$C$7*'Revised Data'!E33))</f>
        <v>0</v>
      </c>
      <c r="D25" s="1">
        <f t="shared" si="1"/>
        <v>0</v>
      </c>
      <c r="E25" s="79" t="str">
        <f>IF(AND('Baseline Data'!B35&lt;&gt;0, 'Revised Data'!B33 = 0), "y","n")</f>
        <v>n</v>
      </c>
      <c r="F25" s="3">
        <f>IF(($C$7*'Revised Data'!E33)-'Baseline Data'!D35&gt;0,($C$7*'Revised Data'!E33)-'Baseline Data'!D35,0)</f>
        <v>0</v>
      </c>
      <c r="G25" s="79" t="str">
        <f t="shared" si="2"/>
        <v>n</v>
      </c>
      <c r="H25" s="79" t="str">
        <f t="shared" si="3"/>
        <v>n</v>
      </c>
      <c r="I25" s="4">
        <f t="shared" si="0"/>
        <v>0</v>
      </c>
      <c r="M25" s="78">
        <f t="shared" si="4"/>
        <v>0</v>
      </c>
      <c r="N25" s="3">
        <f t="shared" si="5"/>
        <v>0</v>
      </c>
      <c r="O25" s="81" t="str">
        <f>IF(N25&gt;'Baseline Data'!D35,"YES","NO")</f>
        <v>NO</v>
      </c>
    </row>
    <row r="26" spans="2:15">
      <c r="B26" t="s">
        <v>35</v>
      </c>
      <c r="C26" s="3">
        <f>IF($C$7*'Revised Data'!E34&gt;'Baseline Data'!D36,'Baseline Data'!D36,IF(E26="y",'Baseline Data'!D36,calculations!$C$7*'Revised Data'!E34))</f>
        <v>0</v>
      </c>
      <c r="D26" s="1">
        <f t="shared" si="1"/>
        <v>0</v>
      </c>
      <c r="E26" s="79" t="str">
        <f>IF(AND('Baseline Data'!B36&lt;&gt;0, 'Revised Data'!B34 = 0), "y","n")</f>
        <v>n</v>
      </c>
      <c r="F26" s="3">
        <f>IF(($C$7*'Revised Data'!E34)-'Baseline Data'!D36&gt;0,($C$7*'Revised Data'!E34)-'Baseline Data'!D36,0)</f>
        <v>0</v>
      </c>
      <c r="G26" s="79" t="str">
        <f t="shared" si="2"/>
        <v>n</v>
      </c>
      <c r="H26" s="79" t="str">
        <f t="shared" si="3"/>
        <v>n</v>
      </c>
      <c r="I26" s="4">
        <f t="shared" si="0"/>
        <v>0</v>
      </c>
      <c r="M26" s="78">
        <f t="shared" si="4"/>
        <v>0</v>
      </c>
      <c r="N26" s="3">
        <f t="shared" si="5"/>
        <v>0</v>
      </c>
      <c r="O26" s="81" t="str">
        <f>IF(N26&gt;'Baseline Data'!D36,"YES","NO")</f>
        <v>NO</v>
      </c>
    </row>
    <row r="27" spans="2:15">
      <c r="B27" t="s">
        <v>36</v>
      </c>
      <c r="C27" s="3">
        <f>IF($C$7*'Revised Data'!E35&gt;'Baseline Data'!D37,'Baseline Data'!D37,IF(E27="y",'Baseline Data'!D37,calculations!$C$7*'Revised Data'!E35))</f>
        <v>0</v>
      </c>
      <c r="D27" s="1">
        <f t="shared" si="1"/>
        <v>0</v>
      </c>
      <c r="E27" s="79" t="str">
        <f>IF(AND('Baseline Data'!B37&lt;&gt;0, 'Revised Data'!B35 = 0), "y","n")</f>
        <v>n</v>
      </c>
      <c r="F27" s="3">
        <f>IF(($C$7*'Revised Data'!E35)-'Baseline Data'!D37&gt;0,($C$7*'Revised Data'!E35)-'Baseline Data'!D37,0)</f>
        <v>0</v>
      </c>
      <c r="G27" s="79" t="str">
        <f t="shared" si="2"/>
        <v>n</v>
      </c>
      <c r="H27" s="79" t="str">
        <f t="shared" si="3"/>
        <v>n</v>
      </c>
      <c r="I27" s="4">
        <f t="shared" si="0"/>
        <v>0</v>
      </c>
      <c r="M27" s="78">
        <f t="shared" si="4"/>
        <v>0</v>
      </c>
      <c r="N27" s="3">
        <f t="shared" si="5"/>
        <v>0</v>
      </c>
      <c r="O27" s="81" t="str">
        <f>IF(N27&gt;'Baseline Data'!D37,"YES","NO")</f>
        <v>NO</v>
      </c>
    </row>
    <row r="28" spans="2:15">
      <c r="B28" t="s">
        <v>37</v>
      </c>
      <c r="C28" s="3">
        <f>IF($C$7*'Revised Data'!E36&gt;'Baseline Data'!D38,'Baseline Data'!D38,IF(E28="y",'Baseline Data'!D38,calculations!$C$7*'Revised Data'!E36))</f>
        <v>0</v>
      </c>
      <c r="D28" s="1">
        <f t="shared" si="1"/>
        <v>0</v>
      </c>
      <c r="E28" s="79" t="str">
        <f>IF(AND('Baseline Data'!B38&lt;&gt;0, 'Revised Data'!B36 = 0), "y","n")</f>
        <v>n</v>
      </c>
      <c r="F28" s="3">
        <f>IF(($C$7*'Revised Data'!E36)-'Baseline Data'!D38&gt;0,($C$7*'Revised Data'!E36)-'Baseline Data'!D38,0)</f>
        <v>0</v>
      </c>
      <c r="G28" s="79" t="str">
        <f t="shared" si="2"/>
        <v>n</v>
      </c>
      <c r="H28" s="79" t="str">
        <f t="shared" si="3"/>
        <v>n</v>
      </c>
      <c r="I28" s="4">
        <f t="shared" si="0"/>
        <v>0</v>
      </c>
      <c r="M28" s="78">
        <f t="shared" si="4"/>
        <v>0</v>
      </c>
      <c r="N28" s="3">
        <f t="shared" si="5"/>
        <v>0</v>
      </c>
      <c r="O28" s="81" t="str">
        <f>IF(N28&gt;'Baseline Data'!D38,"YES","NO")</f>
        <v>NO</v>
      </c>
    </row>
    <row r="29" spans="2:15">
      <c r="B29" t="s">
        <v>38</v>
      </c>
      <c r="C29" s="3">
        <f>IF($C$7*'Revised Data'!E37&gt;'Baseline Data'!D39,'Baseline Data'!D39,IF(E29="y",'Baseline Data'!D39,calculations!$C$7*'Revised Data'!E37))</f>
        <v>0</v>
      </c>
      <c r="D29" s="1">
        <f t="shared" si="1"/>
        <v>0</v>
      </c>
      <c r="E29" s="79" t="str">
        <f>IF(AND('Baseline Data'!B39&lt;&gt;0, 'Revised Data'!B37 = 0), "y","n")</f>
        <v>n</v>
      </c>
      <c r="F29" s="3">
        <f>IF(($C$7*'Revised Data'!E37)-'Baseline Data'!D39&gt;0,($C$7*'Revised Data'!E37)-'Baseline Data'!D39,0)</f>
        <v>0</v>
      </c>
      <c r="G29" s="79" t="str">
        <f t="shared" si="2"/>
        <v>n</v>
      </c>
      <c r="H29" s="79" t="str">
        <f t="shared" si="3"/>
        <v>n</v>
      </c>
      <c r="I29" s="4">
        <f t="shared" si="0"/>
        <v>0</v>
      </c>
      <c r="M29" s="78">
        <f t="shared" si="4"/>
        <v>0</v>
      </c>
      <c r="N29" s="3">
        <f t="shared" si="5"/>
        <v>0</v>
      </c>
      <c r="O29" s="81" t="str">
        <f>IF(N29&gt;'Baseline Data'!D39,"YES","NO")</f>
        <v>NO</v>
      </c>
    </row>
    <row r="30" spans="2:15">
      <c r="B30" t="s">
        <v>39</v>
      </c>
      <c r="C30" s="3">
        <f>IF($C$7*'Revised Data'!E38&gt;'Baseline Data'!D40,'Baseline Data'!D40,IF(E30="y",'Baseline Data'!D40,calculations!$C$7*'Revised Data'!E38))</f>
        <v>0</v>
      </c>
      <c r="D30" s="1">
        <f t="shared" si="1"/>
        <v>0</v>
      </c>
      <c r="E30" s="79" t="str">
        <f>IF(AND('Baseline Data'!B40&lt;&gt;0, 'Revised Data'!B38 = 0), "y","n")</f>
        <v>n</v>
      </c>
      <c r="F30" s="3">
        <f>IF(($C$7*'Revised Data'!E38)-'Baseline Data'!D40&gt;0,($C$7*'Revised Data'!E38)-'Baseline Data'!D40,0)</f>
        <v>0</v>
      </c>
      <c r="G30" s="79" t="str">
        <f t="shared" si="2"/>
        <v>n</v>
      </c>
      <c r="H30" s="79" t="str">
        <f t="shared" si="3"/>
        <v>n</v>
      </c>
      <c r="I30" s="4">
        <f t="shared" si="0"/>
        <v>0</v>
      </c>
      <c r="M30" s="78">
        <f t="shared" si="4"/>
        <v>0</v>
      </c>
      <c r="N30" s="3">
        <f t="shared" si="5"/>
        <v>0</v>
      </c>
      <c r="O30" s="81" t="str">
        <f>IF(N30&gt;'Baseline Data'!D40,"YES","NO")</f>
        <v>NO</v>
      </c>
    </row>
    <row r="31" spans="2:15">
      <c r="B31" t="s">
        <v>40</v>
      </c>
      <c r="C31" s="3">
        <f>IF($C$7*'Revised Data'!E39&gt;'Baseline Data'!D41,'Baseline Data'!D41,IF(E31="y",'Baseline Data'!D41,calculations!$C$7*'Revised Data'!E39))</f>
        <v>0</v>
      </c>
      <c r="D31" s="1">
        <f t="shared" si="1"/>
        <v>0</v>
      </c>
      <c r="E31" s="79" t="str">
        <f>IF(AND('Baseline Data'!B41&lt;&gt;0, 'Revised Data'!B39 = 0), "y","n")</f>
        <v>n</v>
      </c>
      <c r="F31" s="3">
        <f>IF(($C$7*'Revised Data'!E39)-'Baseline Data'!D41&gt;0,($C$7*'Revised Data'!E39)-'Baseline Data'!D41,0)</f>
        <v>0</v>
      </c>
      <c r="G31" s="79" t="str">
        <f t="shared" si="2"/>
        <v>n</v>
      </c>
      <c r="H31" s="79" t="str">
        <f t="shared" si="3"/>
        <v>n</v>
      </c>
      <c r="I31" s="4">
        <f t="shared" si="0"/>
        <v>0</v>
      </c>
      <c r="M31" s="78">
        <f t="shared" si="4"/>
        <v>0</v>
      </c>
      <c r="N31" s="3">
        <f t="shared" si="5"/>
        <v>0</v>
      </c>
      <c r="O31" s="81" t="str">
        <f>IF(N31&gt;'Baseline Data'!D41,"YES","NO")</f>
        <v>NO</v>
      </c>
    </row>
    <row r="32" spans="2:15">
      <c r="B32" t="s">
        <v>41</v>
      </c>
      <c r="C32" s="3">
        <f>IF($C$7*'Revised Data'!E40&gt;'Baseline Data'!D42,'Baseline Data'!D42,IF(E32="y",'Baseline Data'!D42,calculations!$C$7*'Revised Data'!E40))</f>
        <v>0</v>
      </c>
      <c r="D32" s="1">
        <f t="shared" si="1"/>
        <v>0</v>
      </c>
      <c r="E32" s="79" t="str">
        <f>IF(AND('Baseline Data'!B42&lt;&gt;0, 'Revised Data'!B40 = 0), "y","n")</f>
        <v>n</v>
      </c>
      <c r="F32" s="3">
        <f>IF(($C$7*'Revised Data'!E40)-'Baseline Data'!D42&gt;0,($C$7*'Revised Data'!E40)-'Baseline Data'!D42,0)</f>
        <v>0</v>
      </c>
      <c r="G32" s="79" t="str">
        <f t="shared" si="2"/>
        <v>n</v>
      </c>
      <c r="H32" s="79" t="str">
        <f t="shared" si="3"/>
        <v>n</v>
      </c>
      <c r="I32" s="4">
        <f t="shared" si="0"/>
        <v>0</v>
      </c>
      <c r="M32" s="78">
        <f t="shared" si="4"/>
        <v>0</v>
      </c>
      <c r="N32" s="3">
        <f t="shared" si="5"/>
        <v>0</v>
      </c>
      <c r="O32" s="81" t="str">
        <f>IF(N32&gt;'Baseline Data'!D42,"YES","NO")</f>
        <v>NO</v>
      </c>
    </row>
    <row r="33" spans="1:15">
      <c r="C33" s="3"/>
      <c r="D33" s="5"/>
      <c r="F33" s="3"/>
    </row>
    <row r="34" spans="1:15">
      <c r="B34" t="s">
        <v>0</v>
      </c>
      <c r="C34" s="3">
        <f>SUM(C9:C32)</f>
        <v>129.41176470588235</v>
      </c>
      <c r="D34" s="5">
        <f>SUM(D9:D32)</f>
        <v>1</v>
      </c>
      <c r="F34" s="3">
        <f>SUM(F9:F32)</f>
        <v>0</v>
      </c>
      <c r="N34" s="3">
        <f>SUM(N9:N32)</f>
        <v>129.41176470588235</v>
      </c>
      <c r="O34" s="3">
        <f>C7-N34</f>
        <v>0</v>
      </c>
    </row>
    <row r="36" spans="1:15">
      <c r="A36" s="2"/>
    </row>
    <row r="37" spans="1:15" ht="30" customHeight="1">
      <c r="F37" s="63"/>
    </row>
    <row r="38" spans="1:15">
      <c r="C38" s="3"/>
      <c r="D38" s="1"/>
      <c r="F38" s="3"/>
      <c r="H38" s="4"/>
    </row>
    <row r="39" spans="1:15">
      <c r="B39" s="2" t="s">
        <v>80</v>
      </c>
      <c r="C39" s="3"/>
      <c r="D39" s="1"/>
      <c r="F39" s="3"/>
      <c r="H39" s="4"/>
    </row>
    <row r="40" spans="1:15">
      <c r="C40" s="3"/>
      <c r="D40" s="1" t="s">
        <v>79</v>
      </c>
      <c r="E40" t="s">
        <v>72</v>
      </c>
      <c r="F40" s="85"/>
      <c r="G40" s="86" t="s">
        <v>75</v>
      </c>
      <c r="H40" s="87" t="s">
        <v>76</v>
      </c>
      <c r="I40" t="s">
        <v>77</v>
      </c>
      <c r="J40" t="s">
        <v>78</v>
      </c>
    </row>
    <row r="41" spans="1:15">
      <c r="B41" t="s">
        <v>18</v>
      </c>
      <c r="C41" s="3">
        <f>IF(O9="YES", 'Baseline Data'!D19,calculations!N9)</f>
        <v>82.35294117647058</v>
      </c>
      <c r="D41" s="3">
        <f>IF(N9&gt;'Baseline Data'!D19,N9-'Baseline Data'!D19,0)</f>
        <v>0</v>
      </c>
      <c r="E41" s="82">
        <f>C41/$C$7</f>
        <v>0.63636363636363635</v>
      </c>
      <c r="F41" s="88" t="s">
        <v>73</v>
      </c>
      <c r="G41" s="89">
        <f>SUMIF(O9:O32,"yes",E41:E64)</f>
        <v>0</v>
      </c>
      <c r="H41" s="90">
        <f>SUMIF(O9:O32,"yes",M9:M32)</f>
        <v>0</v>
      </c>
      <c r="I41">
        <f t="shared" ref="I41:I64" si="6">IF(O9="No",M9/$H$42*$G$42,E41)</f>
        <v>0.63636363636363635</v>
      </c>
      <c r="J41" s="3">
        <f t="shared" ref="J41:J64" si="7">IF(O9="no",$C$7*I41,C41)</f>
        <v>82.35294117647058</v>
      </c>
      <c r="K41" s="79" t="str">
        <f>IF(J41&gt;'Baseline Data'!D19,"YES","NO")</f>
        <v>NO</v>
      </c>
    </row>
    <row r="42" spans="1:15">
      <c r="B42" t="s">
        <v>19</v>
      </c>
      <c r="C42" s="3">
        <f>IF(O10="YES", 'Baseline Data'!D20,calculations!N10)</f>
        <v>47.058823529411761</v>
      </c>
      <c r="D42" s="3">
        <f>IF(N10&gt;'Baseline Data'!D20,N10-'Baseline Data'!D20,0)</f>
        <v>0</v>
      </c>
      <c r="E42" s="82">
        <f t="shared" ref="E42:E64" si="8">C42/$C$7</f>
        <v>0.36363636363636365</v>
      </c>
      <c r="F42" s="91" t="s">
        <v>74</v>
      </c>
      <c r="G42" s="92">
        <f>1-G41</f>
        <v>1</v>
      </c>
      <c r="H42" s="93">
        <f>1-H41</f>
        <v>1</v>
      </c>
      <c r="I42">
        <f t="shared" si="6"/>
        <v>0.36363636363636365</v>
      </c>
      <c r="J42" s="3">
        <f t="shared" si="7"/>
        <v>47.058823529411761</v>
      </c>
      <c r="K42" s="79" t="str">
        <f>IF(J42&gt;'Baseline Data'!D20,"YES","NO")</f>
        <v>NO</v>
      </c>
    </row>
    <row r="43" spans="1:15">
      <c r="B43" t="s">
        <v>20</v>
      </c>
      <c r="C43" s="3">
        <f>IF(O11="YES", 'Baseline Data'!D21,calculations!N11)</f>
        <v>0</v>
      </c>
      <c r="D43" s="3">
        <f>IF(N11&gt;'Baseline Data'!D21,N11-'Baseline Data'!D21,0)</f>
        <v>0</v>
      </c>
      <c r="E43" s="82">
        <f t="shared" si="8"/>
        <v>0</v>
      </c>
      <c r="F43" s="3"/>
      <c r="H43" s="4"/>
      <c r="I43">
        <f t="shared" si="6"/>
        <v>0</v>
      </c>
      <c r="J43" s="3">
        <f t="shared" si="7"/>
        <v>0</v>
      </c>
      <c r="K43" s="79" t="str">
        <f>IF(J43&gt;'Baseline Data'!D21,"YES","NO")</f>
        <v>NO</v>
      </c>
    </row>
    <row r="44" spans="1:15">
      <c r="B44" t="s">
        <v>21</v>
      </c>
      <c r="C44" s="3">
        <f>IF(O12="YES", 'Baseline Data'!D22,calculations!N12)</f>
        <v>0</v>
      </c>
      <c r="D44" s="3">
        <f>IF(N12&gt;'Baseline Data'!D22,N12-'Baseline Data'!D22,0)</f>
        <v>0</v>
      </c>
      <c r="E44" s="4">
        <f t="shared" si="8"/>
        <v>0</v>
      </c>
      <c r="F44" s="3"/>
      <c r="H44" s="4"/>
      <c r="I44">
        <f t="shared" si="6"/>
        <v>0</v>
      </c>
      <c r="J44">
        <f t="shared" si="7"/>
        <v>0</v>
      </c>
      <c r="K44" s="79" t="str">
        <f>IF(J44&gt;'Baseline Data'!D22,"YES","NO")</f>
        <v>NO</v>
      </c>
    </row>
    <row r="45" spans="1:15">
      <c r="B45" t="s">
        <v>22</v>
      </c>
      <c r="C45" s="3">
        <f>IF(O13="YES", 'Baseline Data'!D23,calculations!N13)</f>
        <v>0</v>
      </c>
      <c r="D45" s="3">
        <f>IF(N13&gt;'Baseline Data'!D23,N13-'Baseline Data'!D23,0)</f>
        <v>0</v>
      </c>
      <c r="E45" s="4">
        <f t="shared" si="8"/>
        <v>0</v>
      </c>
      <c r="F45" s="3"/>
      <c r="H45" s="4"/>
      <c r="I45">
        <f t="shared" si="6"/>
        <v>0</v>
      </c>
      <c r="J45">
        <f t="shared" si="7"/>
        <v>0</v>
      </c>
      <c r="K45" s="79" t="str">
        <f>IF(J45&gt;'Baseline Data'!D23,"YES","NO")</f>
        <v>NO</v>
      </c>
    </row>
    <row r="46" spans="1:15">
      <c r="B46" t="s">
        <v>23</v>
      </c>
      <c r="C46" s="3">
        <f>IF(O14="YES", 'Baseline Data'!D24,calculations!N14)</f>
        <v>0</v>
      </c>
      <c r="D46" s="3">
        <f>IF(N14&gt;'Baseline Data'!D24,N14-'Baseline Data'!D24,0)</f>
        <v>0</v>
      </c>
      <c r="E46" s="4">
        <f t="shared" si="8"/>
        <v>0</v>
      </c>
      <c r="F46" s="3"/>
      <c r="H46" s="4"/>
      <c r="I46">
        <f t="shared" si="6"/>
        <v>0</v>
      </c>
      <c r="J46">
        <f t="shared" si="7"/>
        <v>0</v>
      </c>
      <c r="K46" s="79" t="str">
        <f>IF(J46&gt;'Baseline Data'!D24,"YES","NO")</f>
        <v>NO</v>
      </c>
    </row>
    <row r="47" spans="1:15">
      <c r="B47" t="s">
        <v>24</v>
      </c>
      <c r="C47" s="3">
        <f>IF(O15="YES", 'Baseline Data'!D25,calculations!N15)</f>
        <v>0</v>
      </c>
      <c r="D47" s="3">
        <f>IF(N15&gt;'Baseline Data'!D25,N15-'Baseline Data'!D25,0)</f>
        <v>0</v>
      </c>
      <c r="E47" s="4">
        <f t="shared" si="8"/>
        <v>0</v>
      </c>
      <c r="F47" s="3"/>
      <c r="H47" s="4"/>
      <c r="I47">
        <f t="shared" si="6"/>
        <v>0</v>
      </c>
      <c r="J47">
        <f t="shared" si="7"/>
        <v>0</v>
      </c>
      <c r="K47" s="79" t="str">
        <f>IF(J47&gt;'Baseline Data'!D25,"YES","NO")</f>
        <v>NO</v>
      </c>
    </row>
    <row r="48" spans="1:15">
      <c r="B48" t="s">
        <v>25</v>
      </c>
      <c r="C48" s="3">
        <f>IF(O16="YES", 'Baseline Data'!D26,calculations!N16)</f>
        <v>0</v>
      </c>
      <c r="D48" s="3">
        <f>IF(N16&gt;'Baseline Data'!D26,N16-'Baseline Data'!D26,0)</f>
        <v>0</v>
      </c>
      <c r="E48" s="4">
        <f t="shared" si="8"/>
        <v>0</v>
      </c>
      <c r="F48" s="3"/>
      <c r="H48" s="4"/>
      <c r="I48">
        <f t="shared" si="6"/>
        <v>0</v>
      </c>
      <c r="J48">
        <f t="shared" si="7"/>
        <v>0</v>
      </c>
      <c r="K48" s="79" t="str">
        <f>IF(J48&gt;'Baseline Data'!D26,"YES","NO")</f>
        <v>NO</v>
      </c>
    </row>
    <row r="49" spans="2:11">
      <c r="B49" t="s">
        <v>26</v>
      </c>
      <c r="C49" s="3">
        <f>IF(O17="YES", 'Baseline Data'!D27,calculations!N17)</f>
        <v>0</v>
      </c>
      <c r="D49" s="3">
        <f>IF(N17&gt;'Baseline Data'!D27,N17-'Baseline Data'!D27,0)</f>
        <v>0</v>
      </c>
      <c r="E49" s="4">
        <f t="shared" si="8"/>
        <v>0</v>
      </c>
      <c r="F49" s="3"/>
      <c r="H49" s="4"/>
      <c r="I49">
        <f t="shared" si="6"/>
        <v>0</v>
      </c>
      <c r="J49">
        <f t="shared" si="7"/>
        <v>0</v>
      </c>
      <c r="K49" s="79" t="str">
        <f>IF(J49&gt;'Baseline Data'!D27,"YES","NO")</f>
        <v>NO</v>
      </c>
    </row>
    <row r="50" spans="2:11">
      <c r="B50" t="s">
        <v>27</v>
      </c>
      <c r="C50" s="3">
        <f>IF(O18="YES", 'Baseline Data'!D28,calculations!N18)</f>
        <v>0</v>
      </c>
      <c r="D50" s="3">
        <f>IF(N18&gt;'Baseline Data'!D28,N18-'Baseline Data'!D28,0)</f>
        <v>0</v>
      </c>
      <c r="E50" s="4">
        <f t="shared" si="8"/>
        <v>0</v>
      </c>
      <c r="F50" s="3"/>
      <c r="H50" s="4"/>
      <c r="I50">
        <f t="shared" si="6"/>
        <v>0</v>
      </c>
      <c r="J50">
        <f t="shared" si="7"/>
        <v>0</v>
      </c>
      <c r="K50" s="79" t="str">
        <f>IF(J50&gt;'Baseline Data'!D28,"YES","NO")</f>
        <v>NO</v>
      </c>
    </row>
    <row r="51" spans="2:11">
      <c r="B51" t="s">
        <v>28</v>
      </c>
      <c r="C51" s="3">
        <f>IF(O19="YES", 'Baseline Data'!D29,calculations!N19)</f>
        <v>0</v>
      </c>
      <c r="D51" s="3">
        <f>IF(N19&gt;'Baseline Data'!D29,N19-'Baseline Data'!D29,0)</f>
        <v>0</v>
      </c>
      <c r="E51" s="4">
        <f t="shared" si="8"/>
        <v>0</v>
      </c>
      <c r="F51" s="3"/>
      <c r="H51" s="4"/>
      <c r="I51">
        <f t="shared" si="6"/>
        <v>0</v>
      </c>
      <c r="J51">
        <f t="shared" si="7"/>
        <v>0</v>
      </c>
      <c r="K51" s="79" t="str">
        <f>IF(J51&gt;'Baseline Data'!D29,"YES","NO")</f>
        <v>NO</v>
      </c>
    </row>
    <row r="52" spans="2:11">
      <c r="B52" t="s">
        <v>29</v>
      </c>
      <c r="C52" s="3">
        <f>IF(O20="YES", 'Baseline Data'!D30,calculations!N20)</f>
        <v>0</v>
      </c>
      <c r="D52" s="3">
        <f>IF(N20&gt;'Baseline Data'!D30,N20-'Baseline Data'!D30,0)</f>
        <v>0</v>
      </c>
      <c r="E52" s="4">
        <f t="shared" si="8"/>
        <v>0</v>
      </c>
      <c r="F52" s="3"/>
      <c r="H52" s="4"/>
      <c r="I52">
        <f t="shared" si="6"/>
        <v>0</v>
      </c>
      <c r="J52">
        <f t="shared" si="7"/>
        <v>0</v>
      </c>
      <c r="K52" s="79" t="str">
        <f>IF(J52&gt;'Baseline Data'!D30,"YES","NO")</f>
        <v>NO</v>
      </c>
    </row>
    <row r="53" spans="2:11">
      <c r="B53" t="s">
        <v>30</v>
      </c>
      <c r="C53" s="3">
        <f>IF(O21="YES", 'Baseline Data'!D31,calculations!N21)</f>
        <v>0</v>
      </c>
      <c r="D53" s="3">
        <f>IF(N21&gt;'Baseline Data'!D31,N21-'Baseline Data'!D31,0)</f>
        <v>0</v>
      </c>
      <c r="E53" s="4">
        <f t="shared" si="8"/>
        <v>0</v>
      </c>
      <c r="F53" s="3"/>
      <c r="H53" s="4"/>
      <c r="I53">
        <f t="shared" si="6"/>
        <v>0</v>
      </c>
      <c r="J53">
        <f t="shared" si="7"/>
        <v>0</v>
      </c>
      <c r="K53" s="79" t="str">
        <f>IF(J53&gt;'Baseline Data'!D31,"YES","NO")</f>
        <v>NO</v>
      </c>
    </row>
    <row r="54" spans="2:11">
      <c r="B54" t="s">
        <v>31</v>
      </c>
      <c r="C54" s="3">
        <f>IF(O22="YES", 'Baseline Data'!D32,calculations!N22)</f>
        <v>0</v>
      </c>
      <c r="D54" s="3">
        <f>IF(N22&gt;'Baseline Data'!D32,N22-'Baseline Data'!D32,0)</f>
        <v>0</v>
      </c>
      <c r="E54" s="4">
        <f t="shared" si="8"/>
        <v>0</v>
      </c>
      <c r="F54" s="3"/>
      <c r="H54" s="4"/>
      <c r="I54">
        <f t="shared" si="6"/>
        <v>0</v>
      </c>
      <c r="J54">
        <f t="shared" si="7"/>
        <v>0</v>
      </c>
      <c r="K54" s="79" t="str">
        <f>IF(J54&gt;'Baseline Data'!D32,"YES","NO")</f>
        <v>NO</v>
      </c>
    </row>
    <row r="55" spans="2:11">
      <c r="B55" t="s">
        <v>32</v>
      </c>
      <c r="C55" s="3">
        <f>IF(O23="YES", 'Baseline Data'!D33,calculations!N23)</f>
        <v>0</v>
      </c>
      <c r="D55" s="3">
        <f>IF(N23&gt;'Baseline Data'!D33,N23-'Baseline Data'!D33,0)</f>
        <v>0</v>
      </c>
      <c r="E55" s="4">
        <f t="shared" si="8"/>
        <v>0</v>
      </c>
      <c r="F55" s="3"/>
      <c r="H55" s="4"/>
      <c r="I55">
        <f t="shared" si="6"/>
        <v>0</v>
      </c>
      <c r="J55">
        <f t="shared" si="7"/>
        <v>0</v>
      </c>
      <c r="K55" s="79" t="str">
        <f>IF(J55&gt;'Baseline Data'!D33,"YES","NO")</f>
        <v>NO</v>
      </c>
    </row>
    <row r="56" spans="2:11">
      <c r="B56" t="s">
        <v>33</v>
      </c>
      <c r="C56" s="3">
        <f>IF(O24="YES", 'Baseline Data'!D34,calculations!N24)</f>
        <v>0</v>
      </c>
      <c r="D56" s="3">
        <f>IF(N24&gt;'Baseline Data'!D34,N24-'Baseline Data'!D34,0)</f>
        <v>0</v>
      </c>
      <c r="E56" s="4">
        <f t="shared" si="8"/>
        <v>0</v>
      </c>
      <c r="F56" s="3"/>
      <c r="H56" s="4"/>
      <c r="I56">
        <f t="shared" si="6"/>
        <v>0</v>
      </c>
      <c r="J56">
        <f t="shared" si="7"/>
        <v>0</v>
      </c>
      <c r="K56" s="79" t="str">
        <f>IF(J56&gt;'Baseline Data'!D34,"YES","NO")</f>
        <v>NO</v>
      </c>
    </row>
    <row r="57" spans="2:11">
      <c r="B57" t="s">
        <v>34</v>
      </c>
      <c r="C57" s="3">
        <f>IF(O25="YES", 'Baseline Data'!D35,calculations!N25)</f>
        <v>0</v>
      </c>
      <c r="D57" s="3">
        <f>IF(N25&gt;'Baseline Data'!D35,N25-'Baseline Data'!D35,0)</f>
        <v>0</v>
      </c>
      <c r="E57" s="4">
        <f t="shared" si="8"/>
        <v>0</v>
      </c>
      <c r="F57" s="3"/>
      <c r="H57" s="4"/>
      <c r="I57">
        <f t="shared" si="6"/>
        <v>0</v>
      </c>
      <c r="J57">
        <f t="shared" si="7"/>
        <v>0</v>
      </c>
      <c r="K57" s="79" t="str">
        <f>IF(J57&gt;'Baseline Data'!D35,"YES","NO")</f>
        <v>NO</v>
      </c>
    </row>
    <row r="58" spans="2:11">
      <c r="B58" t="s">
        <v>35</v>
      </c>
      <c r="C58" s="3">
        <f>IF(O26="YES", 'Baseline Data'!D36,calculations!N26)</f>
        <v>0</v>
      </c>
      <c r="D58" s="3">
        <f>IF(N26&gt;'Baseline Data'!D36,N26-'Baseline Data'!D36,0)</f>
        <v>0</v>
      </c>
      <c r="E58" s="4">
        <f t="shared" si="8"/>
        <v>0</v>
      </c>
      <c r="F58" s="3"/>
      <c r="H58" s="4"/>
      <c r="I58">
        <f t="shared" si="6"/>
        <v>0</v>
      </c>
      <c r="J58">
        <f t="shared" si="7"/>
        <v>0</v>
      </c>
      <c r="K58" s="79" t="str">
        <f>IF(J58&gt;'Baseline Data'!D36,"YES","NO")</f>
        <v>NO</v>
      </c>
    </row>
    <row r="59" spans="2:11">
      <c r="B59" t="s">
        <v>36</v>
      </c>
      <c r="C59" s="3">
        <f>IF(O27="YES", 'Baseline Data'!D37,calculations!N27)</f>
        <v>0</v>
      </c>
      <c r="D59" s="3">
        <f>IF(N27&gt;'Baseline Data'!D37,N27-'Baseline Data'!D37,0)</f>
        <v>0</v>
      </c>
      <c r="E59" s="4">
        <f t="shared" si="8"/>
        <v>0</v>
      </c>
      <c r="F59" s="3"/>
      <c r="H59" s="4"/>
      <c r="I59">
        <f t="shared" si="6"/>
        <v>0</v>
      </c>
      <c r="J59">
        <f t="shared" si="7"/>
        <v>0</v>
      </c>
      <c r="K59" s="79" t="str">
        <f>IF(J59&gt;'Baseline Data'!D37,"YES","NO")</f>
        <v>NO</v>
      </c>
    </row>
    <row r="60" spans="2:11">
      <c r="B60" t="s">
        <v>37</v>
      </c>
      <c r="C60" s="3">
        <f>IF(O28="YES", 'Baseline Data'!D38,calculations!N28)</f>
        <v>0</v>
      </c>
      <c r="D60" s="3">
        <f>IF(N28&gt;'Baseline Data'!D38,N28-'Baseline Data'!D38,0)</f>
        <v>0</v>
      </c>
      <c r="E60" s="4">
        <f t="shared" si="8"/>
        <v>0</v>
      </c>
      <c r="F60" s="3"/>
      <c r="H60" s="4"/>
      <c r="I60">
        <f t="shared" si="6"/>
        <v>0</v>
      </c>
      <c r="J60">
        <f t="shared" si="7"/>
        <v>0</v>
      </c>
      <c r="K60" s="79" t="str">
        <f>IF(J60&gt;'Baseline Data'!D38,"YES","NO")</f>
        <v>NO</v>
      </c>
    </row>
    <row r="61" spans="2:11">
      <c r="B61" t="s">
        <v>38</v>
      </c>
      <c r="C61" s="3">
        <f>IF(O29="YES", 'Baseline Data'!D39,calculations!N29)</f>
        <v>0</v>
      </c>
      <c r="D61" s="3">
        <f>IF(N29&gt;'Baseline Data'!D39,N29-'Baseline Data'!D39,0)</f>
        <v>0</v>
      </c>
      <c r="E61" s="4">
        <f t="shared" si="8"/>
        <v>0</v>
      </c>
      <c r="F61" s="3"/>
      <c r="H61" s="4"/>
      <c r="I61">
        <f t="shared" si="6"/>
        <v>0</v>
      </c>
      <c r="J61">
        <f t="shared" si="7"/>
        <v>0</v>
      </c>
      <c r="K61" s="79" t="str">
        <f>IF(J61&gt;'Baseline Data'!D39,"YES","NO")</f>
        <v>NO</v>
      </c>
    </row>
    <row r="62" spans="2:11">
      <c r="B62" t="s">
        <v>39</v>
      </c>
      <c r="C62" s="3">
        <f>IF(O30="YES", 'Baseline Data'!D40,calculations!N30)</f>
        <v>0</v>
      </c>
      <c r="D62" s="3">
        <f>IF(N30&gt;'Baseline Data'!D40,N30-'Baseline Data'!D40,0)</f>
        <v>0</v>
      </c>
      <c r="E62" s="4">
        <f t="shared" si="8"/>
        <v>0</v>
      </c>
      <c r="I62">
        <f t="shared" si="6"/>
        <v>0</v>
      </c>
      <c r="J62">
        <f t="shared" si="7"/>
        <v>0</v>
      </c>
      <c r="K62" s="79" t="str">
        <f>IF(J62&gt;'Baseline Data'!D40,"YES","NO")</f>
        <v>NO</v>
      </c>
    </row>
    <row r="63" spans="2:11">
      <c r="B63" t="s">
        <v>40</v>
      </c>
      <c r="C63" s="3">
        <f>IF(O31="YES", 'Baseline Data'!D41,calculations!N31)</f>
        <v>0</v>
      </c>
      <c r="D63" s="3">
        <f>IF(N31&gt;'Baseline Data'!D41,N31-'Baseline Data'!D41,0)</f>
        <v>0</v>
      </c>
      <c r="E63" s="4">
        <f t="shared" si="8"/>
        <v>0</v>
      </c>
      <c r="F63" s="4"/>
      <c r="H63" s="4"/>
      <c r="I63">
        <f t="shared" si="6"/>
        <v>0</v>
      </c>
      <c r="J63">
        <f t="shared" si="7"/>
        <v>0</v>
      </c>
      <c r="K63" s="79" t="str">
        <f>IF(J63&gt;'Baseline Data'!D41,"YES","NO")</f>
        <v>NO</v>
      </c>
    </row>
    <row r="64" spans="2:11">
      <c r="B64" t="s">
        <v>41</v>
      </c>
      <c r="C64" s="3">
        <f>IF(O32="YES", 'Baseline Data'!D42,calculations!N32)</f>
        <v>0</v>
      </c>
      <c r="D64" s="3">
        <f>IF(N32&gt;'Baseline Data'!D42,N32-'Baseline Data'!D42,0)</f>
        <v>0</v>
      </c>
      <c r="E64" s="4">
        <f t="shared" si="8"/>
        <v>0</v>
      </c>
      <c r="I64">
        <f t="shared" si="6"/>
        <v>0</v>
      </c>
      <c r="J64">
        <f t="shared" si="7"/>
        <v>0</v>
      </c>
      <c r="K64" s="79" t="str">
        <f>IF(J64&gt;'Baseline Data'!D42,"YES","NO")</f>
        <v>NO</v>
      </c>
    </row>
    <row r="66" spans="1:11">
      <c r="A66" s="2"/>
      <c r="B66" t="s">
        <v>0</v>
      </c>
      <c r="J66" s="3">
        <f>SUM(J41:J64)</f>
        <v>129.41176470588235</v>
      </c>
      <c r="K66" s="3">
        <f>C7-J66</f>
        <v>0</v>
      </c>
    </row>
    <row r="68" spans="1:11">
      <c r="C68" s="3"/>
      <c r="D68" s="1"/>
      <c r="F68" s="3"/>
    </row>
    <row r="69" spans="1:11">
      <c r="C69" s="3"/>
      <c r="D69" s="1"/>
      <c r="F69" s="3"/>
    </row>
    <row r="70" spans="1:11">
      <c r="C70" s="3"/>
      <c r="D70" s="1"/>
      <c r="F70" s="3"/>
    </row>
    <row r="71" spans="1:11">
      <c r="C71" s="3"/>
      <c r="D71" s="1"/>
      <c r="F71" s="3"/>
    </row>
    <row r="72" spans="1:11">
      <c r="C72" s="3"/>
      <c r="D72" s="1"/>
      <c r="F72" s="3"/>
    </row>
    <row r="73" spans="1:11">
      <c r="C73" s="3"/>
      <c r="D73" s="1"/>
      <c r="F73" s="3"/>
    </row>
    <row r="74" spans="1:11">
      <c r="C74" s="3"/>
      <c r="D74" s="1"/>
      <c r="F74" s="3"/>
    </row>
    <row r="75" spans="1:11">
      <c r="C75" s="3"/>
      <c r="D75" s="1"/>
      <c r="F75" s="3"/>
    </row>
    <row r="76" spans="1:11">
      <c r="C76" s="3"/>
      <c r="D76" s="1"/>
      <c r="F76" s="3"/>
    </row>
    <row r="77" spans="1:11">
      <c r="C77" s="3"/>
      <c r="D77" s="1"/>
      <c r="F77" s="3"/>
    </row>
    <row r="78" spans="1:11">
      <c r="C78" s="3"/>
      <c r="D78" s="1"/>
      <c r="F78" s="3"/>
    </row>
    <row r="79" spans="1:11">
      <c r="C79" s="3"/>
      <c r="D79" s="1"/>
      <c r="F79" s="3"/>
    </row>
    <row r="80" spans="1:11">
      <c r="C80" s="3"/>
      <c r="D80" s="1"/>
      <c r="F80" s="3"/>
    </row>
    <row r="81" spans="1:6">
      <c r="C81" s="3"/>
      <c r="D81" s="1"/>
      <c r="F81" s="3"/>
    </row>
    <row r="82" spans="1:6">
      <c r="C82" s="3"/>
      <c r="D82" s="1"/>
      <c r="F82" s="3"/>
    </row>
    <row r="83" spans="1:6">
      <c r="C83" s="3"/>
      <c r="D83" s="1"/>
      <c r="F83" s="3"/>
    </row>
    <row r="84" spans="1:6">
      <c r="C84" s="3"/>
      <c r="D84" s="1"/>
      <c r="F84" s="3"/>
    </row>
    <row r="85" spans="1:6">
      <c r="C85" s="3"/>
      <c r="D85" s="1"/>
      <c r="F85" s="3"/>
    </row>
    <row r="86" spans="1:6">
      <c r="C86" s="3"/>
      <c r="D86" s="1"/>
      <c r="F86" s="3"/>
    </row>
    <row r="87" spans="1:6">
      <c r="C87" s="3"/>
      <c r="D87" s="1"/>
      <c r="F87" s="3"/>
    </row>
    <row r="88" spans="1:6">
      <c r="C88" s="3"/>
      <c r="D88" s="1"/>
      <c r="F88" s="3"/>
    </row>
    <row r="89" spans="1:6">
      <c r="C89" s="3"/>
      <c r="D89" s="1"/>
      <c r="F89" s="3"/>
    </row>
    <row r="90" spans="1:6">
      <c r="C90" s="3"/>
      <c r="D90" s="1"/>
      <c r="F90" s="3"/>
    </row>
    <row r="91" spans="1:6">
      <c r="C91" s="3"/>
      <c r="D91" s="1"/>
      <c r="F91" s="3"/>
    </row>
    <row r="93" spans="1:6">
      <c r="C93" s="4"/>
      <c r="F93" s="4"/>
    </row>
    <row r="96" spans="1:6">
      <c r="A96" s="2"/>
    </row>
    <row r="98" spans="6:6">
      <c r="F98" s="64"/>
    </row>
    <row r="99" spans="6:6">
      <c r="F99" s="64"/>
    </row>
    <row r="100" spans="6:6">
      <c r="F100" s="64"/>
    </row>
    <row r="101" spans="6:6">
      <c r="F101" s="64"/>
    </row>
    <row r="102" spans="6:6">
      <c r="F102" s="64"/>
    </row>
    <row r="103" spans="6:6">
      <c r="F103" s="64"/>
    </row>
    <row r="104" spans="6:6">
      <c r="F104" s="64"/>
    </row>
    <row r="105" spans="6:6">
      <c r="F105" s="64"/>
    </row>
    <row r="106" spans="6:6">
      <c r="F106" s="64"/>
    </row>
    <row r="107" spans="6:6">
      <c r="F107" s="64"/>
    </row>
    <row r="108" spans="6:6">
      <c r="F108" s="64"/>
    </row>
    <row r="109" spans="6:6">
      <c r="F109" s="64"/>
    </row>
    <row r="110" spans="6:6">
      <c r="F110" s="64"/>
    </row>
    <row r="111" spans="6:6">
      <c r="F111" s="64"/>
    </row>
    <row r="112" spans="6:6">
      <c r="F112" s="64"/>
    </row>
    <row r="113" spans="1:6">
      <c r="F113" s="64"/>
    </row>
    <row r="114" spans="1:6">
      <c r="F114" s="64"/>
    </row>
    <row r="115" spans="1:6">
      <c r="F115" s="64"/>
    </row>
    <row r="116" spans="1:6">
      <c r="F116" s="64"/>
    </row>
    <row r="117" spans="1:6">
      <c r="F117" s="64"/>
    </row>
    <row r="118" spans="1:6">
      <c r="F118" s="64"/>
    </row>
    <row r="119" spans="1:6">
      <c r="F119" s="64"/>
    </row>
    <row r="120" spans="1:6">
      <c r="F120" s="64"/>
    </row>
    <row r="121" spans="1:6">
      <c r="F121" s="64"/>
    </row>
    <row r="123" spans="1:6">
      <c r="F123" s="65"/>
    </row>
    <row r="126" spans="1:6">
      <c r="A126" s="2"/>
    </row>
    <row r="128" spans="1:6">
      <c r="D128" s="1"/>
    </row>
    <row r="129" spans="4:4">
      <c r="D129" s="1"/>
    </row>
    <row r="130" spans="4:4">
      <c r="D130" s="1"/>
    </row>
    <row r="131" spans="4:4">
      <c r="D131" s="1"/>
    </row>
    <row r="132" spans="4:4">
      <c r="D132" s="1"/>
    </row>
    <row r="133" spans="4:4">
      <c r="D133" s="1"/>
    </row>
    <row r="134" spans="4:4">
      <c r="D134" s="1"/>
    </row>
    <row r="135" spans="4:4">
      <c r="D135" s="1"/>
    </row>
    <row r="136" spans="4:4">
      <c r="D136" s="1"/>
    </row>
    <row r="137" spans="4:4">
      <c r="D137" s="1"/>
    </row>
    <row r="138" spans="4:4">
      <c r="D138" s="1"/>
    </row>
    <row r="139" spans="4:4">
      <c r="D139" s="1"/>
    </row>
    <row r="140" spans="4:4">
      <c r="D140" s="1"/>
    </row>
    <row r="141" spans="4:4">
      <c r="D141" s="1"/>
    </row>
    <row r="142" spans="4:4">
      <c r="D142" s="1"/>
    </row>
    <row r="143" spans="4:4">
      <c r="D143" s="1"/>
    </row>
    <row r="144" spans="4:4">
      <c r="D144" s="1"/>
    </row>
    <row r="145" spans="4:4">
      <c r="D145" s="1"/>
    </row>
    <row r="146" spans="4:4">
      <c r="D146" s="1"/>
    </row>
    <row r="147" spans="4:4">
      <c r="D147" s="1"/>
    </row>
    <row r="148" spans="4:4">
      <c r="D148" s="1"/>
    </row>
    <row r="149" spans="4:4">
      <c r="D149" s="1"/>
    </row>
    <row r="150" spans="4:4">
      <c r="D150" s="1"/>
    </row>
    <row r="151" spans="4:4">
      <c r="D151" s="1"/>
    </row>
  </sheetData>
  <sheetProtection password="C1B4" sheet="1" objects="1" scenarios="1"/>
  <pageMargins left="0.7" right="0.7" top="0.75" bottom="0.75" header="0.3" footer="0.3"/>
  <pageSetup paperSize="9"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 </vt:lpstr>
      <vt:lpstr>Baseline Data</vt:lpstr>
      <vt:lpstr>Revised Data</vt:lpstr>
      <vt:lpstr>Reconstructed Baseline Data</vt:lpstr>
      <vt:lpstr>calculations</vt:lpstr>
      <vt:lpstr>'Baseline Data'!Print_Area</vt:lpstr>
      <vt:lpstr>'Instructions '!Print_Area</vt:lpstr>
      <vt:lpstr>'Reconstructed Baseline Data'!Print_Area</vt:lpstr>
      <vt:lpstr>'Revised Data'!Print_Area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Reconstructing base year where eligibility crosses 70% threshold (workbook)</dc:title>
  <dc:creator>Eugenia Bonifazi</dc:creator>
  <dc:description>LIT 10082, version 1
issue date: 02/02/2015</dc:description>
  <cp:lastModifiedBy>nsiebdrat</cp:lastModifiedBy>
  <dcterms:created xsi:type="dcterms:W3CDTF">2013-12-06T10:35:42Z</dcterms:created>
  <dcterms:modified xsi:type="dcterms:W3CDTF">2015-02-03T17:40:32Z</dcterms:modified>
</cp:coreProperties>
</file>