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80" yWindow="1650" windowWidth="13880" windowHeight="7900" activeTab="2"/>
  </bookViews>
  <sheets>
    <sheet name="AHGS borrower metrics" sheetId="12" r:id="rId1"/>
    <sheet name="Request summary" sheetId="9" r:id="rId2"/>
    <sheet name="Approvals" sheetId="17" r:id="rId3"/>
    <sheet name="Portfolio Shape" sheetId="10" state="hidden" r:id="rId4"/>
  </sheets>
  <definedNames>
    <definedName name="_xlnm.Print_Area" localSheetId="0">'AHGS borrower metrics'!$A$2:$AP$34</definedName>
    <definedName name="_xlnm.Print_Area" localSheetId="2">Approvals!$A$1:$G$32</definedName>
    <definedName name="_xlnm.Print_Area" localSheetId="1">'Request summary'!$A$1:$M$35</definedName>
    <definedName name="_xlnm.Print_Titles" localSheetId="0">'AHGS borrower metrics'!$A:$A</definedName>
    <definedName name="Z_36619631_ADA9_4BF5_97FF_56C3BEA81226_.wvu.PrintArea" localSheetId="2" hidden="1">Approvals!$A$1:$B$28</definedName>
    <definedName name="Z_36619631_ADA9_4BF5_97FF_56C3BEA81226_.wvu.PrintArea" localSheetId="1" hidden="1">'Request summary'!$A$1:$M$28</definedName>
    <definedName name="Z_6F14A8BC_3A48_4C16_BAFA_9AD87C5EEBC4_.wvu.PrintArea" localSheetId="2" hidden="1">Approvals!$A$1:$B$28</definedName>
    <definedName name="Z_6F14A8BC_3A48_4C16_BAFA_9AD87C5EEBC4_.wvu.PrintArea" localSheetId="1" hidden="1">'Request summary'!$A$1:$M$28</definedName>
  </definedNames>
  <calcPr calcId="145621" calcOnSave="0"/>
</workbook>
</file>

<file path=xl/calcChain.xml><?xml version="1.0" encoding="utf-8"?>
<calcChain xmlns="http://schemas.openxmlformats.org/spreadsheetml/2006/main">
  <c r="B28" i="17" l="1"/>
  <c r="I28" i="9" l="1"/>
  <c r="H28" i="9"/>
  <c r="H32" i="9" s="1"/>
  <c r="L13" i="12"/>
  <c r="AP13" i="12" l="1"/>
  <c r="AP14" i="12"/>
  <c r="AA13" i="12" l="1"/>
  <c r="AA14" i="12"/>
  <c r="AM14" i="12"/>
  <c r="AL14" i="12"/>
  <c r="AM13" i="12"/>
  <c r="AL13" i="12"/>
  <c r="U13" i="12"/>
  <c r="U14" i="12"/>
  <c r="X13" i="12" l="1"/>
  <c r="X14" i="12"/>
  <c r="P14" i="12"/>
  <c r="P13" i="12"/>
  <c r="M13" i="12"/>
  <c r="M14" i="12"/>
  <c r="J27" i="9"/>
  <c r="F27" i="9"/>
  <c r="J26" i="9"/>
  <c r="F26" i="9"/>
  <c r="K34" i="12" l="1"/>
  <c r="M19" i="12"/>
  <c r="R19" i="12"/>
  <c r="U19" i="12"/>
  <c r="X19" i="12"/>
  <c r="AA19" i="12"/>
  <c r="AL19" i="12"/>
  <c r="AM19" i="12"/>
  <c r="AP19" i="12"/>
  <c r="J28" i="9" l="1"/>
  <c r="K33" i="12" l="1"/>
  <c r="M4" i="12" l="1"/>
  <c r="AB33" i="12" l="1"/>
  <c r="J24" i="9" l="1"/>
  <c r="F24" i="9"/>
  <c r="E24" i="9"/>
  <c r="AP17" i="12"/>
  <c r="AM17" i="12"/>
  <c r="AL17" i="12"/>
  <c r="AA17" i="12"/>
  <c r="X17" i="12"/>
  <c r="U17" i="12"/>
  <c r="R17" i="12"/>
  <c r="M17" i="12"/>
  <c r="J22" i="9" l="1"/>
  <c r="AP12" i="12" l="1"/>
  <c r="AP18" i="12"/>
  <c r="AP27" i="12"/>
  <c r="AM12" i="12"/>
  <c r="AL12" i="12"/>
  <c r="AK18" i="12"/>
  <c r="AK12" i="12"/>
  <c r="AJ12" i="12"/>
  <c r="AA27" i="12"/>
  <c r="AA12" i="12"/>
  <c r="X12" i="12"/>
  <c r="U12" i="12"/>
  <c r="R12" i="12"/>
  <c r="M12" i="12"/>
  <c r="AM18" i="12" l="1"/>
  <c r="AL18" i="12"/>
  <c r="AJ18" i="12"/>
  <c r="AA18" i="12"/>
  <c r="X18" i="12"/>
  <c r="U18" i="12"/>
  <c r="R18" i="12"/>
  <c r="M18" i="12"/>
  <c r="J25" i="9"/>
  <c r="F25" i="9"/>
  <c r="E25" i="9"/>
  <c r="AM8" i="12" l="1"/>
  <c r="L34" i="12"/>
  <c r="L33" i="12"/>
  <c r="M33" i="12" s="1"/>
  <c r="AI34" i="12"/>
  <c r="AH34" i="12"/>
  <c r="AG34" i="12"/>
  <c r="AF34" i="12"/>
  <c r="AE34" i="12"/>
  <c r="AD34" i="12"/>
  <c r="AC34" i="12"/>
  <c r="AB34" i="12"/>
  <c r="AI33" i="12"/>
  <c r="AH33" i="12"/>
  <c r="AG33" i="12"/>
  <c r="AF33" i="12"/>
  <c r="AC33" i="12"/>
  <c r="AD33" i="12"/>
  <c r="AE33" i="12"/>
  <c r="M34" i="12" l="1"/>
  <c r="F20" i="9"/>
  <c r="AK27" i="12"/>
  <c r="X27" i="12"/>
  <c r="AM27" i="12"/>
  <c r="AJ27" i="12"/>
  <c r="AL27" i="12"/>
  <c r="U27" i="12"/>
  <c r="R27" i="12"/>
  <c r="M27" i="12"/>
  <c r="M9" i="12" l="1"/>
  <c r="R9" i="12"/>
  <c r="U9" i="12"/>
  <c r="X9" i="12"/>
  <c r="AA9" i="12"/>
  <c r="AL9" i="12"/>
  <c r="AM9" i="12"/>
  <c r="AP9" i="12"/>
  <c r="R4" i="12" l="1"/>
  <c r="U4" i="12"/>
  <c r="X4" i="12"/>
  <c r="AA4" i="12"/>
  <c r="AL4" i="12"/>
  <c r="AM4" i="12"/>
  <c r="AP4" i="12"/>
  <c r="M7" i="12"/>
  <c r="R7" i="12"/>
  <c r="U7" i="12"/>
  <c r="X7" i="12"/>
  <c r="AA7" i="12"/>
  <c r="AJ7" i="12"/>
  <c r="AL7" i="12"/>
  <c r="AM7" i="12"/>
  <c r="AP7" i="12"/>
  <c r="M10" i="12"/>
  <c r="R10" i="12"/>
  <c r="U10" i="12"/>
  <c r="X10" i="12"/>
  <c r="AA10" i="12"/>
  <c r="AJ10" i="12"/>
  <c r="AL10" i="12"/>
  <c r="AM10" i="12"/>
  <c r="AP10" i="12"/>
  <c r="M11" i="12"/>
  <c r="R11" i="12"/>
  <c r="U11" i="12"/>
  <c r="X11" i="12"/>
  <c r="AA11" i="12"/>
  <c r="AJ11" i="12"/>
  <c r="AL11" i="12"/>
  <c r="AM11" i="12"/>
  <c r="AP11" i="12"/>
  <c r="M15" i="12"/>
  <c r="R15" i="12"/>
  <c r="U15" i="12"/>
  <c r="X15" i="12"/>
  <c r="AA15" i="12"/>
  <c r="AJ15" i="12"/>
  <c r="AL15" i="12"/>
  <c r="AM15" i="12"/>
  <c r="AP15" i="12"/>
  <c r="M16" i="12"/>
  <c r="R16" i="12"/>
  <c r="U16" i="12"/>
  <c r="X16" i="12"/>
  <c r="AA16" i="12"/>
  <c r="AJ16" i="12"/>
  <c r="AK16" i="12"/>
  <c r="AL16" i="12"/>
  <c r="AM16" i="12"/>
  <c r="AP16" i="12"/>
  <c r="M20" i="12"/>
  <c r="R20" i="12"/>
  <c r="U20" i="12"/>
  <c r="X20" i="12"/>
  <c r="AA20" i="12"/>
  <c r="AL20" i="12"/>
  <c r="AM20" i="12"/>
  <c r="AP20" i="12"/>
  <c r="M21" i="12"/>
  <c r="R21" i="12"/>
  <c r="U21" i="12"/>
  <c r="X21" i="12"/>
  <c r="AA21" i="12"/>
  <c r="AJ21" i="12"/>
  <c r="AK21" i="12"/>
  <c r="AL21" i="12"/>
  <c r="AM21" i="12"/>
  <c r="AP21" i="12"/>
  <c r="M22" i="12"/>
  <c r="R22" i="12"/>
  <c r="U22" i="12"/>
  <c r="X22" i="12"/>
  <c r="AA22" i="12"/>
  <c r="AJ22" i="12"/>
  <c r="AL22" i="12"/>
  <c r="AM22" i="12"/>
  <c r="AP22" i="12"/>
  <c r="M23" i="12"/>
  <c r="R23" i="12"/>
  <c r="U23" i="12"/>
  <c r="X23" i="12"/>
  <c r="AA23" i="12"/>
  <c r="AJ23" i="12"/>
  <c r="AK23" i="12"/>
  <c r="AL23" i="12"/>
  <c r="AM23" i="12"/>
  <c r="AP23" i="12"/>
  <c r="M24" i="12"/>
  <c r="R24" i="12"/>
  <c r="U24" i="12"/>
  <c r="X24" i="12"/>
  <c r="AA24" i="12"/>
  <c r="AL24" i="12"/>
  <c r="AM24" i="12"/>
  <c r="AP24" i="12"/>
  <c r="M25" i="12"/>
  <c r="R25" i="12"/>
  <c r="U25" i="12"/>
  <c r="X25" i="12"/>
  <c r="AA25" i="12"/>
  <c r="AJ25" i="12"/>
  <c r="AL25" i="12"/>
  <c r="AM25" i="12"/>
  <c r="AP25" i="12"/>
  <c r="M28" i="12"/>
  <c r="R28" i="12"/>
  <c r="U28" i="12"/>
  <c r="X28" i="12"/>
  <c r="AA28" i="12"/>
  <c r="AJ28" i="12"/>
  <c r="AL28" i="12"/>
  <c r="AM28" i="12"/>
  <c r="AP28" i="12"/>
  <c r="M29" i="12"/>
  <c r="R29" i="12"/>
  <c r="U29" i="12"/>
  <c r="X29" i="12"/>
  <c r="AA29" i="12"/>
  <c r="AJ29" i="12"/>
  <c r="AL29" i="12"/>
  <c r="AM29" i="12"/>
  <c r="AP29" i="12"/>
  <c r="M30" i="12"/>
  <c r="R30" i="12"/>
  <c r="U30" i="12"/>
  <c r="X30" i="12"/>
  <c r="AA30" i="12"/>
  <c r="AJ30" i="12"/>
  <c r="AL30" i="12"/>
  <c r="AM30" i="12"/>
  <c r="AP30" i="12"/>
  <c r="M31" i="12"/>
  <c r="R31" i="12"/>
  <c r="U31" i="12"/>
  <c r="X31" i="12"/>
  <c r="AA31" i="12"/>
  <c r="AJ31" i="12"/>
  <c r="AL31" i="12"/>
  <c r="AM31" i="12"/>
  <c r="AP31" i="12"/>
  <c r="M32" i="12"/>
  <c r="R32" i="12"/>
  <c r="U32" i="12"/>
  <c r="X32" i="12"/>
  <c r="AA32" i="12"/>
  <c r="AJ32" i="12"/>
  <c r="AL32" i="12"/>
  <c r="AM32" i="12"/>
  <c r="AP32" i="12"/>
  <c r="M8" i="12"/>
  <c r="P8" i="12"/>
  <c r="R8" i="12"/>
  <c r="U8" i="12"/>
  <c r="X8" i="12"/>
  <c r="AA8" i="12"/>
  <c r="AJ8" i="12"/>
  <c r="AK8" i="12"/>
  <c r="AL8" i="12"/>
  <c r="AP8" i="12"/>
  <c r="M26" i="12"/>
  <c r="P26" i="12"/>
  <c r="R26" i="12"/>
  <c r="U26" i="12"/>
  <c r="X26" i="12"/>
  <c r="AA26" i="12"/>
  <c r="AJ26" i="12"/>
  <c r="AK26" i="12"/>
  <c r="AL26" i="12"/>
  <c r="AM26" i="12"/>
  <c r="AP26" i="12"/>
  <c r="AA33" i="12" l="1"/>
  <c r="AA34" i="12"/>
  <c r="AJ34" i="12"/>
  <c r="AK33" i="12"/>
  <c r="AK34" i="12"/>
  <c r="AJ33" i="12"/>
  <c r="AM33" i="12"/>
  <c r="AL34" i="12"/>
  <c r="AL33" i="12"/>
  <c r="J23" i="9" l="1"/>
  <c r="F23" i="9"/>
  <c r="E23" i="9"/>
  <c r="F22" i="9"/>
  <c r="E22" i="9"/>
  <c r="J21" i="9" l="1"/>
  <c r="F21" i="9"/>
  <c r="E21" i="9"/>
  <c r="J19" i="9" l="1"/>
  <c r="F19" i="9"/>
  <c r="E19" i="9"/>
  <c r="E20" i="9" l="1"/>
  <c r="J20" i="9"/>
  <c r="J18" i="9"/>
  <c r="E18" i="9"/>
  <c r="E17" i="9"/>
  <c r="D4" i="10" l="1"/>
  <c r="Q4" i="10"/>
  <c r="V4" i="10"/>
  <c r="Y4" i="10"/>
  <c r="AB4" i="10"/>
  <c r="AE4" i="10"/>
  <c r="AE21" i="10" s="1"/>
  <c r="D5" i="10"/>
  <c r="Q5" i="10"/>
  <c r="V5" i="10"/>
  <c r="Y5" i="10"/>
  <c r="AB5" i="10"/>
  <c r="AE5" i="10"/>
  <c r="AN5" i="10"/>
  <c r="AP5" i="10"/>
  <c r="D6" i="10"/>
  <c r="Q6" i="10"/>
  <c r="V6" i="10"/>
  <c r="Y6" i="10"/>
  <c r="AB6" i="10"/>
  <c r="AE6" i="10"/>
  <c r="D7" i="10"/>
  <c r="Q7" i="10"/>
  <c r="V7" i="10"/>
  <c r="Y7" i="10"/>
  <c r="AB7" i="10"/>
  <c r="AE7" i="10"/>
  <c r="AN7" i="10"/>
  <c r="AP7" i="10"/>
  <c r="D8" i="10"/>
  <c r="Q8" i="10"/>
  <c r="V8" i="10"/>
  <c r="Y8" i="10"/>
  <c r="AB8" i="10"/>
  <c r="AE8" i="10"/>
  <c r="AN8" i="10"/>
  <c r="AP8" i="10"/>
  <c r="D9" i="10"/>
  <c r="Q9" i="10"/>
  <c r="V9" i="10"/>
  <c r="Y9" i="10"/>
  <c r="AB9" i="10"/>
  <c r="AE9" i="10"/>
  <c r="AN9" i="10"/>
  <c r="AO9" i="10"/>
  <c r="AP9" i="10"/>
  <c r="D10" i="10"/>
  <c r="Q10" i="10"/>
  <c r="V10" i="10"/>
  <c r="Y10" i="10"/>
  <c r="AB10" i="10"/>
  <c r="AE10" i="10"/>
  <c r="D11" i="10"/>
  <c r="Q11" i="10"/>
  <c r="V11" i="10"/>
  <c r="Y11" i="10"/>
  <c r="AB11" i="10"/>
  <c r="AE11" i="10"/>
  <c r="D12" i="10"/>
  <c r="Q12" i="10"/>
  <c r="V12" i="10"/>
  <c r="Y12" i="10"/>
  <c r="AB12" i="10"/>
  <c r="AE12" i="10"/>
  <c r="AE22" i="10" s="1"/>
  <c r="AN12" i="10"/>
  <c r="AO12" i="10"/>
  <c r="AP12" i="10"/>
  <c r="D13" i="10"/>
  <c r="Q13" i="10"/>
  <c r="V13" i="10"/>
  <c r="Y13" i="10"/>
  <c r="AB13" i="10"/>
  <c r="AE13" i="10"/>
  <c r="D14" i="10"/>
  <c r="Q14" i="10"/>
  <c r="V14" i="10"/>
  <c r="Y14" i="10"/>
  <c r="AB14" i="10"/>
  <c r="AE14" i="10"/>
  <c r="AN14" i="10"/>
  <c r="AN22" i="10" s="1"/>
  <c r="AP14" i="10"/>
  <c r="D15" i="10"/>
  <c r="Q15" i="10"/>
  <c r="V15" i="10"/>
  <c r="Y15" i="10"/>
  <c r="AB15" i="10"/>
  <c r="AE15" i="10"/>
  <c r="AN15" i="10"/>
  <c r="AP15" i="10"/>
  <c r="D16" i="10"/>
  <c r="Q16" i="10"/>
  <c r="V16" i="10"/>
  <c r="Y16" i="10"/>
  <c r="AB16" i="10"/>
  <c r="AE16" i="10"/>
  <c r="AN16" i="10"/>
  <c r="AP16" i="10"/>
  <c r="D17" i="10"/>
  <c r="Q17" i="10"/>
  <c r="V17" i="10"/>
  <c r="Y17" i="10"/>
  <c r="AB17" i="10"/>
  <c r="AE17" i="10"/>
  <c r="AN17" i="10"/>
  <c r="AP17" i="10"/>
  <c r="D18" i="10"/>
  <c r="Q18" i="10"/>
  <c r="V18" i="10"/>
  <c r="Y18" i="10"/>
  <c r="AB18" i="10"/>
  <c r="AE18" i="10"/>
  <c r="AN18" i="10"/>
  <c r="AP18" i="10"/>
  <c r="O21" i="10"/>
  <c r="Q21" i="10" s="1"/>
  <c r="P21" i="10"/>
  <c r="AF21" i="10"/>
  <c r="AG21" i="10"/>
  <c r="AH21" i="10"/>
  <c r="AI21" i="10"/>
  <c r="AJ21" i="10"/>
  <c r="AK21" i="10"/>
  <c r="AL21" i="10"/>
  <c r="AM21" i="10"/>
  <c r="AO21" i="10"/>
  <c r="AP21" i="10"/>
  <c r="AQ21" i="10"/>
  <c r="AF22" i="10"/>
  <c r="AG22" i="10"/>
  <c r="AH22" i="10"/>
  <c r="AI22" i="10"/>
  <c r="AJ22" i="10"/>
  <c r="AK22" i="10"/>
  <c r="AL22" i="10"/>
  <c r="AM22" i="10"/>
  <c r="AO22" i="10"/>
  <c r="AP22" i="10"/>
  <c r="E2" i="9"/>
  <c r="F2" i="9"/>
  <c r="J2" i="9"/>
  <c r="E3" i="9"/>
  <c r="F3" i="9"/>
  <c r="J3" i="9"/>
  <c r="E4" i="9"/>
  <c r="F4" i="9"/>
  <c r="J4" i="9"/>
  <c r="E5" i="9"/>
  <c r="F5" i="9"/>
  <c r="J5" i="9"/>
  <c r="E6" i="9"/>
  <c r="F6" i="9"/>
  <c r="J6" i="9"/>
  <c r="E7" i="9"/>
  <c r="F7" i="9"/>
  <c r="J7" i="9"/>
  <c r="E8" i="9"/>
  <c r="F8" i="9"/>
  <c r="J8" i="9"/>
  <c r="E9" i="9"/>
  <c r="F9" i="9"/>
  <c r="J9" i="9"/>
  <c r="E10" i="9"/>
  <c r="F10" i="9"/>
  <c r="J10" i="9"/>
  <c r="E11" i="9"/>
  <c r="F11" i="9"/>
  <c r="J11" i="9"/>
  <c r="E12" i="9"/>
  <c r="F12" i="9"/>
  <c r="J12" i="9"/>
  <c r="E13" i="9"/>
  <c r="F13" i="9"/>
  <c r="J13" i="9"/>
  <c r="E14" i="9"/>
  <c r="F14" i="9"/>
  <c r="J14" i="9"/>
  <c r="E15" i="9"/>
  <c r="F15" i="9"/>
  <c r="J15" i="9"/>
  <c r="E16" i="9"/>
  <c r="F16" i="9"/>
  <c r="J16" i="9"/>
  <c r="F17" i="9"/>
  <c r="J17" i="9"/>
  <c r="F18" i="9"/>
  <c r="E34" i="9"/>
  <c r="F34" i="9"/>
  <c r="J34" i="9"/>
  <c r="AN21" i="10" l="1"/>
</calcChain>
</file>

<file path=xl/sharedStrings.xml><?xml version="1.0" encoding="utf-8"?>
<sst xmlns="http://schemas.openxmlformats.org/spreadsheetml/2006/main" count="651" uniqueCount="190">
  <si>
    <t>Total</t>
  </si>
  <si>
    <t>Nottingham</t>
  </si>
  <si>
    <t>Bournville</t>
  </si>
  <si>
    <t>New Gorbals</t>
  </si>
  <si>
    <t>Coastline</t>
  </si>
  <si>
    <t>Adactus</t>
  </si>
  <si>
    <t>Home Scotland</t>
  </si>
  <si>
    <t>Home Group</t>
  </si>
  <si>
    <t>Wales &amp; West</t>
  </si>
  <si>
    <t>Great Places</t>
  </si>
  <si>
    <t>First Wessex</t>
  </si>
  <si>
    <t>Paradigm</t>
  </si>
  <si>
    <t>Devon &amp; Cornwall</t>
  </si>
  <si>
    <t>Hexagon</t>
  </si>
  <si>
    <t>4A</t>
  </si>
  <si>
    <t>2A</t>
  </si>
  <si>
    <t>North Devon</t>
  </si>
  <si>
    <t>Pending</t>
  </si>
  <si>
    <t>3A</t>
  </si>
  <si>
    <t xml:space="preserve">Network Stadium </t>
  </si>
  <si>
    <t xml:space="preserve">Grŵp Cynefin </t>
  </si>
  <si>
    <t>Mount Green</t>
  </si>
  <si>
    <t>1B</t>
  </si>
  <si>
    <t>Sentinel</t>
  </si>
  <si>
    <t>2B</t>
  </si>
  <si>
    <t>1A</t>
  </si>
  <si>
    <t>Financing risk
(1 low to 10 high)</t>
  </si>
  <si>
    <t>Business risk
(1 low to 10 high)</t>
  </si>
  <si>
    <t>VFM</t>
  </si>
  <si>
    <t>Units</t>
  </si>
  <si>
    <t>Guarantee amount</t>
  </si>
  <si>
    <t>AHF Credit Grade</t>
  </si>
  <si>
    <t>Debt / unit</t>
  </si>
  <si>
    <t>Debt / turnover</t>
  </si>
  <si>
    <t>Debt</t>
  </si>
  <si>
    <t>Turnover</t>
  </si>
  <si>
    <t>No. of units</t>
  </si>
  <si>
    <t>Borrower</t>
  </si>
  <si>
    <t>Debt / Unit</t>
  </si>
  <si>
    <t>&gt;£50k</t>
  </si>
  <si>
    <t>&gt;£25k</t>
  </si>
  <si>
    <t>Debt / Turnover</t>
  </si>
  <si>
    <t>&gt;7x</t>
  </si>
  <si>
    <t>&gt;5x</t>
  </si>
  <si>
    <t>Gearing</t>
  </si>
  <si>
    <t>&gt;100%</t>
  </si>
  <si>
    <t>&gt;80%</t>
  </si>
  <si>
    <t>EBITDA Interest Cover</t>
  </si>
  <si>
    <t>&lt;1.5x</t>
  </si>
  <si>
    <t>&lt;2x</t>
  </si>
  <si>
    <t>Surplus %</t>
  </si>
  <si>
    <t>&lt;5%</t>
  </si>
  <si>
    <t>&lt;10%</t>
  </si>
  <si>
    <t>Operating Surplus %</t>
  </si>
  <si>
    <t>&lt;15%</t>
  </si>
  <si>
    <t>&lt;25%</t>
  </si>
  <si>
    <t>Refinance risk % of current debt</t>
  </si>
  <si>
    <t>&gt;35%</t>
  </si>
  <si>
    <t>&gt;20%</t>
  </si>
  <si>
    <t>Liquidity Headroom</t>
  </si>
  <si>
    <t>at CT discretion</t>
  </si>
  <si>
    <t>Debt % Change</t>
  </si>
  <si>
    <t>&gt;60%</t>
  </si>
  <si>
    <t>&gt;30%</t>
  </si>
  <si>
    <t>Debt 2018</t>
  </si>
  <si>
    <t>&gt;£750m</t>
  </si>
  <si>
    <t>&gt;£500m</t>
  </si>
  <si>
    <t>Debt Now</t>
  </si>
  <si>
    <t>Dev. Prog % Change</t>
  </si>
  <si>
    <t>&gt;25%</t>
  </si>
  <si>
    <t>&gt;15%</t>
  </si>
  <si>
    <t>% GN</t>
  </si>
  <si>
    <t>&lt;65%</t>
  </si>
  <si>
    <t>&lt;75%</t>
  </si>
  <si>
    <t>Security Mix</t>
  </si>
  <si>
    <t>HCA Judgement</t>
  </si>
  <si>
    <t>&gt;3</t>
  </si>
  <si>
    <t>&gt;2</t>
  </si>
  <si>
    <t>AHF Credit Grade and S&amp;P Equiv.</t>
  </si>
  <si>
    <t>&gt;3A</t>
  </si>
  <si>
    <t>&gt;2A</t>
  </si>
  <si>
    <t>Risk Aggregate</t>
  </si>
  <si>
    <t>&gt;15</t>
  </si>
  <si>
    <t>&gt;10</t>
  </si>
  <si>
    <t>Finance Risk</t>
  </si>
  <si>
    <t>&gt;7.5</t>
  </si>
  <si>
    <t>&gt;5</t>
  </si>
  <si>
    <t>Business risk</t>
  </si>
  <si>
    <t>Red</t>
  </si>
  <si>
    <t xml:space="preserve">Amber </t>
  </si>
  <si>
    <t>Weighted Average</t>
  </si>
  <si>
    <t>Average</t>
  </si>
  <si>
    <t>Standard</t>
  </si>
  <si>
    <t>V1</t>
  </si>
  <si>
    <t>G1</t>
  </si>
  <si>
    <t>AA+</t>
  </si>
  <si>
    <t>Traditional</t>
  </si>
  <si>
    <t>London</t>
  </si>
  <si>
    <t>ENG</t>
  </si>
  <si>
    <t>Approved</t>
  </si>
  <si>
    <t>High % Sheltered</t>
  </si>
  <si>
    <t>Pass</t>
  </si>
  <si>
    <t>WAL</t>
  </si>
  <si>
    <t>-A1</t>
  </si>
  <si>
    <t>LSVT</t>
  </si>
  <si>
    <t>Devon, Cornwall</t>
  </si>
  <si>
    <t>Med</t>
  </si>
  <si>
    <t>AA</t>
  </si>
  <si>
    <t>Low</t>
  </si>
  <si>
    <t>BBB+</t>
  </si>
  <si>
    <t>Glasgow</t>
  </si>
  <si>
    <t>SCO</t>
  </si>
  <si>
    <t>G2</t>
  </si>
  <si>
    <t>AA-</t>
  </si>
  <si>
    <t>AA- / A2</t>
  </si>
  <si>
    <t>Manchester</t>
  </si>
  <si>
    <t>A+</t>
  </si>
  <si>
    <t>Buckinghamshire</t>
  </si>
  <si>
    <t>V2</t>
  </si>
  <si>
    <t>Bournville, Telford</t>
  </si>
  <si>
    <t>Declined</t>
  </si>
  <si>
    <t>Now</t>
  </si>
  <si>
    <t>% Current Debt</t>
  </si>
  <si>
    <t>Refinance Risk (Maturity &lt;2018)</t>
  </si>
  <si>
    <t>Liquidity Headroom     (-Funding Required)</t>
  </si>
  <si>
    <t>% Change</t>
  </si>
  <si>
    <t>Dev. Prog</t>
  </si>
  <si>
    <t>Regulatory Judgement</t>
  </si>
  <si>
    <t>External Rating</t>
  </si>
  <si>
    <t>S&amp;P Equiv</t>
  </si>
  <si>
    <t>Type (Majority)</t>
  </si>
  <si>
    <t>Location</t>
  </si>
  <si>
    <t>Status</t>
  </si>
  <si>
    <t>Finance risk</t>
  </si>
  <si>
    <t>Catalyst</t>
  </si>
  <si>
    <t>Notting Hill</t>
  </si>
  <si>
    <t>5 years</t>
  </si>
  <si>
    <t>5 Years</t>
  </si>
  <si>
    <t>Family Mosaic</t>
  </si>
  <si>
    <t>Selwood</t>
  </si>
  <si>
    <t>Riverside Group</t>
  </si>
  <si>
    <t>A1</t>
  </si>
  <si>
    <t>Nationwide</t>
  </si>
  <si>
    <t>Riverside</t>
  </si>
  <si>
    <t>Wales</t>
  </si>
  <si>
    <t>Northwest</t>
  </si>
  <si>
    <t>Cornwall</t>
  </si>
  <si>
    <t>Surrey</t>
  </si>
  <si>
    <t>Hampshire</t>
  </si>
  <si>
    <t>Sentinel HA</t>
  </si>
  <si>
    <t>East Midlands</t>
  </si>
  <si>
    <t>Scotland</t>
  </si>
  <si>
    <t>Wessex</t>
  </si>
  <si>
    <t xml:space="preserve">G1 </t>
  </si>
  <si>
    <t>A</t>
  </si>
  <si>
    <t>London &amp; SE</t>
  </si>
  <si>
    <t>Catalyst Housing</t>
  </si>
  <si>
    <t>Finance 
risk</t>
  </si>
  <si>
    <t>Refinance Risk (Maturity &lt;5 years)</t>
  </si>
  <si>
    <t>excl. Declined</t>
  </si>
  <si>
    <t>Nottingham Community</t>
  </si>
  <si>
    <t>Gateway</t>
  </si>
  <si>
    <t>Westcountry</t>
  </si>
  <si>
    <t xml:space="preserve">Gateway </t>
  </si>
  <si>
    <t xml:space="preserve">Festival </t>
  </si>
  <si>
    <t xml:space="preserve">Worcester </t>
  </si>
  <si>
    <t>Festival</t>
  </si>
  <si>
    <t>Scheme Locations</t>
  </si>
  <si>
    <t>Preston, Sefton, Lancaster, Wigan, Ribble Valley, Manchester</t>
  </si>
  <si>
    <t xml:space="preserve">Plymouth, South Hampshire, East Devon, West Devon, Cornwall, Exeter, Teignbridge, North Devon </t>
  </si>
  <si>
    <t>Southampton, Hampshire, Soton, Winchester, Havant, Fareham, Portsmouth, Gosport, Rushmoor, Eastleigh</t>
  </si>
  <si>
    <t>Manchester, Sheffield, Salford, Bolton, Oldham, Rochdale, Wigan, Ribble Valley, Blackpool, Blackburn, Hynburn</t>
  </si>
  <si>
    <t>Croydon, Greenwich, Bexley</t>
  </si>
  <si>
    <t>Scarborough, Calderdale, Wycombe, Vale of White Horse, Gateshead, Eden, Newcastle upon Tyne, Bradford, Kettering, Harrogate, East Hampshire, North Hertfordshire, Brent, Epping Forest, Watford</t>
  </si>
  <si>
    <t>Brent, Hackney, Lambeth, Ealing</t>
  </si>
  <si>
    <t>Bedsforshire, St Albans, East Hertfordshire, Aylesbury, Hillingdon, Luton</t>
  </si>
  <si>
    <t>Bridgend, Denbighshire, Flintshire, Vale of Glamorgan, Conwy, Wrexham, Merthyr, Powys</t>
  </si>
  <si>
    <t>Aylesbury, High Wycombe, Luton</t>
  </si>
  <si>
    <t>Islington, Braintree, Ealing, Tower Hamlets, Lewisham, Croydon, Barnet, Greenwich</t>
  </si>
  <si>
    <t>Tower Hamlets</t>
  </si>
  <si>
    <t>*the HA operates in these areas but specific scheme locations not identified</t>
  </si>
  <si>
    <t>Derbyshire, Lincolnshire, Leicestershire, Northamptonshire and Rutland*</t>
  </si>
  <si>
    <t>Bromsgrove, Droitwich, Bransford, Colwall, Wythall, Malvern, Kempsey, Hereford, Evesham, Barnt Green, Pershore, Powick, Lower Broadheath, Cotswold, Badsey, Tenbury, Ledbury, Broadway</t>
  </si>
  <si>
    <t>Worcester</t>
  </si>
  <si>
    <t>Totnes, Bideford, Plymouth, Torquay, Newquay, Falmouth, Paigton, Saltash, Truro</t>
  </si>
  <si>
    <t>Wiltshire</t>
  </si>
  <si>
    <t>Carlisle, Durham, Sunderland, Derby, Liverpool, Congleton, Northumberland, Hinckley &amp; Bosworth</t>
  </si>
  <si>
    <t>London*</t>
  </si>
  <si>
    <t>*further detail not available</t>
  </si>
  <si>
    <t>Hart, Basingstoke, Surrey Heath, Test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</si>
</sst>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&quot;£&quot;0.0&quot;k&quot;"/>
    <numFmt numFmtId="165" formatCode="_(* #,##0.00_);_(* \(#,##0.00\);_(* &quot;-&quot;??_);_(@_)"/>
    <numFmt numFmtId="166" formatCode="_-* #,##0_-;\-* #,##0_-;_-* &quot;-&quot;??_-;_-@_-"/>
    <numFmt numFmtId="167" formatCode="&quot;£&quot;0.0&quot;m&quot;"/>
    <numFmt numFmtId="168" formatCode="&quot;£&quot;0&quot;k&quot;"/>
    <numFmt numFmtId="169" formatCode="0.0&quot;x&quot;"/>
    <numFmt numFmtId="170" formatCode="&quot;£&quot;0&quot;m&quot;"/>
    <numFmt numFmtId="171" formatCode="&quot;£&quot;0&quot;k &quot;"/>
    <numFmt numFmtId="172" formatCode="&quot;£&quot;#,##0.00"/>
    <numFmt numFmtId="173" formatCode="&quot;£&quot;0.00&quot;k&quot;"/>
    <numFmt numFmtId="174" formatCode="&quot;£&quot;#,##0.0"/>
  </numFmts>
  <fonts count="37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color theme="0" tint="-0.249977111117893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i/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b/>
      <i/>
      <sz val="9"/>
      <color indexed="55"/>
      <name val="Arial"/>
      <family val="2"/>
    </font>
    <font>
      <b/>
      <i/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indexed="57"/>
      <name val="Arial"/>
      <family val="2"/>
    </font>
    <font>
      <i/>
      <sz val="8"/>
      <color theme="0" tint="-0.34998626667073579"/>
      <name val="Arial"/>
      <family val="2"/>
    </font>
    <font>
      <i/>
      <sz val="8"/>
      <name val="Arial"/>
      <family val="2"/>
    </font>
    <font>
      <b/>
      <sz val="9"/>
      <color indexed="57"/>
      <name val="Arial"/>
      <family val="2"/>
    </font>
    <font>
      <b/>
      <i/>
      <sz val="9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b/>
      <i/>
      <sz val="8"/>
      <color indexed="55"/>
      <name val="Arial"/>
      <family val="2"/>
    </font>
    <font>
      <b/>
      <i/>
      <sz val="8"/>
      <color theme="0" tint="-0.34998626667073579"/>
      <name val="Arial"/>
      <family val="2"/>
    </font>
    <font>
      <b/>
      <sz val="8"/>
      <color indexed="55"/>
      <name val="Arial"/>
      <family val="2"/>
    </font>
    <font>
      <i/>
      <sz val="8"/>
      <color indexed="57"/>
      <name val="Arial"/>
      <family val="2"/>
    </font>
    <font>
      <b/>
      <i/>
      <sz val="8"/>
      <name val="Arial"/>
      <family val="2"/>
    </font>
    <font>
      <b/>
      <sz val="8"/>
      <color indexed="57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</cellStyleXfs>
  <cellXfs count="45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/>
    <xf numFmtId="164" fontId="1" fillId="0" borderId="0" xfId="1" applyNumberFormat="1" applyBorder="1"/>
    <xf numFmtId="166" fontId="0" fillId="0" borderId="0" xfId="2" applyNumberFormat="1" applyFont="1" applyBorder="1"/>
    <xf numFmtId="167" fontId="1" fillId="0" borderId="0" xfId="1" applyNumberFormat="1" applyBorder="1" applyAlignment="1">
      <alignment horizontal="center"/>
    </xf>
    <xf numFmtId="168" fontId="1" fillId="0" borderId="0" xfId="1" applyNumberFormat="1" applyBorder="1" applyAlignment="1">
      <alignment horizontal="center"/>
    </xf>
    <xf numFmtId="169" fontId="1" fillId="0" borderId="0" xfId="1" applyNumberFormat="1" applyBorder="1" applyAlignment="1">
      <alignment horizontal="center"/>
    </xf>
    <xf numFmtId="170" fontId="1" fillId="0" borderId="0" xfId="1" applyNumberFormat="1" applyBorder="1" applyAlignment="1">
      <alignment horizontal="center"/>
    </xf>
    <xf numFmtId="166" fontId="0" fillId="0" borderId="0" xfId="2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7" fontId="4" fillId="0" borderId="0" xfId="1" applyNumberFormat="1" applyFont="1" applyBorder="1" applyAlignment="1">
      <alignment horizontal="center"/>
    </xf>
    <xf numFmtId="170" fontId="5" fillId="0" borderId="0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/>
    <xf numFmtId="164" fontId="6" fillId="0" borderId="0" xfId="1" applyNumberFormat="1" applyFont="1"/>
    <xf numFmtId="166" fontId="6" fillId="0" borderId="0" xfId="2" applyNumberFormat="1" applyFont="1"/>
    <xf numFmtId="167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168" fontId="6" fillId="0" borderId="0" xfId="1" applyNumberFormat="1" applyFont="1" applyAlignment="1">
      <alignment horizontal="center"/>
    </xf>
    <xf numFmtId="169" fontId="6" fillId="0" borderId="0" xfId="1" applyNumberFormat="1" applyFont="1" applyAlignment="1">
      <alignment horizontal="center"/>
    </xf>
    <xf numFmtId="170" fontId="6" fillId="0" borderId="0" xfId="1" applyNumberFormat="1" applyFont="1" applyAlignment="1">
      <alignment horizontal="center"/>
    </xf>
    <xf numFmtId="166" fontId="6" fillId="0" borderId="0" xfId="2" applyNumberFormat="1" applyFont="1" applyAlignment="1">
      <alignment horizontal="center"/>
    </xf>
    <xf numFmtId="167" fontId="4" fillId="0" borderId="3" xfId="1" applyNumberFormat="1" applyFont="1" applyBorder="1" applyAlignment="1">
      <alignment horizontal="center"/>
    </xf>
    <xf numFmtId="0" fontId="1" fillId="0" borderId="2" xfId="1" applyBorder="1" applyAlignment="1">
      <alignment horizontal="center"/>
    </xf>
    <xf numFmtId="167" fontId="1" fillId="0" borderId="0" xfId="1" applyNumberFormat="1" applyFill="1" applyAlignment="1">
      <alignment horizontal="center"/>
    </xf>
    <xf numFmtId="164" fontId="1" fillId="0" borderId="0" xfId="1" applyNumberFormat="1"/>
    <xf numFmtId="166" fontId="0" fillId="0" borderId="0" xfId="2" applyNumberFormat="1" applyFont="1"/>
    <xf numFmtId="167" fontId="1" fillId="0" borderId="0" xfId="1" applyNumberFormat="1" applyAlignment="1">
      <alignment horizontal="center"/>
    </xf>
    <xf numFmtId="0" fontId="2" fillId="0" borderId="0" xfId="1" applyFont="1" applyAlignment="1">
      <alignment horizontal="center"/>
    </xf>
    <xf numFmtId="168" fontId="2" fillId="0" borderId="0" xfId="1" applyNumberFormat="1" applyFont="1" applyFill="1" applyAlignment="1">
      <alignment horizontal="center"/>
    </xf>
    <xf numFmtId="169" fontId="2" fillId="0" borderId="0" xfId="1" applyNumberFormat="1" applyFont="1" applyFill="1" applyAlignment="1">
      <alignment horizontal="center"/>
    </xf>
    <xf numFmtId="170" fontId="1" fillId="0" borderId="0" xfId="1" applyNumberFormat="1" applyAlignment="1">
      <alignment horizontal="center"/>
    </xf>
    <xf numFmtId="170" fontId="2" fillId="0" borderId="0" xfId="1" applyNumberFormat="1" applyFont="1" applyAlignment="1">
      <alignment horizontal="center"/>
    </xf>
    <xf numFmtId="166" fontId="0" fillId="0" borderId="0" xfId="2" applyNumberFormat="1" applyFont="1" applyAlignment="1">
      <alignment horizontal="center"/>
    </xf>
    <xf numFmtId="170" fontId="7" fillId="0" borderId="0" xfId="1" applyNumberFormat="1" applyFont="1" applyAlignment="1">
      <alignment horizontal="center"/>
    </xf>
    <xf numFmtId="0" fontId="8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164" fontId="4" fillId="0" borderId="3" xfId="1" applyNumberFormat="1" applyFont="1" applyFill="1" applyBorder="1"/>
    <xf numFmtId="166" fontId="4" fillId="0" borderId="3" xfId="2" applyNumberFormat="1" applyFont="1" applyBorder="1" applyAlignment="1">
      <alignment horizontal="center"/>
    </xf>
    <xf numFmtId="10" fontId="4" fillId="0" borderId="0" xfId="3" applyNumberFormat="1" applyFont="1" applyAlignment="1">
      <alignment horizontal="center"/>
    </xf>
    <xf numFmtId="166" fontId="4" fillId="0" borderId="0" xfId="2" applyNumberFormat="1" applyFont="1" applyAlignment="1">
      <alignment horizontal="center"/>
    </xf>
    <xf numFmtId="164" fontId="2" fillId="0" borderId="0" xfId="1" applyNumberFormat="1" applyFont="1" applyFill="1"/>
    <xf numFmtId="0" fontId="2" fillId="0" borderId="2" xfId="1" applyFont="1" applyBorder="1" applyAlignment="1">
      <alignment horizontal="center"/>
    </xf>
    <xf numFmtId="0" fontId="2" fillId="0" borderId="0" xfId="1" applyFont="1"/>
    <xf numFmtId="167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164" fontId="1" fillId="0" borderId="0" xfId="1" applyNumberFormat="1" applyFill="1"/>
    <xf numFmtId="166" fontId="0" fillId="0" borderId="0" xfId="2" applyNumberFormat="1" applyFont="1" applyFill="1"/>
    <xf numFmtId="0" fontId="1" fillId="0" borderId="0" xfId="1" applyFill="1" applyAlignment="1">
      <alignment horizontal="center"/>
    </xf>
    <xf numFmtId="168" fontId="1" fillId="0" borderId="0" xfId="1" applyNumberFormat="1" applyFill="1" applyAlignment="1">
      <alignment horizontal="center"/>
    </xf>
    <xf numFmtId="169" fontId="1" fillId="0" borderId="0" xfId="1" applyNumberFormat="1" applyFill="1" applyAlignment="1">
      <alignment horizontal="center"/>
    </xf>
    <xf numFmtId="168" fontId="1" fillId="0" borderId="0" xfId="1" applyNumberFormat="1" applyAlignment="1">
      <alignment horizontal="center"/>
    </xf>
    <xf numFmtId="169" fontId="1" fillId="0" borderId="0" xfId="1" applyNumberFormat="1" applyAlignment="1">
      <alignment horizontal="center"/>
    </xf>
    <xf numFmtId="0" fontId="1" fillId="0" borderId="0" xfId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9" fontId="9" fillId="0" borderId="0" xfId="1" applyNumberFormat="1" applyFont="1" applyAlignment="1">
      <alignment horizontal="center"/>
    </xf>
    <xf numFmtId="9" fontId="9" fillId="0" borderId="0" xfId="3" applyFont="1" applyAlignment="1">
      <alignment horizontal="center"/>
    </xf>
    <xf numFmtId="164" fontId="4" fillId="0" borderId="0" xfId="1" applyNumberFormat="1" applyFont="1" applyBorder="1"/>
    <xf numFmtId="166" fontId="4" fillId="0" borderId="0" xfId="1" applyNumberFormat="1" applyFont="1" applyBorder="1"/>
    <xf numFmtId="0" fontId="2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168" fontId="4" fillId="0" borderId="0" xfId="1" applyNumberFormat="1" applyFont="1" applyBorder="1"/>
    <xf numFmtId="0" fontId="2" fillId="0" borderId="0" xfId="1" applyFont="1" applyFill="1" applyBorder="1" applyAlignment="1">
      <alignment horizontal="center"/>
    </xf>
    <xf numFmtId="166" fontId="4" fillId="0" borderId="0" xfId="2" applyNumberFormat="1" applyFont="1" applyFill="1" applyAlignment="1">
      <alignment horizontal="center"/>
    </xf>
    <xf numFmtId="169" fontId="9" fillId="0" borderId="0" xfId="1" applyNumberFormat="1" applyFont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5" fillId="3" borderId="0" xfId="1" applyFont="1" applyFill="1" applyAlignment="1">
      <alignment horizontal="center"/>
    </xf>
    <xf numFmtId="0" fontId="11" fillId="0" borderId="0" xfId="1" applyFont="1"/>
    <xf numFmtId="0" fontId="12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Alignment="1">
      <alignment horizontal="center"/>
    </xf>
    <xf numFmtId="166" fontId="11" fillId="0" borderId="0" xfId="2" applyNumberFormat="1" applyFont="1" applyAlignment="1">
      <alignment horizontal="center"/>
    </xf>
    <xf numFmtId="166" fontId="11" fillId="0" borderId="0" xfId="2" applyNumberFormat="1" applyFont="1" applyFill="1" applyAlignment="1">
      <alignment horizontal="center"/>
    </xf>
    <xf numFmtId="168" fontId="11" fillId="0" borderId="0" xfId="1" applyNumberFormat="1" applyFont="1" applyBorder="1"/>
    <xf numFmtId="166" fontId="11" fillId="0" borderId="0" xfId="1" applyNumberFormat="1" applyFont="1" applyBorder="1"/>
    <xf numFmtId="167" fontId="11" fillId="0" borderId="0" xfId="1" applyNumberFormat="1" applyFont="1" applyBorder="1" applyAlignment="1">
      <alignment horizontal="center"/>
    </xf>
    <xf numFmtId="0" fontId="4" fillId="0" borderId="0" xfId="1" applyFont="1" applyBorder="1"/>
    <xf numFmtId="169" fontId="13" fillId="4" borderId="4" xfId="1" applyNumberFormat="1" applyFont="1" applyFill="1" applyBorder="1" applyAlignment="1">
      <alignment horizontal="center"/>
    </xf>
    <xf numFmtId="168" fontId="14" fillId="0" borderId="5" xfId="1" applyNumberFormat="1" applyFont="1" applyFill="1" applyBorder="1" applyAlignment="1">
      <alignment horizontal="center" vertical="center"/>
    </xf>
    <xf numFmtId="169" fontId="13" fillId="0" borderId="4" xfId="1" applyNumberFormat="1" applyFont="1" applyBorder="1" applyAlignment="1">
      <alignment horizontal="center"/>
    </xf>
    <xf numFmtId="169" fontId="13" fillId="0" borderId="3" xfId="1" applyNumberFormat="1" applyFont="1" applyBorder="1" applyAlignment="1">
      <alignment horizontal="center"/>
    </xf>
    <xf numFmtId="9" fontId="13" fillId="0" borderId="4" xfId="3" applyFont="1" applyBorder="1" applyAlignment="1">
      <alignment horizontal="center"/>
    </xf>
    <xf numFmtId="9" fontId="13" fillId="0" borderId="3" xfId="3" applyFont="1" applyBorder="1" applyAlignment="1">
      <alignment horizontal="center"/>
    </xf>
    <xf numFmtId="0" fontId="13" fillId="0" borderId="3" xfId="1" applyFont="1" applyBorder="1" applyAlignment="1">
      <alignment horizontal="right"/>
    </xf>
    <xf numFmtId="0" fontId="11" fillId="0" borderId="3" xfId="1" applyFont="1" applyBorder="1"/>
    <xf numFmtId="0" fontId="15" fillId="0" borderId="0" xfId="1" applyFont="1" applyFill="1" applyBorder="1"/>
    <xf numFmtId="0" fontId="11" fillId="0" borderId="0" xfId="1" applyFont="1" applyBorder="1"/>
    <xf numFmtId="168" fontId="14" fillId="0" borderId="6" xfId="1" applyNumberFormat="1" applyFont="1" applyFill="1" applyBorder="1" applyAlignment="1">
      <alignment horizontal="center" vertical="center"/>
    </xf>
    <xf numFmtId="168" fontId="14" fillId="0" borderId="7" xfId="1" applyNumberFormat="1" applyFont="1" applyFill="1" applyBorder="1" applyAlignment="1">
      <alignment horizontal="center" vertical="center"/>
    </xf>
    <xf numFmtId="169" fontId="13" fillId="0" borderId="8" xfId="1" applyNumberFormat="1" applyFont="1" applyBorder="1" applyAlignment="1">
      <alignment horizontal="center"/>
    </xf>
    <xf numFmtId="169" fontId="13" fillId="0" borderId="0" xfId="1" applyNumberFormat="1" applyFont="1" applyAlignment="1">
      <alignment horizontal="center"/>
    </xf>
    <xf numFmtId="9" fontId="13" fillId="0" borderId="8" xfId="3" applyFont="1" applyBorder="1" applyAlignment="1">
      <alignment horizontal="center"/>
    </xf>
    <xf numFmtId="9" fontId="13" fillId="0" borderId="0" xfId="3" applyFont="1" applyAlignment="1">
      <alignment horizontal="center"/>
    </xf>
    <xf numFmtId="9" fontId="13" fillId="0" borderId="6" xfId="3" applyFont="1" applyBorder="1" applyAlignment="1">
      <alignment horizontal="center"/>
    </xf>
    <xf numFmtId="0" fontId="13" fillId="0" borderId="9" xfId="1" applyFont="1" applyBorder="1" applyAlignment="1">
      <alignment horizontal="right"/>
    </xf>
    <xf numFmtId="168" fontId="11" fillId="0" borderId="1" xfId="1" applyNumberFormat="1" applyFont="1" applyBorder="1"/>
    <xf numFmtId="166" fontId="11" fillId="0" borderId="10" xfId="1" applyNumberFormat="1" applyFont="1" applyBorder="1"/>
    <xf numFmtId="167" fontId="11" fillId="0" borderId="10" xfId="1" applyNumberFormat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6" fillId="0" borderId="0" xfId="1" applyFont="1" applyFill="1" applyBorder="1"/>
    <xf numFmtId="168" fontId="17" fillId="0" borderId="6" xfId="1" applyNumberFormat="1" applyFont="1" applyFill="1" applyBorder="1" applyAlignment="1">
      <alignment horizontal="center" vertical="center"/>
    </xf>
    <xf numFmtId="168" fontId="17" fillId="0" borderId="12" xfId="1" applyNumberFormat="1" applyFont="1" applyFill="1" applyBorder="1" applyAlignment="1">
      <alignment horizontal="center" vertical="center"/>
    </xf>
    <xf numFmtId="169" fontId="17" fillId="0" borderId="13" xfId="1" applyNumberFormat="1" applyFont="1" applyFill="1" applyBorder="1" applyAlignment="1">
      <alignment horizontal="center" vertical="center"/>
    </xf>
    <xf numFmtId="169" fontId="17" fillId="0" borderId="14" xfId="1" applyNumberFormat="1" applyFont="1" applyFill="1" applyBorder="1" applyAlignment="1">
      <alignment horizontal="center" vertical="center"/>
    </xf>
    <xf numFmtId="9" fontId="17" fillId="0" borderId="13" xfId="3" applyFont="1" applyFill="1" applyBorder="1" applyAlignment="1">
      <alignment horizontal="center" vertical="center"/>
    </xf>
    <xf numFmtId="9" fontId="17" fillId="0" borderId="14" xfId="3" applyFont="1" applyFill="1" applyBorder="1" applyAlignment="1">
      <alignment horizontal="center" vertical="center"/>
    </xf>
    <xf numFmtId="9" fontId="18" fillId="0" borderId="13" xfId="3" applyFont="1" applyFill="1" applyBorder="1" applyAlignment="1">
      <alignment horizontal="center" vertical="center"/>
    </xf>
    <xf numFmtId="9" fontId="18" fillId="0" borderId="14" xfId="3" applyFont="1" applyFill="1" applyBorder="1" applyAlignment="1">
      <alignment horizontal="center" vertical="center"/>
    </xf>
    <xf numFmtId="9" fontId="18" fillId="0" borderId="15" xfId="3" applyFont="1" applyFill="1" applyBorder="1" applyAlignment="1">
      <alignment horizontal="center" vertical="center"/>
    </xf>
    <xf numFmtId="9" fontId="18" fillId="0" borderId="6" xfId="3" applyFont="1" applyFill="1" applyBorder="1" applyAlignment="1">
      <alignment horizontal="center" vertical="center"/>
    </xf>
    <xf numFmtId="170" fontId="17" fillId="0" borderId="9" xfId="1" applyNumberFormat="1" applyFont="1" applyFill="1" applyBorder="1" applyAlignment="1">
      <alignment horizontal="center" vertical="center"/>
    </xf>
    <xf numFmtId="9" fontId="19" fillId="0" borderId="16" xfId="3" applyFont="1" applyFill="1" applyBorder="1" applyAlignment="1">
      <alignment horizontal="center" vertical="center"/>
    </xf>
    <xf numFmtId="9" fontId="18" fillId="0" borderId="16" xfId="3" applyFont="1" applyFill="1" applyBorder="1" applyAlignment="1">
      <alignment horizontal="center" vertical="center"/>
    </xf>
    <xf numFmtId="170" fontId="17" fillId="0" borderId="14" xfId="1" applyNumberFormat="1" applyFont="1" applyFill="1" applyBorder="1" applyAlignment="1">
      <alignment horizontal="center" vertical="center"/>
    </xf>
    <xf numFmtId="166" fontId="17" fillId="0" borderId="14" xfId="2" applyNumberFormat="1" applyFont="1" applyFill="1" applyBorder="1" applyAlignment="1">
      <alignment horizontal="center" vertical="center"/>
    </xf>
    <xf numFmtId="9" fontId="17" fillId="0" borderId="16" xfId="3" applyFont="1" applyFill="1" applyBorder="1" applyAlignment="1">
      <alignment horizontal="center" vertical="center"/>
    </xf>
    <xf numFmtId="166" fontId="17" fillId="0" borderId="16" xfId="2" applyNumberFormat="1" applyFont="1" applyFill="1" applyBorder="1" applyAlignment="1">
      <alignment horizontal="center" vertical="center"/>
    </xf>
    <xf numFmtId="166" fontId="17" fillId="0" borderId="17" xfId="2" applyNumberFormat="1" applyFont="1" applyFill="1" applyBorder="1" applyAlignment="1">
      <alignment horizontal="center" vertical="center"/>
    </xf>
    <xf numFmtId="168" fontId="17" fillId="0" borderId="18" xfId="1" applyNumberFormat="1" applyFont="1" applyFill="1" applyBorder="1" applyAlignment="1">
      <alignment vertical="center"/>
    </xf>
    <xf numFmtId="166" fontId="17" fillId="0" borderId="14" xfId="2" applyNumberFormat="1" applyFont="1" applyFill="1" applyBorder="1" applyAlignment="1">
      <alignment vertical="center"/>
    </xf>
    <xf numFmtId="167" fontId="17" fillId="0" borderId="14" xfId="1" applyNumberFormat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166" fontId="17" fillId="5" borderId="14" xfId="2" applyNumberFormat="1" applyFont="1" applyFill="1" applyBorder="1" applyAlignment="1">
      <alignment horizontal="center" vertical="center"/>
    </xf>
    <xf numFmtId="168" fontId="17" fillId="0" borderId="20" xfId="1" applyNumberFormat="1" applyFont="1" applyFill="1" applyBorder="1" applyAlignment="1">
      <alignment vertical="center"/>
    </xf>
    <xf numFmtId="168" fontId="17" fillId="4" borderId="8" xfId="1" applyNumberFormat="1" applyFont="1" applyFill="1" applyBorder="1" applyAlignment="1">
      <alignment horizontal="center" vertical="center"/>
    </xf>
    <xf numFmtId="168" fontId="17" fillId="3" borderId="0" xfId="1" applyNumberFormat="1" applyFont="1" applyFill="1" applyBorder="1" applyAlignment="1">
      <alignment horizontal="center" vertical="center"/>
    </xf>
    <xf numFmtId="169" fontId="17" fillId="3" borderId="21" xfId="1" applyNumberFormat="1" applyFont="1" applyFill="1" applyBorder="1" applyAlignment="1">
      <alignment horizontal="center" vertical="center"/>
    </xf>
    <xf numFmtId="169" fontId="17" fillId="6" borderId="22" xfId="1" applyNumberFormat="1" applyFont="1" applyFill="1" applyBorder="1" applyAlignment="1">
      <alignment horizontal="center" vertical="center"/>
    </xf>
    <xf numFmtId="9" fontId="17" fillId="6" borderId="21" xfId="3" applyFont="1" applyFill="1" applyBorder="1" applyAlignment="1">
      <alignment horizontal="center" vertical="center"/>
    </xf>
    <xf numFmtId="9" fontId="17" fillId="6" borderId="22" xfId="3" applyFont="1" applyFill="1" applyBorder="1" applyAlignment="1">
      <alignment horizontal="center" vertical="center"/>
    </xf>
    <xf numFmtId="169" fontId="17" fillId="6" borderId="21" xfId="1" applyNumberFormat="1" applyFont="1" applyFill="1" applyBorder="1" applyAlignment="1">
      <alignment horizontal="center" vertical="center"/>
    </xf>
    <xf numFmtId="9" fontId="18" fillId="6" borderId="21" xfId="3" applyFont="1" applyFill="1" applyBorder="1" applyAlignment="1">
      <alignment horizontal="center" vertical="center"/>
    </xf>
    <xf numFmtId="9" fontId="18" fillId="6" borderId="22" xfId="3" applyFont="1" applyFill="1" applyBorder="1" applyAlignment="1">
      <alignment horizontal="center" vertical="center"/>
    </xf>
    <xf numFmtId="9" fontId="18" fillId="6" borderId="12" xfId="3" applyFont="1" applyFill="1" applyBorder="1" applyAlignment="1">
      <alignment horizontal="center" vertical="center"/>
    </xf>
    <xf numFmtId="9" fontId="18" fillId="6" borderId="8" xfId="3" applyFont="1" applyFill="1" applyBorder="1" applyAlignment="1">
      <alignment horizontal="center" vertical="center"/>
    </xf>
    <xf numFmtId="170" fontId="17" fillId="0" borderId="22" xfId="1" applyNumberFormat="1" applyFont="1" applyBorder="1" applyAlignment="1">
      <alignment horizontal="center" vertical="center"/>
    </xf>
    <xf numFmtId="9" fontId="19" fillId="4" borderId="23" xfId="3" applyFont="1" applyFill="1" applyBorder="1" applyAlignment="1">
      <alignment horizontal="center" vertical="center"/>
    </xf>
    <xf numFmtId="9" fontId="18" fillId="6" borderId="23" xfId="3" applyFont="1" applyFill="1" applyBorder="1" applyAlignment="1">
      <alignment horizontal="center" vertical="center"/>
    </xf>
    <xf numFmtId="170" fontId="17" fillId="6" borderId="22" xfId="1" applyNumberFormat="1" applyFont="1" applyFill="1" applyBorder="1" applyAlignment="1">
      <alignment horizontal="center" vertical="center"/>
    </xf>
    <xf numFmtId="9" fontId="18" fillId="0" borderId="23" xfId="3" applyFont="1" applyFill="1" applyBorder="1" applyAlignment="1">
      <alignment horizontal="center" vertical="center"/>
    </xf>
    <xf numFmtId="166" fontId="17" fillId="5" borderId="22" xfId="2" applyNumberFormat="1" applyFont="1" applyFill="1" applyBorder="1" applyAlignment="1">
      <alignment horizontal="center" vertical="center"/>
    </xf>
    <xf numFmtId="9" fontId="17" fillId="6" borderId="23" xfId="3" applyFont="1" applyFill="1" applyBorder="1" applyAlignment="1">
      <alignment horizontal="center" vertical="center"/>
    </xf>
    <xf numFmtId="166" fontId="3" fillId="6" borderId="23" xfId="2" applyNumberFormat="1" applyFont="1" applyFill="1" applyBorder="1" applyAlignment="1">
      <alignment horizontal="center" vertical="center"/>
    </xf>
    <xf numFmtId="166" fontId="17" fillId="6" borderId="24" xfId="2" applyNumberFormat="1" applyFont="1" applyFill="1" applyBorder="1" applyAlignment="1">
      <alignment horizontal="center" vertical="center"/>
    </xf>
    <xf numFmtId="168" fontId="17" fillId="0" borderId="20" xfId="1" applyNumberFormat="1" applyFont="1" applyBorder="1" applyAlignment="1">
      <alignment vertical="center"/>
    </xf>
    <xf numFmtId="166" fontId="17" fillId="0" borderId="22" xfId="2" applyNumberFormat="1" applyFont="1" applyBorder="1" applyAlignment="1">
      <alignment vertical="center"/>
    </xf>
    <xf numFmtId="167" fontId="17" fillId="0" borderId="22" xfId="1" applyNumberFormat="1" applyFont="1" applyBorder="1" applyAlignment="1">
      <alignment horizontal="center" vertical="center"/>
    </xf>
    <xf numFmtId="0" fontId="17" fillId="6" borderId="22" xfId="1" applyFont="1" applyFill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7" fillId="0" borderId="22" xfId="1" applyFont="1" applyFill="1" applyBorder="1" applyAlignment="1">
      <alignment horizontal="center" vertical="center"/>
    </xf>
    <xf numFmtId="0" fontId="11" fillId="6" borderId="19" xfId="1" applyFont="1" applyFill="1" applyBorder="1" applyAlignment="1">
      <alignment horizontal="center" vertical="center"/>
    </xf>
    <xf numFmtId="0" fontId="18" fillId="6" borderId="9" xfId="1" applyFont="1" applyFill="1" applyBorder="1" applyAlignment="1">
      <alignment horizontal="center" vertical="center"/>
    </xf>
    <xf numFmtId="0" fontId="18" fillId="6" borderId="25" xfId="1" applyFont="1" applyFill="1" applyBorder="1" applyAlignment="1">
      <alignment horizontal="center" vertical="center"/>
    </xf>
    <xf numFmtId="0" fontId="18" fillId="6" borderId="26" xfId="1" applyFont="1" applyFill="1" applyBorder="1" applyAlignment="1">
      <alignment horizontal="center" vertical="center"/>
    </xf>
    <xf numFmtId="0" fontId="1" fillId="0" borderId="0" xfId="1" applyFill="1"/>
    <xf numFmtId="168" fontId="17" fillId="4" borderId="13" xfId="1" applyNumberFormat="1" applyFont="1" applyFill="1" applyBorder="1" applyAlignment="1">
      <alignment horizontal="center" vertical="center"/>
    </xf>
    <xf numFmtId="168" fontId="17" fillId="6" borderId="15" xfId="1" applyNumberFormat="1" applyFont="1" applyFill="1" applyBorder="1" applyAlignment="1">
      <alignment horizontal="center" vertical="center"/>
    </xf>
    <xf numFmtId="9" fontId="18" fillId="6" borderId="13" xfId="3" applyFont="1" applyFill="1" applyBorder="1" applyAlignment="1">
      <alignment horizontal="center" vertical="center"/>
    </xf>
    <xf numFmtId="170" fontId="17" fillId="7" borderId="23" xfId="1" applyNumberFormat="1" applyFont="1" applyFill="1" applyBorder="1" applyAlignment="1">
      <alignment horizontal="center" vertical="center"/>
    </xf>
    <xf numFmtId="9" fontId="18" fillId="3" borderId="23" xfId="3" applyFont="1" applyFill="1" applyBorder="1" applyAlignment="1">
      <alignment horizontal="center" vertical="center"/>
    </xf>
    <xf numFmtId="166" fontId="3" fillId="7" borderId="23" xfId="2" applyNumberFormat="1" applyFont="1" applyFill="1" applyBorder="1" applyAlignment="1">
      <alignment horizontal="center" vertical="center"/>
    </xf>
    <xf numFmtId="0" fontId="17" fillId="4" borderId="22" xfId="1" applyFont="1" applyFill="1" applyBorder="1" applyAlignment="1">
      <alignment horizontal="center" vertical="center"/>
    </xf>
    <xf numFmtId="0" fontId="18" fillId="6" borderId="22" xfId="1" applyFont="1" applyFill="1" applyBorder="1" applyAlignment="1">
      <alignment horizontal="center" vertical="center"/>
    </xf>
    <xf numFmtId="0" fontId="18" fillId="6" borderId="27" xfId="1" applyFont="1" applyFill="1" applyBorder="1" applyAlignment="1">
      <alignment horizontal="center" vertical="center"/>
    </xf>
    <xf numFmtId="0" fontId="18" fillId="6" borderId="23" xfId="1" applyFont="1" applyFill="1" applyBorder="1" applyAlignment="1">
      <alignment horizontal="center" vertical="center"/>
    </xf>
    <xf numFmtId="168" fontId="17" fillId="6" borderId="13" xfId="1" applyNumberFormat="1" applyFont="1" applyFill="1" applyBorder="1" applyAlignment="1">
      <alignment horizontal="center" vertical="center"/>
    </xf>
    <xf numFmtId="166" fontId="17" fillId="3" borderId="24" xfId="2" applyNumberFormat="1" applyFont="1" applyFill="1" applyBorder="1" applyAlignment="1">
      <alignment horizontal="center" vertical="center"/>
    </xf>
    <xf numFmtId="49" fontId="17" fillId="0" borderId="22" xfId="1" applyNumberFormat="1" applyFont="1" applyBorder="1" applyAlignment="1">
      <alignment horizontal="center" vertical="center"/>
    </xf>
    <xf numFmtId="170" fontId="17" fillId="7" borderId="28" xfId="1" applyNumberFormat="1" applyFont="1" applyFill="1" applyBorder="1" applyAlignment="1">
      <alignment horizontal="center" vertical="center"/>
    </xf>
    <xf numFmtId="9" fontId="18" fillId="0" borderId="21" xfId="3" applyFont="1" applyFill="1" applyBorder="1" applyAlignment="1">
      <alignment horizontal="center" vertical="center"/>
    </xf>
    <xf numFmtId="9" fontId="17" fillId="3" borderId="23" xfId="3" applyFont="1" applyFill="1" applyBorder="1" applyAlignment="1">
      <alignment horizontal="center" vertical="center"/>
    </xf>
    <xf numFmtId="9" fontId="17" fillId="2" borderId="21" xfId="3" applyFont="1" applyFill="1" applyBorder="1" applyAlignment="1">
      <alignment horizontal="center" vertical="center"/>
    </xf>
    <xf numFmtId="9" fontId="17" fillId="2" borderId="22" xfId="3" applyFont="1" applyFill="1" applyBorder="1" applyAlignment="1">
      <alignment horizontal="center" vertical="center"/>
    </xf>
    <xf numFmtId="9" fontId="18" fillId="7" borderId="21" xfId="3" applyFont="1" applyFill="1" applyBorder="1" applyAlignment="1">
      <alignment horizontal="center" vertical="center"/>
    </xf>
    <xf numFmtId="9" fontId="18" fillId="7" borderId="22" xfId="3" applyFont="1" applyFill="1" applyBorder="1" applyAlignment="1">
      <alignment horizontal="center" vertical="center"/>
    </xf>
    <xf numFmtId="9" fontId="18" fillId="3" borderId="21" xfId="3" applyFont="1" applyFill="1" applyBorder="1" applyAlignment="1">
      <alignment horizontal="center" vertical="center"/>
    </xf>
    <xf numFmtId="170" fontId="17" fillId="6" borderId="23" xfId="1" applyNumberFormat="1" applyFont="1" applyFill="1" applyBorder="1" applyAlignment="1">
      <alignment horizontal="center" vertical="center"/>
    </xf>
    <xf numFmtId="168" fontId="17" fillId="6" borderId="21" xfId="1" applyNumberFormat="1" applyFont="1" applyFill="1" applyBorder="1" applyAlignment="1">
      <alignment horizontal="center" vertical="center"/>
    </xf>
    <xf numFmtId="168" fontId="17" fillId="6" borderId="22" xfId="1" applyNumberFormat="1" applyFont="1" applyFill="1" applyBorder="1" applyAlignment="1">
      <alignment horizontal="center" vertical="center"/>
    </xf>
    <xf numFmtId="169" fontId="17" fillId="7" borderId="21" xfId="1" applyNumberFormat="1" applyFont="1" applyFill="1" applyBorder="1" applyAlignment="1">
      <alignment horizontal="center" vertical="center"/>
    </xf>
    <xf numFmtId="169" fontId="17" fillId="7" borderId="22" xfId="1" applyNumberFormat="1" applyFont="1" applyFill="1" applyBorder="1" applyAlignment="1">
      <alignment horizontal="center" vertical="center"/>
    </xf>
    <xf numFmtId="169" fontId="17" fillId="8" borderId="21" xfId="1" applyNumberFormat="1" applyFont="1" applyFill="1" applyBorder="1" applyAlignment="1">
      <alignment horizontal="center" vertical="center"/>
    </xf>
    <xf numFmtId="9" fontId="18" fillId="8" borderId="21" xfId="3" applyFont="1" applyFill="1" applyBorder="1" applyAlignment="1">
      <alignment horizontal="center" vertical="center"/>
    </xf>
    <xf numFmtId="9" fontId="18" fillId="8" borderId="22" xfId="3" applyFont="1" applyFill="1" applyBorder="1" applyAlignment="1">
      <alignment horizontal="center" vertical="center"/>
    </xf>
    <xf numFmtId="170" fontId="17" fillId="0" borderId="22" xfId="1" applyNumberFormat="1" applyFont="1" applyFill="1" applyBorder="1" applyAlignment="1">
      <alignment horizontal="center" vertical="center"/>
    </xf>
    <xf numFmtId="9" fontId="17" fillId="7" borderId="21" xfId="3" applyFont="1" applyFill="1" applyBorder="1" applyAlignment="1">
      <alignment horizontal="center" vertical="center"/>
    </xf>
    <xf numFmtId="166" fontId="3" fillId="6" borderId="21" xfId="2" applyNumberFormat="1" applyFont="1" applyFill="1" applyBorder="1" applyAlignment="1">
      <alignment horizontal="center" vertical="center"/>
    </xf>
    <xf numFmtId="166" fontId="17" fillId="6" borderId="29" xfId="2" applyNumberFormat="1" applyFont="1" applyFill="1" applyBorder="1" applyAlignment="1">
      <alignment horizontal="center" vertical="center"/>
    </xf>
    <xf numFmtId="166" fontId="17" fillId="0" borderId="22" xfId="2" applyNumberFormat="1" applyFont="1" applyFill="1" applyBorder="1" applyAlignment="1">
      <alignment vertical="center"/>
    </xf>
    <xf numFmtId="167" fontId="17" fillId="0" borderId="22" xfId="1" applyNumberFormat="1" applyFont="1" applyFill="1" applyBorder="1" applyAlignment="1">
      <alignment horizontal="center" vertical="center"/>
    </xf>
    <xf numFmtId="0" fontId="17" fillId="3" borderId="9" xfId="1" applyFont="1" applyFill="1" applyBorder="1" applyAlignment="1">
      <alignment horizontal="center" vertical="center"/>
    </xf>
    <xf numFmtId="0" fontId="17" fillId="3" borderId="22" xfId="1" applyFont="1" applyFill="1" applyBorder="1" applyAlignment="1">
      <alignment horizontal="center" vertical="center"/>
    </xf>
    <xf numFmtId="0" fontId="17" fillId="0" borderId="22" xfId="1" applyFont="1" applyFill="1" applyBorder="1" applyAlignment="1">
      <alignment horizontal="center"/>
    </xf>
    <xf numFmtId="0" fontId="11" fillId="6" borderId="30" xfId="1" applyFont="1" applyFill="1" applyBorder="1" applyAlignment="1">
      <alignment horizontal="center"/>
    </xf>
    <xf numFmtId="168" fontId="17" fillId="6" borderId="0" xfId="1" applyNumberFormat="1" applyFont="1" applyFill="1" applyBorder="1" applyAlignment="1">
      <alignment horizontal="center" vertical="center"/>
    </xf>
    <xf numFmtId="169" fontId="17" fillId="6" borderId="8" xfId="1" applyNumberFormat="1" applyFont="1" applyFill="1" applyBorder="1" applyAlignment="1">
      <alignment horizontal="center" vertical="center"/>
    </xf>
    <xf numFmtId="169" fontId="17" fillId="6" borderId="0" xfId="1" applyNumberFormat="1" applyFont="1" applyFill="1" applyBorder="1" applyAlignment="1">
      <alignment horizontal="center" vertical="center"/>
    </xf>
    <xf numFmtId="9" fontId="17" fillId="6" borderId="13" xfId="3" applyFont="1" applyFill="1" applyBorder="1" applyAlignment="1">
      <alignment horizontal="center" vertical="center"/>
    </xf>
    <xf numFmtId="9" fontId="17" fillId="6" borderId="14" xfId="3" applyFont="1" applyFill="1" applyBorder="1" applyAlignment="1">
      <alignment horizontal="center" vertical="center"/>
    </xf>
    <xf numFmtId="169" fontId="17" fillId="6" borderId="13" xfId="1" applyNumberFormat="1" applyFont="1" applyFill="1" applyBorder="1" applyAlignment="1">
      <alignment horizontal="center" vertical="center"/>
    </xf>
    <xf numFmtId="169" fontId="17" fillId="6" borderId="14" xfId="1" applyNumberFormat="1" applyFont="1" applyFill="1" applyBorder="1" applyAlignment="1">
      <alignment horizontal="center" vertical="center"/>
    </xf>
    <xf numFmtId="9" fontId="18" fillId="2" borderId="14" xfId="3" applyFont="1" applyFill="1" applyBorder="1" applyAlignment="1">
      <alignment horizontal="center" vertical="center"/>
    </xf>
    <xf numFmtId="170" fontId="17" fillId="6" borderId="31" xfId="1" applyNumberFormat="1" applyFont="1" applyFill="1" applyBorder="1" applyAlignment="1">
      <alignment horizontal="center" vertical="center"/>
    </xf>
    <xf numFmtId="170" fontId="17" fillId="6" borderId="0" xfId="1" applyNumberFormat="1" applyFont="1" applyFill="1" applyBorder="1" applyAlignment="1">
      <alignment horizontal="center" vertical="center"/>
    </xf>
    <xf numFmtId="170" fontId="17" fillId="0" borderId="0" xfId="1" applyNumberFormat="1" applyFont="1" applyFill="1" applyBorder="1" applyAlignment="1">
      <alignment horizontal="center" vertical="center"/>
    </xf>
    <xf numFmtId="166" fontId="17" fillId="5" borderId="0" xfId="2" applyNumberFormat="1" applyFont="1" applyFill="1" applyBorder="1" applyAlignment="1">
      <alignment horizontal="center" vertical="center"/>
    </xf>
    <xf numFmtId="9" fontId="17" fillId="6" borderId="21" xfId="3" applyNumberFormat="1" applyFont="1" applyFill="1" applyBorder="1" applyAlignment="1">
      <alignment horizontal="center" vertical="center"/>
    </xf>
    <xf numFmtId="166" fontId="3" fillId="6" borderId="8" xfId="2" applyNumberFormat="1" applyFont="1" applyFill="1" applyBorder="1" applyAlignment="1">
      <alignment horizontal="center" vertical="center"/>
    </xf>
    <xf numFmtId="166" fontId="17" fillId="6" borderId="32" xfId="2" applyNumberFormat="1" applyFont="1" applyFill="1" applyBorder="1" applyAlignment="1">
      <alignment horizontal="center" vertical="center"/>
    </xf>
    <xf numFmtId="171" fontId="17" fillId="0" borderId="33" xfId="1" applyNumberFormat="1" applyFont="1" applyFill="1" applyBorder="1" applyAlignment="1">
      <alignment vertical="center"/>
    </xf>
    <xf numFmtId="166" fontId="17" fillId="0" borderId="0" xfId="2" applyNumberFormat="1" applyFont="1" applyFill="1" applyBorder="1" applyAlignment="1">
      <alignment vertical="center"/>
    </xf>
    <xf numFmtId="167" fontId="17" fillId="0" borderId="0" xfId="1" applyNumberFormat="1" applyFont="1" applyFill="1" applyBorder="1" applyAlignment="1">
      <alignment horizontal="center" vertical="center"/>
    </xf>
    <xf numFmtId="0" fontId="17" fillId="4" borderId="0" xfId="1" applyFont="1" applyFill="1" applyBorder="1" applyAlignment="1">
      <alignment horizontal="center" vertical="center"/>
    </xf>
    <xf numFmtId="0" fontId="17" fillId="6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8" borderId="0" xfId="1" applyFont="1" applyFill="1" applyBorder="1" applyAlignment="1">
      <alignment horizontal="center" vertical="center"/>
    </xf>
    <xf numFmtId="0" fontId="11" fillId="6" borderId="34" xfId="1" applyFont="1" applyFill="1" applyBorder="1" applyAlignment="1">
      <alignment horizontal="center" vertical="center"/>
    </xf>
    <xf numFmtId="168" fontId="17" fillId="7" borderId="21" xfId="1" applyNumberFormat="1" applyFont="1" applyFill="1" applyBorder="1" applyAlignment="1">
      <alignment horizontal="center" vertical="center"/>
    </xf>
    <xf numFmtId="168" fontId="17" fillId="7" borderId="22" xfId="1" applyNumberFormat="1" applyFont="1" applyFill="1" applyBorder="1" applyAlignment="1">
      <alignment horizontal="center" vertical="center"/>
    </xf>
    <xf numFmtId="170" fontId="17" fillId="6" borderId="28" xfId="1" applyNumberFormat="1" applyFont="1" applyFill="1" applyBorder="1" applyAlignment="1">
      <alignment horizontal="center" vertical="center"/>
    </xf>
    <xf numFmtId="170" fontId="17" fillId="0" borderId="12" xfId="1" applyNumberFormat="1" applyFont="1" applyFill="1" applyBorder="1" applyAlignment="1">
      <alignment horizontal="center" vertical="center"/>
    </xf>
    <xf numFmtId="0" fontId="17" fillId="7" borderId="22" xfId="1" applyFont="1" applyFill="1" applyBorder="1" applyAlignment="1">
      <alignment horizontal="center" vertical="center"/>
    </xf>
    <xf numFmtId="0" fontId="11" fillId="7" borderId="30" xfId="1" applyFont="1" applyFill="1" applyBorder="1" applyAlignment="1">
      <alignment horizontal="center"/>
    </xf>
    <xf numFmtId="0" fontId="18" fillId="7" borderId="22" xfId="1" applyFont="1" applyFill="1" applyBorder="1" applyAlignment="1">
      <alignment horizontal="center" vertical="center"/>
    </xf>
    <xf numFmtId="0" fontId="18" fillId="7" borderId="23" xfId="1" applyFont="1" applyFill="1" applyBorder="1" applyAlignment="1">
      <alignment horizontal="center" vertical="center"/>
    </xf>
    <xf numFmtId="168" fontId="17" fillId="7" borderId="8" xfId="1" applyNumberFormat="1" applyFont="1" applyFill="1" applyBorder="1" applyAlignment="1">
      <alignment horizontal="center" vertical="center"/>
    </xf>
    <xf numFmtId="169" fontId="17" fillId="7" borderId="8" xfId="1" applyNumberFormat="1" applyFont="1" applyFill="1" applyBorder="1" applyAlignment="1">
      <alignment horizontal="center" vertical="center"/>
    </xf>
    <xf numFmtId="169" fontId="17" fillId="7" borderId="0" xfId="1" applyNumberFormat="1" applyFont="1" applyFill="1" applyBorder="1" applyAlignment="1">
      <alignment horizontal="center" vertical="center"/>
    </xf>
    <xf numFmtId="9" fontId="17" fillId="6" borderId="6" xfId="3" applyFont="1" applyFill="1" applyBorder="1" applyAlignment="1">
      <alignment horizontal="center" vertical="center"/>
    </xf>
    <xf numFmtId="9" fontId="17" fillId="6" borderId="9" xfId="3" applyFont="1" applyFill="1" applyBorder="1" applyAlignment="1">
      <alignment horizontal="center" vertical="center"/>
    </xf>
    <xf numFmtId="169" fontId="17" fillId="6" borderId="6" xfId="1" applyNumberFormat="1" applyFont="1" applyFill="1" applyBorder="1" applyAlignment="1">
      <alignment horizontal="center" vertical="center"/>
    </xf>
    <xf numFmtId="169" fontId="17" fillId="6" borderId="9" xfId="1" applyNumberFormat="1" applyFont="1" applyFill="1" applyBorder="1" applyAlignment="1">
      <alignment horizontal="center" vertical="center"/>
    </xf>
    <xf numFmtId="9" fontId="18" fillId="6" borderId="6" xfId="3" applyFont="1" applyFill="1" applyBorder="1" applyAlignment="1">
      <alignment horizontal="center" vertical="center"/>
    </xf>
    <xf numFmtId="9" fontId="18" fillId="6" borderId="9" xfId="3" applyFont="1" applyFill="1" applyBorder="1" applyAlignment="1">
      <alignment horizontal="center" vertical="center"/>
    </xf>
    <xf numFmtId="9" fontId="17" fillId="6" borderId="8" xfId="3" applyFont="1" applyFill="1" applyBorder="1" applyAlignment="1">
      <alignment horizontal="center" vertical="center"/>
    </xf>
    <xf numFmtId="168" fontId="17" fillId="0" borderId="33" xfId="1" applyNumberFormat="1" applyFont="1" applyBorder="1" applyAlignment="1">
      <alignment vertical="center"/>
    </xf>
    <xf numFmtId="0" fontId="17" fillId="9" borderId="0" xfId="1" applyFont="1" applyFill="1" applyBorder="1" applyAlignment="1">
      <alignment horizontal="center" vertical="center"/>
    </xf>
    <xf numFmtId="0" fontId="17" fillId="7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/>
    </xf>
    <xf numFmtId="0" fontId="11" fillId="7" borderId="34" xfId="1" applyFont="1" applyFill="1" applyBorder="1" applyAlignment="1">
      <alignment horizontal="center"/>
    </xf>
    <xf numFmtId="0" fontId="18" fillId="7" borderId="27" xfId="1" applyFont="1" applyFill="1" applyBorder="1" applyAlignment="1">
      <alignment horizontal="center" vertical="center"/>
    </xf>
    <xf numFmtId="168" fontId="17" fillId="4" borderId="21" xfId="1" applyNumberFormat="1" applyFont="1" applyFill="1" applyBorder="1" applyAlignment="1">
      <alignment horizontal="center" vertical="center"/>
    </xf>
    <xf numFmtId="9" fontId="17" fillId="3" borderId="21" xfId="3" applyFont="1" applyFill="1" applyBorder="1" applyAlignment="1">
      <alignment horizontal="center" vertical="center"/>
    </xf>
    <xf numFmtId="169" fontId="17" fillId="3" borderId="22" xfId="1" applyNumberFormat="1" applyFont="1" applyFill="1" applyBorder="1" applyAlignment="1">
      <alignment horizontal="center" vertical="center"/>
    </xf>
    <xf numFmtId="170" fontId="17" fillId="3" borderId="22" xfId="1" applyNumberFormat="1" applyFont="1" applyFill="1" applyBorder="1" applyAlignment="1">
      <alignment horizontal="center" vertical="center"/>
    </xf>
    <xf numFmtId="166" fontId="17" fillId="3" borderId="29" xfId="2" applyNumberFormat="1" applyFont="1" applyFill="1" applyBorder="1" applyAlignment="1">
      <alignment horizontal="center" vertical="center"/>
    </xf>
    <xf numFmtId="0" fontId="11" fillId="7" borderId="30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9" fontId="18" fillId="3" borderId="22" xfId="3" applyFont="1" applyFill="1" applyBorder="1" applyAlignment="1">
      <alignment horizontal="center" vertical="center"/>
    </xf>
    <xf numFmtId="170" fontId="17" fillId="2" borderId="28" xfId="1" applyNumberFormat="1" applyFont="1" applyFill="1" applyBorder="1" applyAlignment="1">
      <alignment horizontal="center" vertical="center"/>
    </xf>
    <xf numFmtId="9" fontId="18" fillId="2" borderId="21" xfId="3" applyFont="1" applyFill="1" applyBorder="1" applyAlignment="1">
      <alignment horizontal="center" vertical="center"/>
    </xf>
    <xf numFmtId="170" fontId="17" fillId="2" borderId="22" xfId="1" applyNumberFormat="1" applyFont="1" applyFill="1" applyBorder="1" applyAlignment="1">
      <alignment horizontal="center" vertical="center"/>
    </xf>
    <xf numFmtId="166" fontId="17" fillId="2" borderId="29" xfId="2" applyNumberFormat="1" applyFont="1" applyFill="1" applyBorder="1" applyAlignment="1">
      <alignment horizontal="center" vertical="center"/>
    </xf>
    <xf numFmtId="168" fontId="17" fillId="3" borderId="0" xfId="1" applyNumberFormat="1" applyFont="1" applyFill="1" applyAlignment="1">
      <alignment horizontal="center" vertical="center"/>
    </xf>
    <xf numFmtId="169" fontId="17" fillId="3" borderId="8" xfId="1" applyNumberFormat="1" applyFont="1" applyFill="1" applyBorder="1" applyAlignment="1">
      <alignment horizontal="center" vertical="center"/>
    </xf>
    <xf numFmtId="169" fontId="17" fillId="3" borderId="0" xfId="1" applyNumberFormat="1" applyFont="1" applyFill="1" applyAlignment="1">
      <alignment horizontal="center" vertical="center"/>
    </xf>
    <xf numFmtId="9" fontId="17" fillId="8" borderId="21" xfId="3" applyFont="1" applyFill="1" applyBorder="1" applyAlignment="1">
      <alignment horizontal="center" vertical="center"/>
    </xf>
    <xf numFmtId="169" fontId="17" fillId="2" borderId="21" xfId="1" applyNumberFormat="1" applyFont="1" applyFill="1" applyBorder="1" applyAlignment="1">
      <alignment horizontal="center" vertical="center"/>
    </xf>
    <xf numFmtId="9" fontId="18" fillId="2" borderId="22" xfId="3" applyFont="1" applyFill="1" applyBorder="1" applyAlignment="1">
      <alignment horizontal="center" vertical="center"/>
    </xf>
    <xf numFmtId="170" fontId="17" fillId="3" borderId="0" xfId="1" applyNumberFormat="1" applyFont="1" applyFill="1" applyAlignment="1">
      <alignment horizontal="center" vertical="center"/>
    </xf>
    <xf numFmtId="170" fontId="17" fillId="0" borderId="0" xfId="1" applyNumberFormat="1" applyFont="1" applyAlignment="1">
      <alignment horizontal="center" vertical="center"/>
    </xf>
    <xf numFmtId="166" fontId="17" fillId="5" borderId="0" xfId="2" applyNumberFormat="1" applyFont="1" applyFill="1" applyAlignment="1">
      <alignment horizontal="center" vertical="center"/>
    </xf>
    <xf numFmtId="9" fontId="17" fillId="3" borderId="8" xfId="3" applyFont="1" applyFill="1" applyBorder="1" applyAlignment="1">
      <alignment horizontal="center" vertical="center"/>
    </xf>
    <xf numFmtId="166" fontId="17" fillId="3" borderId="32" xfId="2" applyNumberFormat="1" applyFont="1" applyFill="1" applyBorder="1" applyAlignment="1">
      <alignment horizontal="center" vertical="center"/>
    </xf>
    <xf numFmtId="166" fontId="17" fillId="0" borderId="0" xfId="2" applyNumberFormat="1" applyFont="1" applyBorder="1" applyAlignment="1">
      <alignment vertical="center"/>
    </xf>
    <xf numFmtId="167" fontId="17" fillId="0" borderId="0" xfId="1" applyNumberFormat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1" fillId="7" borderId="34" xfId="1" applyFont="1" applyFill="1" applyBorder="1" applyAlignment="1">
      <alignment horizontal="center" vertical="center"/>
    </xf>
    <xf numFmtId="168" fontId="17" fillId="8" borderId="21" xfId="1" applyNumberFormat="1" applyFont="1" applyFill="1" applyBorder="1" applyAlignment="1">
      <alignment horizontal="center" vertical="center"/>
    </xf>
    <xf numFmtId="168" fontId="17" fillId="8" borderId="22" xfId="1" applyNumberFormat="1" applyFont="1" applyFill="1" applyBorder="1" applyAlignment="1">
      <alignment horizontal="center" vertical="center"/>
    </xf>
    <xf numFmtId="9" fontId="17" fillId="7" borderId="22" xfId="3" applyFont="1" applyFill="1" applyBorder="1" applyAlignment="1">
      <alignment horizontal="center" vertical="center"/>
    </xf>
    <xf numFmtId="170" fontId="17" fillId="7" borderId="22" xfId="1" applyNumberFormat="1" applyFont="1" applyFill="1" applyBorder="1" applyAlignment="1">
      <alignment horizontal="center" vertical="center"/>
    </xf>
    <xf numFmtId="166" fontId="17" fillId="7" borderId="29" xfId="2" applyNumberFormat="1" applyFont="1" applyFill="1" applyBorder="1" applyAlignment="1">
      <alignment horizontal="center" vertical="center"/>
    </xf>
    <xf numFmtId="0" fontId="17" fillId="8" borderId="22" xfId="1" applyFont="1" applyFill="1" applyBorder="1" applyAlignment="1">
      <alignment horizontal="center" vertical="center"/>
    </xf>
    <xf numFmtId="168" fontId="17" fillId="2" borderId="8" xfId="1" applyNumberFormat="1" applyFont="1" applyFill="1" applyBorder="1" applyAlignment="1">
      <alignment horizontal="center" vertical="center"/>
    </xf>
    <xf numFmtId="168" fontId="17" fillId="2" borderId="0" xfId="1" applyNumberFormat="1" applyFont="1" applyFill="1" applyBorder="1" applyAlignment="1">
      <alignment horizontal="center" vertical="center"/>
    </xf>
    <xf numFmtId="169" fontId="17" fillId="2" borderId="8" xfId="1" applyNumberFormat="1" applyFont="1" applyFill="1" applyBorder="1" applyAlignment="1">
      <alignment horizontal="center" vertical="center"/>
    </xf>
    <xf numFmtId="169" fontId="17" fillId="3" borderId="0" xfId="1" applyNumberFormat="1" applyFont="1" applyFill="1" applyBorder="1" applyAlignment="1">
      <alignment horizontal="center" vertical="center"/>
    </xf>
    <xf numFmtId="9" fontId="17" fillId="3" borderId="22" xfId="3" applyFont="1" applyFill="1" applyBorder="1" applyAlignment="1">
      <alignment horizontal="center" vertical="center"/>
    </xf>
    <xf numFmtId="169" fontId="17" fillId="2" borderId="22" xfId="1" applyNumberFormat="1" applyFont="1" applyFill="1" applyBorder="1" applyAlignment="1">
      <alignment horizontal="center" vertical="center"/>
    </xf>
    <xf numFmtId="170" fontId="17" fillId="2" borderId="0" xfId="1" applyNumberFormat="1" applyFont="1" applyFill="1" applyBorder="1" applyAlignment="1">
      <alignment horizontal="center" vertical="center"/>
    </xf>
    <xf numFmtId="170" fontId="17" fillId="3" borderId="0" xfId="1" applyNumberFormat="1" applyFont="1" applyFill="1" applyBorder="1" applyAlignment="1">
      <alignment horizontal="center" vertical="center"/>
    </xf>
    <xf numFmtId="170" fontId="17" fillId="0" borderId="0" xfId="1" applyNumberFormat="1" applyFont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8" fillId="2" borderId="27" xfId="1" applyFont="1" applyFill="1" applyBorder="1" applyAlignment="1">
      <alignment horizontal="center" vertical="center"/>
    </xf>
    <xf numFmtId="9" fontId="17" fillId="8" borderId="22" xfId="3" applyFont="1" applyFill="1" applyBorder="1" applyAlignment="1">
      <alignment horizontal="center" vertical="center"/>
    </xf>
    <xf numFmtId="169" fontId="17" fillId="8" borderId="22" xfId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18" fillId="7" borderId="14" xfId="1" applyFont="1" applyFill="1" applyBorder="1" applyAlignment="1">
      <alignment horizontal="center" vertical="center"/>
    </xf>
    <xf numFmtId="0" fontId="18" fillId="8" borderId="35" xfId="1" applyFont="1" applyFill="1" applyBorder="1" applyAlignment="1">
      <alignment horizontal="center" vertical="center"/>
    </xf>
    <xf numFmtId="0" fontId="18" fillId="7" borderId="16" xfId="1" applyFont="1" applyFill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2" fillId="0" borderId="36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 wrapText="1"/>
    </xf>
    <xf numFmtId="0" fontId="20" fillId="0" borderId="0" xfId="1" applyFont="1" applyFill="1" applyBorder="1" applyAlignment="1">
      <alignment vertical="center" wrapText="1"/>
    </xf>
    <xf numFmtId="0" fontId="18" fillId="0" borderId="14" xfId="1" applyFont="1" applyBorder="1" applyAlignment="1">
      <alignment vertical="center" wrapText="1"/>
    </xf>
    <xf numFmtId="0" fontId="23" fillId="0" borderId="35" xfId="1" applyFont="1" applyBorder="1" applyAlignment="1">
      <alignment horizontal="center" vertical="center" wrapText="1"/>
    </xf>
    <xf numFmtId="0" fontId="23" fillId="0" borderId="16" xfId="1" applyFont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 wrapText="1"/>
    </xf>
    <xf numFmtId="0" fontId="11" fillId="0" borderId="39" xfId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25" xfId="1" applyFont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17" fillId="0" borderId="0" xfId="1" applyFont="1" applyAlignment="1">
      <alignment horizontal="center"/>
    </xf>
    <xf numFmtId="0" fontId="17" fillId="0" borderId="0" xfId="1" applyFont="1"/>
    <xf numFmtId="170" fontId="1" fillId="0" borderId="0" xfId="1" applyNumberFormat="1"/>
    <xf numFmtId="0" fontId="1" fillId="0" borderId="0" xfId="1" applyFont="1" applyAlignment="1">
      <alignment horizontal="center"/>
    </xf>
    <xf numFmtId="10" fontId="1" fillId="0" borderId="0" xfId="4" applyNumberFormat="1" applyFont="1"/>
    <xf numFmtId="0" fontId="25" fillId="0" borderId="0" xfId="1" applyFont="1" applyBorder="1"/>
    <xf numFmtId="169" fontId="26" fillId="4" borderId="41" xfId="1" applyNumberFormat="1" applyFont="1" applyFill="1" applyBorder="1" applyAlignment="1">
      <alignment horizontal="center"/>
    </xf>
    <xf numFmtId="168" fontId="27" fillId="0" borderId="42" xfId="1" applyNumberFormat="1" applyFont="1" applyFill="1" applyBorder="1" applyAlignment="1">
      <alignment horizontal="center" vertical="center"/>
    </xf>
    <xf numFmtId="169" fontId="26" fillId="0" borderId="42" xfId="1" applyNumberFormat="1" applyFont="1" applyBorder="1" applyAlignment="1">
      <alignment horizontal="center"/>
    </xf>
    <xf numFmtId="9" fontId="26" fillId="0" borderId="42" xfId="3" applyFont="1" applyBorder="1" applyAlignment="1">
      <alignment horizontal="center"/>
    </xf>
    <xf numFmtId="0" fontId="26" fillId="0" borderId="42" xfId="1" applyFont="1" applyBorder="1" applyAlignment="1">
      <alignment horizontal="right"/>
    </xf>
    <xf numFmtId="0" fontId="25" fillId="0" borderId="43" xfId="1" applyFont="1" applyBorder="1"/>
    <xf numFmtId="0" fontId="28" fillId="0" borderId="0" xfId="1" applyFont="1" applyBorder="1" applyAlignment="1">
      <alignment horizontal="center"/>
    </xf>
    <xf numFmtId="0" fontId="25" fillId="0" borderId="0" xfId="1" applyFont="1" applyBorder="1" applyAlignment="1">
      <alignment horizontal="center"/>
    </xf>
    <xf numFmtId="166" fontId="25" fillId="0" borderId="0" xfId="2" applyNumberFormat="1" applyFont="1" applyBorder="1" applyAlignment="1">
      <alignment horizontal="center"/>
    </xf>
    <xf numFmtId="166" fontId="25" fillId="0" borderId="0" xfId="2" applyNumberFormat="1" applyFont="1" applyFill="1" applyBorder="1" applyAlignment="1">
      <alignment horizontal="center"/>
    </xf>
    <xf numFmtId="168" fontId="25" fillId="0" borderId="0" xfId="1" applyNumberFormat="1" applyFont="1" applyBorder="1"/>
    <xf numFmtId="166" fontId="25" fillId="0" borderId="0" xfId="1" applyNumberFormat="1" applyFont="1" applyBorder="1"/>
    <xf numFmtId="167" fontId="25" fillId="0" borderId="0" xfId="1" applyNumberFormat="1" applyFont="1" applyBorder="1" applyAlignment="1">
      <alignment horizontal="center"/>
    </xf>
    <xf numFmtId="168" fontId="27" fillId="0" borderId="44" xfId="1" applyNumberFormat="1" applyFont="1" applyFill="1" applyBorder="1" applyAlignment="1">
      <alignment horizontal="center" vertical="center"/>
    </xf>
    <xf numFmtId="168" fontId="27" fillId="0" borderId="27" xfId="1" applyNumberFormat="1" applyFont="1" applyFill="1" applyBorder="1" applyAlignment="1">
      <alignment horizontal="center" vertical="center"/>
    </xf>
    <xf numFmtId="169" fontId="26" fillId="0" borderId="27" xfId="1" applyNumberFormat="1" applyFont="1" applyBorder="1" applyAlignment="1">
      <alignment horizontal="center"/>
    </xf>
    <xf numFmtId="9" fontId="26" fillId="0" borderId="27" xfId="3" applyFont="1" applyBorder="1" applyAlignment="1">
      <alignment horizontal="center"/>
    </xf>
    <xf numFmtId="0" fontId="26" fillId="0" borderId="27" xfId="1" applyFont="1" applyBorder="1" applyAlignment="1">
      <alignment horizontal="right"/>
    </xf>
    <xf numFmtId="0" fontId="25" fillId="0" borderId="27" xfId="1" applyFont="1" applyBorder="1"/>
    <xf numFmtId="0" fontId="28" fillId="0" borderId="27" xfId="1" applyFont="1" applyBorder="1" applyAlignment="1">
      <alignment horizontal="center"/>
    </xf>
    <xf numFmtId="0" fontId="25" fillId="0" borderId="27" xfId="1" applyFont="1" applyBorder="1" applyAlignment="1">
      <alignment horizontal="center"/>
    </xf>
    <xf numFmtId="166" fontId="25" fillId="0" borderId="27" xfId="2" applyNumberFormat="1" applyFont="1" applyBorder="1" applyAlignment="1">
      <alignment horizontal="center"/>
    </xf>
    <xf numFmtId="166" fontId="25" fillId="0" borderId="27" xfId="2" applyNumberFormat="1" applyFont="1" applyFill="1" applyBorder="1" applyAlignment="1">
      <alignment horizontal="center"/>
    </xf>
    <xf numFmtId="166" fontId="25" fillId="0" borderId="27" xfId="1" applyNumberFormat="1" applyFont="1" applyBorder="1"/>
    <xf numFmtId="167" fontId="25" fillId="0" borderId="27" xfId="1" applyNumberFormat="1" applyFont="1" applyBorder="1" applyAlignment="1">
      <alignment horizontal="center"/>
    </xf>
    <xf numFmtId="0" fontId="20" fillId="0" borderId="27" xfId="1" applyFont="1" applyFill="1" applyBorder="1" applyAlignment="1">
      <alignment horizontal="center" vertical="center"/>
    </xf>
    <xf numFmtId="0" fontId="21" fillId="0" borderId="27" xfId="1" applyFont="1" applyFill="1" applyBorder="1" applyAlignment="1">
      <alignment horizontal="center" vertical="center"/>
    </xf>
    <xf numFmtId="168" fontId="3" fillId="5" borderId="27" xfId="1" applyNumberFormat="1" applyFont="1" applyFill="1" applyBorder="1" applyAlignment="1">
      <alignment horizontal="center" vertical="center"/>
    </xf>
    <xf numFmtId="168" fontId="3" fillId="0" borderId="27" xfId="1" applyNumberFormat="1" applyFont="1" applyFill="1" applyBorder="1" applyAlignment="1">
      <alignment horizontal="center" vertical="center"/>
    </xf>
    <xf numFmtId="169" fontId="3" fillId="0" borderId="27" xfId="1" applyNumberFormat="1" applyFont="1" applyFill="1" applyBorder="1" applyAlignment="1">
      <alignment horizontal="center" vertical="center"/>
    </xf>
    <xf numFmtId="9" fontId="3" fillId="0" borderId="27" xfId="3" applyFont="1" applyFill="1" applyBorder="1" applyAlignment="1">
      <alignment horizontal="center" vertical="center"/>
    </xf>
    <xf numFmtId="9" fontId="21" fillId="0" borderId="27" xfId="3" applyFont="1" applyFill="1" applyBorder="1" applyAlignment="1">
      <alignment horizontal="center" vertical="center"/>
    </xf>
    <xf numFmtId="170" fontId="3" fillId="0" borderId="27" xfId="1" applyNumberFormat="1" applyFont="1" applyFill="1" applyBorder="1" applyAlignment="1">
      <alignment horizontal="center" vertical="center"/>
    </xf>
    <xf numFmtId="9" fontId="29" fillId="0" borderId="27" xfId="3" applyFont="1" applyFill="1" applyBorder="1" applyAlignment="1">
      <alignment horizontal="center" vertical="center"/>
    </xf>
    <xf numFmtId="166" fontId="3" fillId="0" borderId="27" xfId="2" applyNumberFormat="1" applyFont="1" applyFill="1" applyBorder="1" applyAlignment="1">
      <alignment horizontal="center" vertical="center"/>
    </xf>
    <xf numFmtId="168" fontId="3" fillId="0" borderId="27" xfId="1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167" fontId="3" fillId="0" borderId="27" xfId="1" applyNumberFormat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25" fillId="0" borderId="27" xfId="1" applyFont="1" applyFill="1" applyBorder="1" applyAlignment="1">
      <alignment horizontal="center" vertical="center"/>
    </xf>
    <xf numFmtId="49" fontId="3" fillId="0" borderId="27" xfId="1" applyNumberFormat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/>
    </xf>
    <xf numFmtId="0" fontId="25" fillId="0" borderId="27" xfId="1" applyFont="1" applyFill="1" applyBorder="1" applyAlignment="1">
      <alignment horizontal="center"/>
    </xf>
    <xf numFmtId="9" fontId="3" fillId="0" borderId="27" xfId="3" applyNumberFormat="1" applyFont="1" applyFill="1" applyBorder="1" applyAlignment="1">
      <alignment horizontal="center" vertical="center"/>
    </xf>
    <xf numFmtId="171" fontId="3" fillId="0" borderId="27" xfId="1" applyNumberFormat="1" applyFont="1" applyFill="1" applyBorder="1" applyAlignment="1">
      <alignment vertical="center"/>
    </xf>
    <xf numFmtId="0" fontId="20" fillId="0" borderId="27" xfId="1" applyFont="1" applyFill="1" applyBorder="1" applyAlignment="1">
      <alignment vertical="center" wrapText="1"/>
    </xf>
    <xf numFmtId="0" fontId="21" fillId="0" borderId="27" xfId="1" applyFont="1" applyFill="1" applyBorder="1" applyAlignment="1">
      <alignment vertical="center" wrapText="1"/>
    </xf>
    <xf numFmtId="0" fontId="30" fillId="0" borderId="27" xfId="1" applyFont="1" applyFill="1" applyBorder="1" applyAlignment="1">
      <alignment horizontal="center" vertical="center" wrapText="1"/>
    </xf>
    <xf numFmtId="0" fontId="25" fillId="0" borderId="27" xfId="1" applyFont="1" applyBorder="1" applyAlignment="1">
      <alignment horizontal="center" vertical="center" wrapText="1"/>
    </xf>
    <xf numFmtId="0" fontId="25" fillId="0" borderId="27" xfId="1" applyFont="1" applyFill="1" applyBorder="1" applyAlignment="1">
      <alignment horizontal="center" vertical="center" wrapText="1"/>
    </xf>
    <xf numFmtId="0" fontId="31" fillId="0" borderId="27" xfId="1" applyFont="1" applyFill="1" applyBorder="1" applyAlignment="1">
      <alignment horizontal="center" vertical="center" wrapText="1"/>
    </xf>
    <xf numFmtId="0" fontId="21" fillId="0" borderId="27" xfId="1" applyFont="1" applyBorder="1" applyAlignment="1">
      <alignment horizontal="center" vertical="center" wrapText="1"/>
    </xf>
    <xf numFmtId="0" fontId="21" fillId="0" borderId="27" xfId="1" applyFont="1" applyFill="1" applyBorder="1" applyAlignment="1">
      <alignment horizontal="center" vertical="center" wrapText="1"/>
    </xf>
    <xf numFmtId="0" fontId="25" fillId="0" borderId="45" xfId="1" applyFont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 vertical="center"/>
    </xf>
    <xf numFmtId="173" fontId="25" fillId="0" borderId="27" xfId="1" applyNumberFormat="1" applyFont="1" applyBorder="1"/>
    <xf numFmtId="167" fontId="30" fillId="10" borderId="27" xfId="1" applyNumberFormat="1" applyFont="1" applyFill="1" applyBorder="1" applyAlignment="1">
      <alignment horizontal="center"/>
    </xf>
    <xf numFmtId="166" fontId="30" fillId="10" borderId="27" xfId="1" applyNumberFormat="1" applyFont="1" applyFill="1" applyBorder="1"/>
    <xf numFmtId="173" fontId="30" fillId="10" borderId="27" xfId="1" applyNumberFormat="1" applyFont="1" applyFill="1" applyBorder="1"/>
    <xf numFmtId="168" fontId="27" fillId="0" borderId="9" xfId="1" applyNumberFormat="1" applyFont="1" applyFill="1" applyBorder="1" applyAlignment="1">
      <alignment horizontal="center" vertical="center"/>
    </xf>
    <xf numFmtId="9" fontId="26" fillId="0" borderId="9" xfId="3" applyFont="1" applyBorder="1" applyAlignment="1">
      <alignment horizontal="center"/>
    </xf>
    <xf numFmtId="169" fontId="26" fillId="0" borderId="9" xfId="1" applyNumberFormat="1" applyFont="1" applyBorder="1" applyAlignment="1">
      <alignment horizontal="center"/>
    </xf>
    <xf numFmtId="0" fontId="25" fillId="0" borderId="9" xfId="1" applyFont="1" applyBorder="1"/>
    <xf numFmtId="0" fontId="25" fillId="0" borderId="47" xfId="1" applyFont="1" applyBorder="1" applyAlignment="1">
      <alignment horizontal="center"/>
    </xf>
    <xf numFmtId="0" fontId="25" fillId="0" borderId="9" xfId="1" applyFont="1" applyBorder="1" applyAlignment="1">
      <alignment horizontal="center"/>
    </xf>
    <xf numFmtId="0" fontId="30" fillId="10" borderId="22" xfId="1" applyFont="1" applyFill="1" applyBorder="1" applyAlignment="1">
      <alignment horizontal="right"/>
    </xf>
    <xf numFmtId="0" fontId="30" fillId="10" borderId="46" xfId="1" applyFont="1" applyFill="1" applyBorder="1" applyAlignment="1">
      <alignment horizontal="center"/>
    </xf>
    <xf numFmtId="173" fontId="3" fillId="0" borderId="27" xfId="1" applyNumberFormat="1" applyFont="1" applyFill="1" applyBorder="1" applyAlignment="1">
      <alignment vertical="center"/>
    </xf>
    <xf numFmtId="174" fontId="25" fillId="0" borderId="9" xfId="1" applyNumberFormat="1" applyFont="1" applyBorder="1" applyAlignment="1">
      <alignment horizontal="center"/>
    </xf>
    <xf numFmtId="0" fontId="16" fillId="0" borderId="48" xfId="1" applyFont="1" applyFill="1" applyBorder="1"/>
    <xf numFmtId="0" fontId="16" fillId="0" borderId="27" xfId="1" applyFont="1" applyFill="1" applyBorder="1"/>
    <xf numFmtId="0" fontId="21" fillId="11" borderId="27" xfId="1" applyFont="1" applyFill="1" applyBorder="1" applyAlignment="1">
      <alignment horizontal="center" vertical="center"/>
    </xf>
    <xf numFmtId="0" fontId="20" fillId="0" borderId="35" xfId="1" applyFont="1" applyFill="1" applyBorder="1" applyAlignment="1">
      <alignment horizontal="center" vertical="center" wrapText="1"/>
    </xf>
    <xf numFmtId="0" fontId="17" fillId="0" borderId="10" xfId="1" applyFont="1" applyBorder="1"/>
    <xf numFmtId="0" fontId="25" fillId="10" borderId="0" xfId="1" applyFont="1" applyFill="1" applyBorder="1" applyAlignment="1">
      <alignment horizontal="center" vertical="center"/>
    </xf>
    <xf numFmtId="0" fontId="20" fillId="10" borderId="0" xfId="1" applyFont="1" applyFill="1" applyBorder="1" applyAlignment="1">
      <alignment horizontal="center" vertical="center"/>
    </xf>
    <xf numFmtId="0" fontId="3" fillId="10" borderId="0" xfId="1" applyFont="1" applyFill="1" applyBorder="1" applyAlignment="1">
      <alignment horizontal="center" vertical="center"/>
    </xf>
    <xf numFmtId="167" fontId="3" fillId="10" borderId="0" xfId="1" applyNumberFormat="1" applyFont="1" applyFill="1" applyBorder="1" applyAlignment="1">
      <alignment horizontal="center" vertical="center"/>
    </xf>
    <xf numFmtId="166" fontId="3" fillId="10" borderId="0" xfId="2" applyNumberFormat="1" applyFont="1" applyFill="1" applyBorder="1" applyAlignment="1">
      <alignment vertical="center"/>
    </xf>
    <xf numFmtId="166" fontId="3" fillId="10" borderId="0" xfId="2" applyNumberFormat="1" applyFont="1" applyFill="1" applyBorder="1" applyAlignment="1">
      <alignment horizontal="center" vertical="center"/>
    </xf>
    <xf numFmtId="9" fontId="3" fillId="10" borderId="0" xfId="3" applyFont="1" applyFill="1" applyBorder="1" applyAlignment="1">
      <alignment horizontal="center" vertical="center"/>
    </xf>
    <xf numFmtId="9" fontId="21" fillId="10" borderId="0" xfId="3" applyFont="1" applyFill="1" applyBorder="1" applyAlignment="1">
      <alignment horizontal="center" vertical="center"/>
    </xf>
    <xf numFmtId="170" fontId="3" fillId="10" borderId="0" xfId="1" applyNumberFormat="1" applyFont="1" applyFill="1" applyBorder="1" applyAlignment="1">
      <alignment horizontal="center" vertical="center"/>
    </xf>
    <xf numFmtId="169" fontId="3" fillId="10" borderId="0" xfId="1" applyNumberFormat="1" applyFont="1" applyFill="1" applyBorder="1" applyAlignment="1">
      <alignment horizontal="center" vertical="center"/>
    </xf>
    <xf numFmtId="9" fontId="3" fillId="10" borderId="0" xfId="4" applyFont="1" applyFill="1" applyBorder="1" applyAlignment="1">
      <alignment horizontal="center" vertical="center"/>
    </xf>
    <xf numFmtId="168" fontId="3" fillId="0" borderId="46" xfId="1" applyNumberFormat="1" applyFont="1" applyFill="1" applyBorder="1" applyAlignment="1">
      <alignment horizontal="center" vertical="center"/>
    </xf>
    <xf numFmtId="0" fontId="25" fillId="0" borderId="26" xfId="1" applyFont="1" applyBorder="1" applyAlignment="1">
      <alignment horizontal="center"/>
    </xf>
    <xf numFmtId="0" fontId="26" fillId="0" borderId="39" xfId="1" applyFont="1" applyBorder="1" applyAlignment="1">
      <alignment horizontal="right"/>
    </xf>
    <xf numFmtId="9" fontId="26" fillId="0" borderId="39" xfId="3" applyFont="1" applyBorder="1" applyAlignment="1">
      <alignment horizontal="center"/>
    </xf>
    <xf numFmtId="169" fontId="26" fillId="0" borderId="39" xfId="1" applyNumberFormat="1" applyFont="1" applyBorder="1" applyAlignment="1">
      <alignment horizontal="center"/>
    </xf>
    <xf numFmtId="169" fontId="26" fillId="0" borderId="39" xfId="1" applyNumberFormat="1" applyFont="1" applyFill="1" applyBorder="1" applyAlignment="1">
      <alignment horizontal="center"/>
    </xf>
    <xf numFmtId="168" fontId="3" fillId="10" borderId="0" xfId="1" applyNumberFormat="1" applyFont="1" applyFill="1" applyBorder="1" applyAlignment="1">
      <alignment vertical="center"/>
    </xf>
    <xf numFmtId="168" fontId="3" fillId="10" borderId="0" xfId="1" applyNumberFormat="1" applyFont="1" applyFill="1" applyBorder="1" applyAlignment="1">
      <alignment horizontal="center" vertical="center"/>
    </xf>
    <xf numFmtId="166" fontId="1" fillId="0" borderId="0" xfId="1" applyNumberFormat="1"/>
    <xf numFmtId="172" fontId="4" fillId="0" borderId="3" xfId="1" applyNumberFormat="1" applyFont="1" applyBorder="1" applyAlignment="1">
      <alignment horizontal="center"/>
    </xf>
    <xf numFmtId="166" fontId="33" fillId="0" borderId="0" xfId="6" applyNumberFormat="1" applyFont="1"/>
    <xf numFmtId="166" fontId="33" fillId="0" borderId="0" xfId="6" applyNumberFormat="1" applyFont="1" applyFill="1"/>
    <xf numFmtId="166" fontId="4" fillId="0" borderId="3" xfId="6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0" fillId="0" borderId="0" xfId="0" applyFill="1" applyBorder="1"/>
    <xf numFmtId="0" fontId="34" fillId="0" borderId="0" xfId="0" applyFont="1" applyFill="1" applyBorder="1" applyProtection="1">
      <protection locked="0"/>
    </xf>
    <xf numFmtId="43" fontId="1" fillId="0" borderId="0" xfId="6" applyFont="1"/>
    <xf numFmtId="0" fontId="34" fillId="0" borderId="0" xfId="0" applyFont="1" applyFill="1" applyBorder="1" applyAlignment="1" applyProtection="1">
      <protection locked="0"/>
    </xf>
    <xf numFmtId="0" fontId="34" fillId="0" borderId="0" xfId="0" applyFont="1" applyFill="1" applyAlignment="1"/>
    <xf numFmtId="0" fontId="34" fillId="0" borderId="0" xfId="0" applyFont="1" applyFill="1" applyBorder="1" applyAlignment="1"/>
    <xf numFmtId="0" fontId="34" fillId="0" borderId="0" xfId="0" applyFont="1" applyBorder="1" applyAlignment="1"/>
    <xf numFmtId="0" fontId="34" fillId="0" borderId="0" xfId="0" applyFont="1" applyAlignment="1"/>
    <xf numFmtId="0" fontId="1" fillId="0" borderId="0" xfId="1" applyFont="1"/>
    <xf numFmtId="0" fontId="7" fillId="12" borderId="0" xfId="1" applyFont="1" applyFill="1" applyAlignment="1">
      <alignment horizontal="left"/>
    </xf>
    <xf numFmtId="0" fontId="1" fillId="12" borderId="0" xfId="1" applyFill="1"/>
    <xf numFmtId="43" fontId="35" fillId="12" borderId="0" xfId="6" applyFont="1" applyFill="1"/>
    <xf numFmtId="43" fontId="1" fillId="12" borderId="0" xfId="6" applyFont="1" applyFill="1"/>
    <xf numFmtId="0" fontId="36" fillId="0" borderId="0" xfId="0" applyFont="1"/>
    <xf numFmtId="0" fontId="36" fillId="0" borderId="0" xfId="0" applyFont="1" applyBorder="1"/>
    <xf numFmtId="0" fontId="7" fillId="13" borderId="0" xfId="1" applyFont="1" applyFill="1" applyAlignment="1">
      <alignment horizontal="left"/>
    </xf>
    <xf numFmtId="43" fontId="1" fillId="13" borderId="0" xfId="6" applyFont="1" applyFill="1"/>
    <xf numFmtId="0" fontId="25" fillId="0" borderId="27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25" fillId="0" borderId="45" xfId="1" applyFont="1" applyBorder="1" applyAlignment="1">
      <alignment horizontal="center" vertical="center" wrapText="1"/>
    </xf>
    <xf numFmtId="0" fontId="11" fillId="0" borderId="39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</cellXfs>
  <cellStyles count="7">
    <cellStyle name="Comma" xfId="6" builtinId="3"/>
    <cellStyle name="Comma 2" xfId="2"/>
    <cellStyle name="Normal" xfId="0" builtinId="0"/>
    <cellStyle name="Normal 2" xfId="1"/>
    <cellStyle name="Normal 3" xfId="5"/>
    <cellStyle name="Percent" xfId="4" builtinId="5"/>
    <cellStyle name="Percent 2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"/>
  <sheetViews>
    <sheetView zoomScaleNormal="100" workbookViewId="0">
      <pane xSplit="1" topLeftCell="B1" activePane="topRight" state="frozen"/>
      <selection activeCell="BA215" sqref="BA215"/>
      <selection pane="topRight" activeCell="D7" sqref="D7:D33"/>
    </sheetView>
  </sheetViews>
  <sheetFormatPr defaultColWidth="8.84375" defaultRowHeight="12.5" outlineLevelCol="1" x14ac:dyDescent="0.25"/>
  <cols>
    <col min="1" max="1" width="12.53515625" style="1" customWidth="1"/>
    <col min="2" max="2" width="6.765625" style="1" customWidth="1" outlineLevel="1"/>
    <col min="3" max="3" width="3.69140625" style="1" customWidth="1"/>
    <col min="4" max="4" width="11.765625" style="1" customWidth="1"/>
    <col min="5" max="5" width="7.23046875" style="1" customWidth="1"/>
    <col min="6" max="6" width="4.765625" style="1" customWidth="1"/>
    <col min="7" max="7" width="4.4609375" style="1" customWidth="1"/>
    <col min="8" max="8" width="5.765625" style="1" customWidth="1"/>
    <col min="9" max="10" width="4.07421875" style="1" customWidth="1"/>
    <col min="11" max="11" width="7.69140625" style="1" customWidth="1"/>
    <col min="12" max="12" width="5.69140625" style="1" customWidth="1"/>
    <col min="13" max="13" width="5.84375" style="1" bestFit="1" customWidth="1"/>
    <col min="14" max="14" width="5.69140625" style="1" customWidth="1"/>
    <col min="15" max="15" width="10.23046875" style="1" hidden="1" customWidth="1"/>
    <col min="16" max="16" width="3.69140625" style="1" customWidth="1"/>
    <col min="17" max="17" width="4.84375" style="1" customWidth="1"/>
    <col min="18" max="18" width="6.07421875" style="1" customWidth="1"/>
    <col min="19" max="19" width="7.4609375" style="1" bestFit="1" customWidth="1"/>
    <col min="20" max="20" width="5.07421875" style="1" bestFit="1" customWidth="1"/>
    <col min="21" max="21" width="6" style="1" customWidth="1"/>
    <col min="22" max="22" width="7.4609375" style="1" bestFit="1" customWidth="1"/>
    <col min="23" max="23" width="5.3046875" style="1" bestFit="1" customWidth="1"/>
    <col min="24" max="24" width="5.4609375" style="1" bestFit="1" customWidth="1"/>
    <col min="25" max="25" width="7.07421875" style="1" bestFit="1" customWidth="1"/>
    <col min="26" max="26" width="7.4609375" style="1" customWidth="1"/>
    <col min="27" max="27" width="5.4609375" style="1" customWidth="1"/>
    <col min="28" max="31" width="4.23046875" style="1" customWidth="1"/>
    <col min="32" max="32" width="4.4609375" style="1" customWidth="1"/>
    <col min="33" max="33" width="4.3046875" style="1" customWidth="1"/>
    <col min="34" max="37" width="4.23046875" style="1" customWidth="1"/>
    <col min="38" max="38" width="4.765625" style="1" customWidth="1"/>
    <col min="39" max="39" width="5.53515625" style="1" customWidth="1"/>
    <col min="40" max="40" width="6.07421875" style="1" customWidth="1" outlineLevel="1"/>
    <col min="41" max="41" width="5.84375" style="1" customWidth="1" outlineLevel="1"/>
    <col min="42" max="42" width="6.765625" style="1" customWidth="1" outlineLevel="1"/>
    <col min="43" max="16384" width="8.84375" style="1"/>
  </cols>
  <sheetData>
    <row r="1" spans="1:42" ht="6" customHeight="1" thickBot="1" x14ac:dyDescent="0.25">
      <c r="A1" s="325"/>
      <c r="B1" s="404"/>
      <c r="C1" s="325"/>
      <c r="D1" s="325"/>
      <c r="E1" s="325"/>
      <c r="F1" s="325"/>
      <c r="G1" s="325"/>
      <c r="H1" s="325"/>
      <c r="I1" s="325"/>
      <c r="J1" s="325"/>
      <c r="K1" s="325"/>
      <c r="L1" s="326"/>
      <c r="M1" s="326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6"/>
      <c r="AO1" s="326"/>
      <c r="AP1" s="326"/>
    </row>
    <row r="2" spans="1:42" ht="45" x14ac:dyDescent="0.2">
      <c r="A2" s="384" t="s">
        <v>37</v>
      </c>
      <c r="B2" s="403" t="s">
        <v>132</v>
      </c>
      <c r="C2" s="449" t="s">
        <v>131</v>
      </c>
      <c r="D2" s="449"/>
      <c r="E2" s="384" t="s">
        <v>130</v>
      </c>
      <c r="F2" s="384" t="s">
        <v>31</v>
      </c>
      <c r="G2" s="384" t="s">
        <v>129</v>
      </c>
      <c r="H2" s="384" t="s">
        <v>128</v>
      </c>
      <c r="I2" s="449" t="s">
        <v>127</v>
      </c>
      <c r="J2" s="449"/>
      <c r="K2" s="384" t="s">
        <v>30</v>
      </c>
      <c r="L2" s="384" t="s">
        <v>29</v>
      </c>
      <c r="M2" s="384" t="s">
        <v>28</v>
      </c>
      <c r="N2" s="379" t="s">
        <v>36</v>
      </c>
      <c r="O2" s="380" t="s">
        <v>74</v>
      </c>
      <c r="P2" s="379" t="s">
        <v>71</v>
      </c>
      <c r="Q2" s="379" t="s">
        <v>126</v>
      </c>
      <c r="R2" s="383" t="s">
        <v>125</v>
      </c>
      <c r="S2" s="447" t="s">
        <v>35</v>
      </c>
      <c r="T2" s="447"/>
      <c r="U2" s="383" t="s">
        <v>125</v>
      </c>
      <c r="V2" s="447" t="s">
        <v>34</v>
      </c>
      <c r="W2" s="447"/>
      <c r="X2" s="383" t="s">
        <v>125</v>
      </c>
      <c r="Y2" s="379" t="s">
        <v>124</v>
      </c>
      <c r="Z2" s="379" t="s">
        <v>158</v>
      </c>
      <c r="AA2" s="383" t="s">
        <v>122</v>
      </c>
      <c r="AB2" s="447" t="s">
        <v>53</v>
      </c>
      <c r="AC2" s="448"/>
      <c r="AD2" s="447" t="s">
        <v>50</v>
      </c>
      <c r="AE2" s="448"/>
      <c r="AF2" s="447" t="s">
        <v>47</v>
      </c>
      <c r="AG2" s="448"/>
      <c r="AH2" s="447" t="s">
        <v>44</v>
      </c>
      <c r="AI2" s="448"/>
      <c r="AJ2" s="447" t="s">
        <v>33</v>
      </c>
      <c r="AK2" s="447"/>
      <c r="AL2" s="447" t="s">
        <v>32</v>
      </c>
      <c r="AM2" s="448"/>
      <c r="AN2" s="382" t="s">
        <v>87</v>
      </c>
      <c r="AO2" s="382" t="s">
        <v>157</v>
      </c>
      <c r="AP2" s="382" t="s">
        <v>81</v>
      </c>
    </row>
    <row r="3" spans="1:42" ht="22.5" x14ac:dyDescent="0.2">
      <c r="A3" s="380"/>
      <c r="B3" s="376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 t="s">
        <v>121</v>
      </c>
      <c r="T3" s="380" t="s">
        <v>136</v>
      </c>
      <c r="U3" s="380"/>
      <c r="V3" s="380" t="s">
        <v>121</v>
      </c>
      <c r="W3" s="380" t="s">
        <v>137</v>
      </c>
      <c r="X3" s="380"/>
      <c r="Y3" s="381"/>
      <c r="Z3" s="381"/>
      <c r="AA3" s="380"/>
      <c r="AB3" s="380" t="s">
        <v>121</v>
      </c>
      <c r="AC3" s="380" t="s">
        <v>136</v>
      </c>
      <c r="AD3" s="380" t="s">
        <v>121</v>
      </c>
      <c r="AE3" s="380" t="s">
        <v>136</v>
      </c>
      <c r="AF3" s="380" t="s">
        <v>121</v>
      </c>
      <c r="AG3" s="380" t="s">
        <v>136</v>
      </c>
      <c r="AH3" s="380" t="s">
        <v>121</v>
      </c>
      <c r="AI3" s="380" t="s">
        <v>136</v>
      </c>
      <c r="AJ3" s="380" t="s">
        <v>121</v>
      </c>
      <c r="AK3" s="380" t="s">
        <v>136</v>
      </c>
      <c r="AL3" s="380" t="s">
        <v>121</v>
      </c>
      <c r="AM3" s="379" t="s">
        <v>136</v>
      </c>
      <c r="AN3" s="378"/>
      <c r="AO3" s="378"/>
      <c r="AP3" s="377"/>
    </row>
    <row r="4" spans="1:42" ht="12.75" x14ac:dyDescent="0.2">
      <c r="A4" s="373" t="s">
        <v>2</v>
      </c>
      <c r="B4" s="402" t="s">
        <v>120</v>
      </c>
      <c r="C4" s="372" t="s">
        <v>98</v>
      </c>
      <c r="D4" s="372" t="s">
        <v>119</v>
      </c>
      <c r="E4" s="369" t="s">
        <v>96</v>
      </c>
      <c r="F4" s="369" t="s">
        <v>14</v>
      </c>
      <c r="G4" s="369" t="s">
        <v>109</v>
      </c>
      <c r="H4" s="369"/>
      <c r="I4" s="369" t="s">
        <v>94</v>
      </c>
      <c r="J4" s="369" t="s">
        <v>118</v>
      </c>
      <c r="K4" s="368">
        <v>10</v>
      </c>
      <c r="L4" s="367">
        <v>123</v>
      </c>
      <c r="M4" s="366">
        <f>K4/L4*1000</f>
        <v>81.300813008130078</v>
      </c>
      <c r="N4" s="365">
        <v>3530</v>
      </c>
      <c r="O4" s="365" t="s">
        <v>92</v>
      </c>
      <c r="P4" s="361">
        <v>0.92</v>
      </c>
      <c r="Q4" s="365">
        <v>270</v>
      </c>
      <c r="R4" s="362">
        <f t="shared" ref="R4:R32" si="0">Q4/N4</f>
        <v>7.6487252124645896E-2</v>
      </c>
      <c r="S4" s="363">
        <v>24.9</v>
      </c>
      <c r="T4" s="363">
        <v>29.8</v>
      </c>
      <c r="U4" s="362">
        <f t="shared" ref="U4:U32" si="1">(T4-S4)/S4</f>
        <v>0.1967871485943776</v>
      </c>
      <c r="V4" s="363">
        <v>108.7</v>
      </c>
      <c r="W4" s="363">
        <v>121.5</v>
      </c>
      <c r="X4" s="362">
        <f t="shared" ref="X4:X32" si="2">(W4-V4)/V4</f>
        <v>0.11775528978840843</v>
      </c>
      <c r="Y4" s="363">
        <v>-15.6</v>
      </c>
      <c r="Z4" s="363">
        <v>16.7</v>
      </c>
      <c r="AA4" s="362">
        <f t="shared" ref="AA4:AA32" si="3">Z4/V4</f>
        <v>0.15363385464581417</v>
      </c>
      <c r="AB4" s="362">
        <v>0.155</v>
      </c>
      <c r="AC4" s="362">
        <v>0.19400000000000001</v>
      </c>
      <c r="AD4" s="362">
        <v>1.4E-2</v>
      </c>
      <c r="AE4" s="362">
        <v>1.4999999999999999E-2</v>
      </c>
      <c r="AF4" s="360">
        <v>1.54</v>
      </c>
      <c r="AG4" s="360">
        <v>1.58</v>
      </c>
      <c r="AH4" s="361">
        <v>1.32</v>
      </c>
      <c r="AI4" s="361">
        <v>1.46</v>
      </c>
      <c r="AJ4" s="360">
        <v>4.3600000000000003</v>
      </c>
      <c r="AK4" s="360">
        <v>4.08</v>
      </c>
      <c r="AL4" s="359">
        <f t="shared" ref="AL4:AL32" si="4">V4/N4*1000</f>
        <v>30.793201133144478</v>
      </c>
      <c r="AM4" s="358">
        <f t="shared" ref="AM4:AM32" si="5">W4/(N4+Q4)*1000</f>
        <v>31.973684210526315</v>
      </c>
      <c r="AN4" s="357">
        <v>7</v>
      </c>
      <c r="AO4" s="357">
        <v>7.5</v>
      </c>
      <c r="AP4" s="357">
        <f t="shared" ref="AP4:AP32" si="6">AN4+AO4</f>
        <v>14.5</v>
      </c>
    </row>
    <row r="5" spans="1:42" ht="6.75" customHeight="1" x14ac:dyDescent="0.2">
      <c r="A5" s="373"/>
      <c r="B5" s="357"/>
      <c r="C5" s="372"/>
      <c r="D5" s="372"/>
      <c r="E5" s="369"/>
      <c r="F5" s="369"/>
      <c r="G5" s="369"/>
      <c r="H5" s="369"/>
      <c r="I5" s="369"/>
      <c r="J5" s="369"/>
      <c r="K5" s="368"/>
      <c r="L5" s="367"/>
      <c r="M5" s="366"/>
      <c r="N5" s="365"/>
      <c r="O5" s="365"/>
      <c r="P5" s="361"/>
      <c r="Q5" s="365"/>
      <c r="R5" s="362"/>
      <c r="S5" s="363"/>
      <c r="T5" s="363"/>
      <c r="U5" s="362"/>
      <c r="V5" s="363"/>
      <c r="W5" s="363"/>
      <c r="X5" s="362"/>
      <c r="Y5" s="363"/>
      <c r="Z5" s="363"/>
      <c r="AA5" s="362"/>
      <c r="AB5" s="362"/>
      <c r="AC5" s="362"/>
      <c r="AD5" s="362"/>
      <c r="AE5" s="362"/>
      <c r="AF5" s="360"/>
      <c r="AG5" s="360"/>
      <c r="AH5" s="361"/>
      <c r="AI5" s="361"/>
      <c r="AJ5" s="360"/>
      <c r="AK5" s="360"/>
      <c r="AL5" s="359"/>
      <c r="AM5" s="358"/>
      <c r="AN5" s="357"/>
      <c r="AO5" s="357"/>
      <c r="AP5" s="357"/>
    </row>
    <row r="6" spans="1:42" ht="6.75" customHeight="1" x14ac:dyDescent="0.2">
      <c r="A6" s="373"/>
      <c r="B6" s="357"/>
      <c r="C6" s="372"/>
      <c r="D6" s="372"/>
      <c r="E6" s="369"/>
      <c r="F6" s="369"/>
      <c r="G6" s="369"/>
      <c r="H6" s="369"/>
      <c r="I6" s="369"/>
      <c r="J6" s="369"/>
      <c r="K6" s="368"/>
      <c r="L6" s="367"/>
      <c r="M6" s="366"/>
      <c r="N6" s="365"/>
      <c r="O6" s="365"/>
      <c r="P6" s="361"/>
      <c r="Q6" s="365"/>
      <c r="R6" s="362"/>
      <c r="S6" s="363"/>
      <c r="T6" s="363"/>
      <c r="U6" s="362"/>
      <c r="V6" s="363"/>
      <c r="W6" s="363"/>
      <c r="X6" s="362"/>
      <c r="Y6" s="363"/>
      <c r="Z6" s="363"/>
      <c r="AA6" s="362"/>
      <c r="AB6" s="362"/>
      <c r="AC6" s="362"/>
      <c r="AD6" s="362"/>
      <c r="AE6" s="362"/>
      <c r="AF6" s="360"/>
      <c r="AG6" s="360"/>
      <c r="AH6" s="361"/>
      <c r="AI6" s="361"/>
      <c r="AJ6" s="360"/>
      <c r="AK6" s="360"/>
      <c r="AL6" s="359"/>
      <c r="AM6" s="358"/>
      <c r="AN6" s="357"/>
      <c r="AO6" s="357"/>
      <c r="AP6" s="357"/>
    </row>
    <row r="7" spans="1:42" ht="12.75" x14ac:dyDescent="0.2">
      <c r="A7" s="370" t="s">
        <v>11</v>
      </c>
      <c r="B7" s="356" t="s">
        <v>99</v>
      </c>
      <c r="C7" s="369" t="s">
        <v>98</v>
      </c>
      <c r="D7" s="369" t="s">
        <v>117</v>
      </c>
      <c r="E7" s="369" t="s">
        <v>96</v>
      </c>
      <c r="F7" s="369" t="s">
        <v>24</v>
      </c>
      <c r="G7" s="369" t="s">
        <v>113</v>
      </c>
      <c r="H7" s="369"/>
      <c r="I7" s="369" t="s">
        <v>94</v>
      </c>
      <c r="J7" s="369" t="s">
        <v>93</v>
      </c>
      <c r="K7" s="368">
        <v>65</v>
      </c>
      <c r="L7" s="367">
        <v>585</v>
      </c>
      <c r="M7" s="366">
        <f t="shared" ref="M7:M32" si="7">K7/L7*1000</f>
        <v>111.1111111111111</v>
      </c>
      <c r="N7" s="365">
        <v>11326</v>
      </c>
      <c r="O7" s="365" t="s">
        <v>92</v>
      </c>
      <c r="P7" s="361">
        <v>0.8</v>
      </c>
      <c r="Q7" s="365">
        <v>1341</v>
      </c>
      <c r="R7" s="362">
        <f t="shared" si="0"/>
        <v>0.11840014126787922</v>
      </c>
      <c r="S7" s="363">
        <v>104.867</v>
      </c>
      <c r="T7" s="363">
        <v>118</v>
      </c>
      <c r="U7" s="362">
        <f t="shared" si="1"/>
        <v>0.12523482124977348</v>
      </c>
      <c r="V7" s="363">
        <v>653.42499999999995</v>
      </c>
      <c r="W7" s="363">
        <v>860</v>
      </c>
      <c r="X7" s="362">
        <f t="shared" si="2"/>
        <v>0.31614186785017417</v>
      </c>
      <c r="Y7" s="363">
        <v>-39.6</v>
      </c>
      <c r="Z7" s="363">
        <v>53.6</v>
      </c>
      <c r="AA7" s="362">
        <f t="shared" si="3"/>
        <v>8.2029307112522487E-2</v>
      </c>
      <c r="AB7" s="362">
        <v>0.29599999999999999</v>
      </c>
      <c r="AC7" s="362">
        <v>0.40300000000000002</v>
      </c>
      <c r="AD7" s="362">
        <v>0.13400000000000001</v>
      </c>
      <c r="AE7" s="362">
        <v>8.3000000000000004E-2</v>
      </c>
      <c r="AF7" s="360">
        <v>1.47</v>
      </c>
      <c r="AG7" s="360">
        <v>1.33</v>
      </c>
      <c r="AH7" s="361">
        <v>0.97</v>
      </c>
      <c r="AI7" s="361">
        <v>0.96399999999999997</v>
      </c>
      <c r="AJ7" s="360">
        <f>V7/S7</f>
        <v>6.2309878226706203</v>
      </c>
      <c r="AK7" s="360">
        <v>7.28</v>
      </c>
      <c r="AL7" s="359">
        <f t="shared" si="4"/>
        <v>57.692477485431752</v>
      </c>
      <c r="AM7" s="358">
        <f t="shared" si="5"/>
        <v>67.892950185521443</v>
      </c>
      <c r="AN7" s="357">
        <v>5.5</v>
      </c>
      <c r="AO7" s="357">
        <v>7.5</v>
      </c>
      <c r="AP7" s="357">
        <f t="shared" si="6"/>
        <v>13</v>
      </c>
    </row>
    <row r="8" spans="1:42" s="165" customFormat="1" ht="12.75" x14ac:dyDescent="0.2">
      <c r="A8" s="370" t="s">
        <v>135</v>
      </c>
      <c r="B8" s="356" t="s">
        <v>99</v>
      </c>
      <c r="C8" s="369" t="s">
        <v>98</v>
      </c>
      <c r="D8" s="369" t="s">
        <v>97</v>
      </c>
      <c r="E8" s="369"/>
      <c r="F8" s="369" t="s">
        <v>24</v>
      </c>
      <c r="G8" s="369" t="s">
        <v>116</v>
      </c>
      <c r="H8" s="369"/>
      <c r="I8" s="369" t="s">
        <v>94</v>
      </c>
      <c r="J8" s="369" t="s">
        <v>93</v>
      </c>
      <c r="K8" s="368">
        <v>80</v>
      </c>
      <c r="L8" s="367">
        <v>531</v>
      </c>
      <c r="M8" s="398">
        <f>K8/L8*1000</f>
        <v>150.65913370998115</v>
      </c>
      <c r="N8" s="365">
        <v>29457</v>
      </c>
      <c r="O8" s="365"/>
      <c r="P8" s="361">
        <f>16437/29457</f>
        <v>0.55799979631327024</v>
      </c>
      <c r="Q8" s="365">
        <v>8857</v>
      </c>
      <c r="R8" s="362">
        <f>Q8/N8</f>
        <v>0.30067556098720166</v>
      </c>
      <c r="S8" s="363">
        <v>181</v>
      </c>
      <c r="T8" s="363">
        <v>251.542</v>
      </c>
      <c r="U8" s="362">
        <f>(T8-S8)/S8</f>
        <v>0.38973480662983429</v>
      </c>
      <c r="V8" s="363">
        <v>942</v>
      </c>
      <c r="W8" s="363">
        <v>1231.557</v>
      </c>
      <c r="X8" s="362">
        <f>(W8-V8)/V8</f>
        <v>0.30738535031847136</v>
      </c>
      <c r="Y8" s="364"/>
      <c r="Z8" s="363">
        <v>72.478999999999999</v>
      </c>
      <c r="AA8" s="362">
        <f>Z8/V8</f>
        <v>7.69416135881104E-2</v>
      </c>
      <c r="AB8" s="362">
        <v>0.20200000000000001</v>
      </c>
      <c r="AC8" s="362">
        <v>0.372</v>
      </c>
      <c r="AD8" s="362">
        <v>0.29699999999999999</v>
      </c>
      <c r="AE8" s="362">
        <v>0.17299999999999999</v>
      </c>
      <c r="AF8" s="360">
        <v>1.6</v>
      </c>
      <c r="AG8" s="360">
        <v>2.2400000000000002</v>
      </c>
      <c r="AH8" s="361">
        <v>0.63500000000000001</v>
      </c>
      <c r="AI8" s="361">
        <v>0.746</v>
      </c>
      <c r="AJ8" s="360">
        <f>V8/S8</f>
        <v>5.2044198895027627</v>
      </c>
      <c r="AK8" s="360">
        <f>W8/T8</f>
        <v>4.8960292913310699</v>
      </c>
      <c r="AL8" s="359">
        <f>V8/N8*1000</f>
        <v>31.97881658009981</v>
      </c>
      <c r="AM8" s="359">
        <f>W8/(N8+Q8)*1000</f>
        <v>32.14378556141358</v>
      </c>
      <c r="AN8" s="357">
        <v>8</v>
      </c>
      <c r="AO8" s="357">
        <v>5</v>
      </c>
      <c r="AP8" s="357">
        <f>AN8+AO8</f>
        <v>13</v>
      </c>
    </row>
    <row r="9" spans="1:42" ht="12.75" x14ac:dyDescent="0.2">
      <c r="A9" s="373" t="s">
        <v>19</v>
      </c>
      <c r="B9" s="356" t="s">
        <v>99</v>
      </c>
      <c r="C9" s="372" t="s">
        <v>98</v>
      </c>
      <c r="D9" s="372" t="s">
        <v>97</v>
      </c>
      <c r="E9" s="369" t="s">
        <v>96</v>
      </c>
      <c r="F9" s="369" t="s">
        <v>18</v>
      </c>
      <c r="G9" s="369" t="s">
        <v>116</v>
      </c>
      <c r="H9" s="369"/>
      <c r="I9" s="369" t="s">
        <v>94</v>
      </c>
      <c r="J9" s="369" t="s">
        <v>93</v>
      </c>
      <c r="K9" s="368">
        <v>80</v>
      </c>
      <c r="L9" s="367">
        <v>440</v>
      </c>
      <c r="M9" s="398">
        <f t="shared" si="7"/>
        <v>181.81818181818181</v>
      </c>
      <c r="N9" s="365">
        <v>8100</v>
      </c>
      <c r="O9" s="365" t="s">
        <v>92</v>
      </c>
      <c r="P9" s="361">
        <v>0.68</v>
      </c>
      <c r="Q9" s="365">
        <v>2033</v>
      </c>
      <c r="R9" s="362">
        <f t="shared" si="0"/>
        <v>0.25098765432098763</v>
      </c>
      <c r="S9" s="363">
        <v>81.7</v>
      </c>
      <c r="T9" s="363">
        <v>99.6</v>
      </c>
      <c r="U9" s="362">
        <f t="shared" si="1"/>
        <v>0.21909424724602192</v>
      </c>
      <c r="V9" s="363">
        <v>542.5</v>
      </c>
      <c r="W9" s="363">
        <v>628.6</v>
      </c>
      <c r="X9" s="362">
        <f t="shared" si="2"/>
        <v>0.15870967741935488</v>
      </c>
      <c r="Y9" s="363">
        <v>-87.5</v>
      </c>
      <c r="Z9" s="363">
        <v>136.69999999999999</v>
      </c>
      <c r="AA9" s="362">
        <f t="shared" si="3"/>
        <v>0.2519815668202765</v>
      </c>
      <c r="AB9" s="362">
        <v>0.3</v>
      </c>
      <c r="AC9" s="362">
        <v>0.317</v>
      </c>
      <c r="AD9" s="362">
        <v>9.6000000000000002E-2</v>
      </c>
      <c r="AE9" s="362">
        <v>0.16800000000000001</v>
      </c>
      <c r="AF9" s="360">
        <v>1.78</v>
      </c>
      <c r="AG9" s="360">
        <v>1.4</v>
      </c>
      <c r="AH9" s="361">
        <v>0.85399999999999998</v>
      </c>
      <c r="AI9" s="361">
        <v>0.872</v>
      </c>
      <c r="AJ9" s="360">
        <v>6.64</v>
      </c>
      <c r="AK9" s="360">
        <v>6.31</v>
      </c>
      <c r="AL9" s="359">
        <f t="shared" si="4"/>
        <v>66.975308641975303</v>
      </c>
      <c r="AM9" s="358">
        <f t="shared" si="5"/>
        <v>62.034935359715782</v>
      </c>
      <c r="AN9" s="357">
        <v>7</v>
      </c>
      <c r="AO9" s="357">
        <v>5.5</v>
      </c>
      <c r="AP9" s="357">
        <f t="shared" si="6"/>
        <v>12.5</v>
      </c>
    </row>
    <row r="10" spans="1:42" ht="12.75" x14ac:dyDescent="0.2">
      <c r="A10" s="370" t="s">
        <v>156</v>
      </c>
      <c r="B10" s="356" t="s">
        <v>99</v>
      </c>
      <c r="C10" s="369" t="s">
        <v>98</v>
      </c>
      <c r="D10" s="369" t="s">
        <v>155</v>
      </c>
      <c r="E10" s="369"/>
      <c r="F10" s="369" t="s">
        <v>18</v>
      </c>
      <c r="G10" s="369" t="s">
        <v>154</v>
      </c>
      <c r="H10" s="369"/>
      <c r="I10" s="369" t="s">
        <v>153</v>
      </c>
      <c r="J10" s="369" t="s">
        <v>93</v>
      </c>
      <c r="K10" s="368">
        <v>50</v>
      </c>
      <c r="L10" s="367">
        <v>333</v>
      </c>
      <c r="M10" s="398">
        <f t="shared" si="7"/>
        <v>150.15015015015015</v>
      </c>
      <c r="N10" s="365">
        <v>21230</v>
      </c>
      <c r="O10" s="365"/>
      <c r="P10" s="361">
        <v>0.5796</v>
      </c>
      <c r="Q10" s="365">
        <v>4353</v>
      </c>
      <c r="R10" s="362">
        <f t="shared" si="0"/>
        <v>0.20504003768252474</v>
      </c>
      <c r="S10" s="363">
        <v>172.21299999999999</v>
      </c>
      <c r="T10" s="363">
        <v>267.21300000000002</v>
      </c>
      <c r="U10" s="362">
        <f t="shared" si="1"/>
        <v>0.55164244278887209</v>
      </c>
      <c r="V10" s="363">
        <v>597.09799999999996</v>
      </c>
      <c r="W10" s="363">
        <v>729.07</v>
      </c>
      <c r="X10" s="362">
        <f t="shared" si="2"/>
        <v>0.22102234474072949</v>
      </c>
      <c r="Y10" s="363">
        <v>-83.9</v>
      </c>
      <c r="Z10" s="363">
        <v>20.100000000000001</v>
      </c>
      <c r="AA10" s="362">
        <f t="shared" si="3"/>
        <v>3.3662815819178765E-2</v>
      </c>
      <c r="AB10" s="362">
        <v>0.26600000000000001</v>
      </c>
      <c r="AC10" s="362">
        <v>0.30099999999999999</v>
      </c>
      <c r="AD10" s="362">
        <v>0.23599999999999999</v>
      </c>
      <c r="AE10" s="362">
        <v>0.19700000000000001</v>
      </c>
      <c r="AF10" s="360">
        <v>2.66</v>
      </c>
      <c r="AG10" s="360">
        <v>2.96</v>
      </c>
      <c r="AH10" s="361">
        <v>0.49</v>
      </c>
      <c r="AI10" s="361">
        <v>0.47399999999999998</v>
      </c>
      <c r="AJ10" s="360">
        <f>V10/S10</f>
        <v>3.4672063084668405</v>
      </c>
      <c r="AK10" s="360">
        <v>2.73</v>
      </c>
      <c r="AL10" s="359">
        <f t="shared" si="4"/>
        <v>28.12520018841262</v>
      </c>
      <c r="AM10" s="358">
        <f t="shared" si="5"/>
        <v>28.498221475198374</v>
      </c>
      <c r="AN10" s="357">
        <v>7</v>
      </c>
      <c r="AO10" s="357">
        <v>5.5</v>
      </c>
      <c r="AP10" s="357">
        <f t="shared" si="6"/>
        <v>12.5</v>
      </c>
    </row>
    <row r="11" spans="1:42" ht="12.75" x14ac:dyDescent="0.2">
      <c r="A11" s="370" t="s">
        <v>10</v>
      </c>
      <c r="B11" s="356" t="s">
        <v>99</v>
      </c>
      <c r="C11" s="369" t="s">
        <v>98</v>
      </c>
      <c r="D11" s="369" t="s">
        <v>152</v>
      </c>
      <c r="E11" s="369" t="s">
        <v>96</v>
      </c>
      <c r="F11" s="369" t="s">
        <v>25</v>
      </c>
      <c r="G11" s="369" t="s">
        <v>95</v>
      </c>
      <c r="H11" s="369"/>
      <c r="I11" s="369" t="s">
        <v>94</v>
      </c>
      <c r="J11" s="369" t="s">
        <v>93</v>
      </c>
      <c r="K11" s="368">
        <v>88</v>
      </c>
      <c r="L11" s="367">
        <v>589</v>
      </c>
      <c r="M11" s="366">
        <f t="shared" si="7"/>
        <v>149.40577249575551</v>
      </c>
      <c r="N11" s="365">
        <v>17484</v>
      </c>
      <c r="O11" s="365" t="s">
        <v>92</v>
      </c>
      <c r="P11" s="361">
        <v>0.70679999999999998</v>
      </c>
      <c r="Q11" s="365">
        <v>1472</v>
      </c>
      <c r="R11" s="362">
        <f t="shared" si="0"/>
        <v>8.4191260581102725E-2</v>
      </c>
      <c r="S11" s="363">
        <v>97.932000000000002</v>
      </c>
      <c r="T11" s="363">
        <v>110.4</v>
      </c>
      <c r="U11" s="362">
        <f t="shared" si="1"/>
        <v>0.1273128293101336</v>
      </c>
      <c r="V11" s="363">
        <v>544.80100000000004</v>
      </c>
      <c r="W11" s="363">
        <v>632.4</v>
      </c>
      <c r="X11" s="362">
        <f t="shared" si="2"/>
        <v>0.16079082086853719</v>
      </c>
      <c r="Y11" s="363">
        <v>-17.100000000000001</v>
      </c>
      <c r="Z11" s="363">
        <v>25</v>
      </c>
      <c r="AA11" s="362">
        <f t="shared" si="3"/>
        <v>4.5888315182975065E-2</v>
      </c>
      <c r="AB11" s="362">
        <v>0.27200000000000002</v>
      </c>
      <c r="AC11" s="362">
        <v>0.307</v>
      </c>
      <c r="AD11" s="362">
        <v>0.05</v>
      </c>
      <c r="AE11" s="362">
        <v>3.5000000000000003E-2</v>
      </c>
      <c r="AF11" s="360">
        <v>1.74</v>
      </c>
      <c r="AG11" s="360">
        <v>1.51</v>
      </c>
      <c r="AH11" s="361">
        <v>1.0289999999999999</v>
      </c>
      <c r="AI11" s="361">
        <v>1.0920000000000001</v>
      </c>
      <c r="AJ11" s="360">
        <f>V11/S11</f>
        <v>5.5630539558060699</v>
      </c>
      <c r="AK11" s="360">
        <v>5.73</v>
      </c>
      <c r="AL11" s="359">
        <f t="shared" si="4"/>
        <v>31.159974834134069</v>
      </c>
      <c r="AM11" s="358">
        <f t="shared" si="5"/>
        <v>33.361468664275158</v>
      </c>
      <c r="AN11" s="357">
        <v>6</v>
      </c>
      <c r="AO11" s="357">
        <v>6</v>
      </c>
      <c r="AP11" s="357">
        <f t="shared" si="6"/>
        <v>12</v>
      </c>
    </row>
    <row r="12" spans="1:42" s="165" customFormat="1" x14ac:dyDescent="0.25">
      <c r="A12" s="405" t="s">
        <v>139</v>
      </c>
      <c r="B12" s="406" t="s">
        <v>17</v>
      </c>
      <c r="C12" s="407"/>
      <c r="D12" s="407"/>
      <c r="E12" s="407"/>
      <c r="F12" s="407" t="s">
        <v>22</v>
      </c>
      <c r="G12" s="407" t="s">
        <v>107</v>
      </c>
      <c r="H12" s="407"/>
      <c r="I12" s="407" t="s">
        <v>94</v>
      </c>
      <c r="J12" s="407" t="s">
        <v>93</v>
      </c>
      <c r="K12" s="408">
        <v>25</v>
      </c>
      <c r="L12" s="409">
        <v>251</v>
      </c>
      <c r="M12" s="422">
        <f>K12/L12*1000</f>
        <v>99.601593625497998</v>
      </c>
      <c r="N12" s="410">
        <v>5800</v>
      </c>
      <c r="O12" s="410"/>
      <c r="P12" s="411"/>
      <c r="Q12" s="410">
        <v>713</v>
      </c>
      <c r="R12" s="412">
        <f>Q12/N12</f>
        <v>0.12293103448275862</v>
      </c>
      <c r="S12" s="413">
        <v>29.7</v>
      </c>
      <c r="T12" s="413">
        <v>38.200000000000003</v>
      </c>
      <c r="U12" s="412">
        <f>(T12-S12)/S12</f>
        <v>0.28619528619528634</v>
      </c>
      <c r="V12" s="413">
        <v>98</v>
      </c>
      <c r="W12" s="413">
        <v>201.4</v>
      </c>
      <c r="X12" s="412">
        <f>(W12-V12)/V12</f>
        <v>1.0551020408163265</v>
      </c>
      <c r="Y12" s="413">
        <v>-15.5</v>
      </c>
      <c r="Z12" s="413">
        <v>0</v>
      </c>
      <c r="AA12" s="412">
        <f>Z12/V12</f>
        <v>0</v>
      </c>
      <c r="AB12" s="412">
        <v>0.38700000000000001</v>
      </c>
      <c r="AC12" s="412">
        <v>0.34699999999999998</v>
      </c>
      <c r="AD12" s="412">
        <v>0.30399999999999999</v>
      </c>
      <c r="AE12" s="412">
        <v>0.107</v>
      </c>
      <c r="AF12" s="414">
        <v>6.32</v>
      </c>
      <c r="AG12" s="414">
        <v>1.99</v>
      </c>
      <c r="AH12" s="411">
        <v>1.335</v>
      </c>
      <c r="AI12" s="411">
        <v>1.893</v>
      </c>
      <c r="AJ12" s="414">
        <f>V12/S12</f>
        <v>3.2996632996632997</v>
      </c>
      <c r="AK12" s="414">
        <f>W12/T12</f>
        <v>5.2722513089005236</v>
      </c>
      <c r="AL12" s="423">
        <f>V12/N12*1000</f>
        <v>16.896551724137929</v>
      </c>
      <c r="AM12" s="423">
        <f>W12/(N12+Q12)*1000</f>
        <v>30.922769844925536</v>
      </c>
      <c r="AN12" s="385">
        <v>7</v>
      </c>
      <c r="AO12" s="385">
        <v>5</v>
      </c>
      <c r="AP12" s="385">
        <f>AN12+AO12</f>
        <v>12</v>
      </c>
    </row>
    <row r="13" spans="1:42" s="165" customFormat="1" x14ac:dyDescent="0.25">
      <c r="A13" s="405" t="s">
        <v>166</v>
      </c>
      <c r="B13" s="406"/>
      <c r="C13" s="407"/>
      <c r="D13" s="407"/>
      <c r="E13" s="407"/>
      <c r="F13" s="407"/>
      <c r="G13" s="407"/>
      <c r="H13" s="407"/>
      <c r="I13" s="407" t="s">
        <v>94</v>
      </c>
      <c r="J13" s="407" t="s">
        <v>93</v>
      </c>
      <c r="K13" s="408">
        <v>50</v>
      </c>
      <c r="L13" s="409">
        <f>343+236</f>
        <v>579</v>
      </c>
      <c r="M13" s="422">
        <f t="shared" ref="M13:M14" si="8">K13/L13*1000</f>
        <v>86.355785837651126</v>
      </c>
      <c r="N13" s="410">
        <v>9085</v>
      </c>
      <c r="O13" s="410"/>
      <c r="P13" s="415">
        <f>7137/9085</f>
        <v>0.78558062740781509</v>
      </c>
      <c r="Q13" s="410"/>
      <c r="R13" s="412"/>
      <c r="S13" s="413">
        <v>51.5</v>
      </c>
      <c r="T13" s="413">
        <v>81.5</v>
      </c>
      <c r="U13" s="412">
        <f t="shared" ref="U13:U14" si="9">(T13-S13)/S13</f>
        <v>0.58252427184466016</v>
      </c>
      <c r="V13" s="413">
        <v>174.8</v>
      </c>
      <c r="W13" s="413">
        <v>227.7</v>
      </c>
      <c r="X13" s="412">
        <f t="shared" ref="X13:X14" si="10">(W13-V13)/V13</f>
        <v>0.30263157894736825</v>
      </c>
      <c r="Y13" s="413">
        <v>-3.8</v>
      </c>
      <c r="Z13" s="413">
        <v>55</v>
      </c>
      <c r="AA13" s="412">
        <f t="shared" ref="AA13:AA14" si="11">Z13/V13</f>
        <v>0.31464530892448511</v>
      </c>
      <c r="AB13" s="412">
        <v>0.42499999999999999</v>
      </c>
      <c r="AC13" s="412">
        <v>0.438</v>
      </c>
      <c r="AD13" s="412">
        <v>0.30599999999999999</v>
      </c>
      <c r="AE13" s="412">
        <v>0.28799999999999998</v>
      </c>
      <c r="AF13" s="414">
        <v>4.16</v>
      </c>
      <c r="AG13" s="414">
        <v>3.54</v>
      </c>
      <c r="AH13" s="411">
        <v>1.133</v>
      </c>
      <c r="AI13" s="411">
        <v>0.89700000000000002</v>
      </c>
      <c r="AJ13" s="414">
        <v>3.4</v>
      </c>
      <c r="AK13" s="414">
        <v>2.8</v>
      </c>
      <c r="AL13" s="423">
        <f>V13/N13*1000</f>
        <v>19.240506329113924</v>
      </c>
      <c r="AM13" s="423">
        <f>W13/(N13+Q13)*1000</f>
        <v>25.063291139240505</v>
      </c>
      <c r="AN13" s="385">
        <v>6</v>
      </c>
      <c r="AO13" s="385">
        <v>6</v>
      </c>
      <c r="AP13" s="385">
        <f t="shared" ref="AP13:AP14" si="12">AN13+AO13</f>
        <v>12</v>
      </c>
    </row>
    <row r="14" spans="1:42" s="165" customFormat="1" x14ac:dyDescent="0.25">
      <c r="A14" s="405" t="s">
        <v>165</v>
      </c>
      <c r="B14" s="406"/>
      <c r="C14" s="407"/>
      <c r="D14" s="407"/>
      <c r="E14" s="407"/>
      <c r="F14" s="407"/>
      <c r="G14" s="407"/>
      <c r="H14" s="407"/>
      <c r="I14" s="407" t="s">
        <v>94</v>
      </c>
      <c r="J14" s="407" t="s">
        <v>93</v>
      </c>
      <c r="K14" s="408">
        <v>20</v>
      </c>
      <c r="L14" s="409">
        <v>223</v>
      </c>
      <c r="M14" s="422">
        <f t="shared" si="8"/>
        <v>89.686098654708516</v>
      </c>
      <c r="N14" s="410">
        <v>4726</v>
      </c>
      <c r="O14" s="410"/>
      <c r="P14" s="415">
        <f>3906/4726</f>
        <v>0.82649174777824796</v>
      </c>
      <c r="Q14" s="410"/>
      <c r="R14" s="412"/>
      <c r="S14" s="413">
        <v>24.4</v>
      </c>
      <c r="T14" s="413">
        <v>30.1</v>
      </c>
      <c r="U14" s="412">
        <f t="shared" si="9"/>
        <v>0.2336065573770493</v>
      </c>
      <c r="V14" s="413">
        <v>43</v>
      </c>
      <c r="W14" s="413">
        <v>102.7</v>
      </c>
      <c r="X14" s="412">
        <f t="shared" si="10"/>
        <v>1.3883720930232559</v>
      </c>
      <c r="Y14" s="413">
        <v>-72.599999999999994</v>
      </c>
      <c r="Z14" s="413">
        <v>43</v>
      </c>
      <c r="AA14" s="412">
        <f t="shared" si="11"/>
        <v>1</v>
      </c>
      <c r="AB14" s="412">
        <v>0.308</v>
      </c>
      <c r="AC14" s="412">
        <v>0.34200000000000003</v>
      </c>
      <c r="AD14" s="412">
        <v>0.254</v>
      </c>
      <c r="AE14" s="412">
        <v>0.14599999999999999</v>
      </c>
      <c r="AF14" s="414">
        <v>6.58</v>
      </c>
      <c r="AG14" s="414">
        <v>2.6</v>
      </c>
      <c r="AH14" s="411">
        <v>0.877</v>
      </c>
      <c r="AI14" s="411">
        <v>1.2529999999999999</v>
      </c>
      <c r="AJ14" s="414">
        <v>1.76</v>
      </c>
      <c r="AK14" s="414">
        <v>3.41</v>
      </c>
      <c r="AL14" s="423">
        <f>V14/N14*1000</f>
        <v>9.0986034701650436</v>
      </c>
      <c r="AM14" s="423">
        <f>W14/(N14+Q14)*1000</f>
        <v>21.730850613626746</v>
      </c>
      <c r="AN14" s="385">
        <v>6</v>
      </c>
      <c r="AO14" s="385">
        <v>6.5</v>
      </c>
      <c r="AP14" s="385">
        <f t="shared" si="12"/>
        <v>12.5</v>
      </c>
    </row>
    <row r="15" spans="1:42" s="258" customFormat="1" ht="12" customHeight="1" x14ac:dyDescent="0.35">
      <c r="A15" s="370" t="s">
        <v>7</v>
      </c>
      <c r="B15" s="356" t="s">
        <v>99</v>
      </c>
      <c r="C15" s="369" t="s">
        <v>98</v>
      </c>
      <c r="D15" s="369" t="s">
        <v>142</v>
      </c>
      <c r="E15" s="369" t="s">
        <v>96</v>
      </c>
      <c r="F15" s="369" t="s">
        <v>24</v>
      </c>
      <c r="G15" s="369" t="s">
        <v>113</v>
      </c>
      <c r="H15" s="369" t="s">
        <v>116</v>
      </c>
      <c r="I15" s="369" t="s">
        <v>94</v>
      </c>
      <c r="J15" s="369" t="s">
        <v>93</v>
      </c>
      <c r="K15" s="368">
        <v>61</v>
      </c>
      <c r="L15" s="367">
        <v>668</v>
      </c>
      <c r="M15" s="366">
        <f t="shared" si="7"/>
        <v>91.317365269461078</v>
      </c>
      <c r="N15" s="365">
        <v>50049</v>
      </c>
      <c r="O15" s="365" t="s">
        <v>92</v>
      </c>
      <c r="P15" s="361">
        <v>0.70679999999999998</v>
      </c>
      <c r="Q15" s="365">
        <v>7149</v>
      </c>
      <c r="R15" s="362">
        <f t="shared" si="0"/>
        <v>0.14284001678355213</v>
      </c>
      <c r="S15" s="363">
        <v>328.745</v>
      </c>
      <c r="T15" s="363">
        <v>462</v>
      </c>
      <c r="U15" s="362">
        <f t="shared" si="1"/>
        <v>0.40534456797822016</v>
      </c>
      <c r="V15" s="363">
        <v>658.37800000000004</v>
      </c>
      <c r="W15" s="363">
        <v>1220</v>
      </c>
      <c r="X15" s="362">
        <f t="shared" si="2"/>
        <v>0.85303883179571605</v>
      </c>
      <c r="Y15" s="363">
        <v>-135</v>
      </c>
      <c r="Z15" s="363">
        <v>27.7</v>
      </c>
      <c r="AA15" s="362">
        <f t="shared" si="3"/>
        <v>4.2073094787492896E-2</v>
      </c>
      <c r="AB15" s="362">
        <v>0.2</v>
      </c>
      <c r="AC15" s="362">
        <v>0.23</v>
      </c>
      <c r="AD15" s="362">
        <v>0.19600000000000001</v>
      </c>
      <c r="AE15" s="362">
        <v>9.5000000000000001E-2</v>
      </c>
      <c r="AF15" s="360">
        <v>2.59</v>
      </c>
      <c r="AG15" s="360">
        <v>2.25</v>
      </c>
      <c r="AH15" s="361">
        <v>0.56899999999999995</v>
      </c>
      <c r="AI15" s="361">
        <v>0.88800000000000001</v>
      </c>
      <c r="AJ15" s="360">
        <f>V15/S15</f>
        <v>2.0027011817670233</v>
      </c>
      <c r="AK15" s="360">
        <v>2.6</v>
      </c>
      <c r="AL15" s="359">
        <f t="shared" si="4"/>
        <v>13.154668424943555</v>
      </c>
      <c r="AM15" s="358">
        <f t="shared" si="5"/>
        <v>21.32941711248645</v>
      </c>
      <c r="AN15" s="357">
        <v>6.5</v>
      </c>
      <c r="AO15" s="357">
        <v>4.5</v>
      </c>
      <c r="AP15" s="357">
        <f t="shared" si="6"/>
        <v>11</v>
      </c>
    </row>
    <row r="16" spans="1:42" x14ac:dyDescent="0.25">
      <c r="A16" s="370" t="s">
        <v>9</v>
      </c>
      <c r="B16" s="356" t="s">
        <v>99</v>
      </c>
      <c r="C16" s="369" t="s">
        <v>98</v>
      </c>
      <c r="D16" s="369" t="s">
        <v>115</v>
      </c>
      <c r="E16" s="369" t="s">
        <v>96</v>
      </c>
      <c r="F16" s="369" t="s">
        <v>15</v>
      </c>
      <c r="G16" s="369" t="s">
        <v>107</v>
      </c>
      <c r="H16" s="369" t="s">
        <v>114</v>
      </c>
      <c r="I16" s="369" t="s">
        <v>112</v>
      </c>
      <c r="J16" s="369" t="s">
        <v>93</v>
      </c>
      <c r="K16" s="368">
        <v>50</v>
      </c>
      <c r="L16" s="367">
        <v>667</v>
      </c>
      <c r="M16" s="366">
        <f t="shared" si="7"/>
        <v>74.96251874062969</v>
      </c>
      <c r="N16" s="365">
        <v>16590</v>
      </c>
      <c r="O16" s="365" t="s">
        <v>92</v>
      </c>
      <c r="P16" s="361">
        <v>0.73</v>
      </c>
      <c r="Q16" s="365">
        <v>2823</v>
      </c>
      <c r="R16" s="362">
        <f t="shared" si="0"/>
        <v>0.1701627486437613</v>
      </c>
      <c r="S16" s="363">
        <v>79.656999999999996</v>
      </c>
      <c r="T16" s="363">
        <v>106.7</v>
      </c>
      <c r="U16" s="362">
        <f t="shared" si="1"/>
        <v>0.33949307656577588</v>
      </c>
      <c r="V16" s="363">
        <v>384.26100000000002</v>
      </c>
      <c r="W16" s="363">
        <v>592.4</v>
      </c>
      <c r="X16" s="362">
        <f t="shared" si="2"/>
        <v>0.54166048597177419</v>
      </c>
      <c r="Y16" s="363">
        <v>26.1</v>
      </c>
      <c r="Z16" s="363">
        <v>84</v>
      </c>
      <c r="AA16" s="362">
        <f t="shared" si="3"/>
        <v>0.21860141934778704</v>
      </c>
      <c r="AB16" s="362">
        <v>0.28799999999999998</v>
      </c>
      <c r="AC16" s="362">
        <v>0.317</v>
      </c>
      <c r="AD16" s="362">
        <v>9.2999999999999999E-2</v>
      </c>
      <c r="AE16" s="362">
        <v>0.13800000000000001</v>
      </c>
      <c r="AF16" s="360">
        <v>1.88</v>
      </c>
      <c r="AG16" s="360">
        <v>2.25</v>
      </c>
      <c r="AH16" s="361">
        <v>0.68200000000000005</v>
      </c>
      <c r="AI16" s="361">
        <v>0.84899999999999998</v>
      </c>
      <c r="AJ16" s="360">
        <f>V16/S16</f>
        <v>4.8239451648944858</v>
      </c>
      <c r="AK16" s="360">
        <f>W16/T16</f>
        <v>5.5520149953139644</v>
      </c>
      <c r="AL16" s="359">
        <f t="shared" si="4"/>
        <v>23.162206148282099</v>
      </c>
      <c r="AM16" s="358">
        <f t="shared" si="5"/>
        <v>30.515633853603255</v>
      </c>
      <c r="AN16" s="357">
        <v>5.5</v>
      </c>
      <c r="AO16" s="357">
        <v>5</v>
      </c>
      <c r="AP16" s="357">
        <f t="shared" si="6"/>
        <v>10.5</v>
      </c>
    </row>
    <row r="17" spans="1:42" s="165" customFormat="1" x14ac:dyDescent="0.25">
      <c r="A17" s="405" t="s">
        <v>162</v>
      </c>
      <c r="B17" s="406"/>
      <c r="C17" s="407"/>
      <c r="D17" s="407"/>
      <c r="E17" s="407"/>
      <c r="F17" s="407" t="s">
        <v>22</v>
      </c>
      <c r="G17" s="407" t="s">
        <v>107</v>
      </c>
      <c r="H17" s="407"/>
      <c r="I17" s="407" t="s">
        <v>94</v>
      </c>
      <c r="J17" s="407" t="s">
        <v>93</v>
      </c>
      <c r="K17" s="408">
        <v>20</v>
      </c>
      <c r="L17" s="409">
        <v>227</v>
      </c>
      <c r="M17" s="422">
        <f>K17/L17*1000</f>
        <v>88.105726872246706</v>
      </c>
      <c r="N17" s="410">
        <v>5312</v>
      </c>
      <c r="O17" s="410"/>
      <c r="P17" s="415"/>
      <c r="Q17" s="410">
        <v>771</v>
      </c>
      <c r="R17" s="412">
        <f>Q17/N17</f>
        <v>0.14514307228915663</v>
      </c>
      <c r="S17" s="413">
        <v>26.1</v>
      </c>
      <c r="T17" s="413">
        <v>32.5</v>
      </c>
      <c r="U17" s="412">
        <f>(T17-S17)/S17</f>
        <v>0.24521072796934859</v>
      </c>
      <c r="V17" s="413">
        <v>117.9</v>
      </c>
      <c r="W17" s="413">
        <v>146.9</v>
      </c>
      <c r="X17" s="412">
        <f>(W17-V17)/V17</f>
        <v>0.24597116200169633</v>
      </c>
      <c r="Y17" s="413">
        <v>-28.5</v>
      </c>
      <c r="Z17" s="413">
        <v>18.399999999999999</v>
      </c>
      <c r="AA17" s="412">
        <f>Z17/V17</f>
        <v>0.15606446140797284</v>
      </c>
      <c r="AB17" s="412">
        <v>0.31900000000000001</v>
      </c>
      <c r="AC17" s="412">
        <v>0.33700000000000002</v>
      </c>
      <c r="AD17" s="412">
        <v>0.16200000000000001</v>
      </c>
      <c r="AE17" s="412">
        <v>0.105</v>
      </c>
      <c r="AF17" s="414">
        <v>2.62</v>
      </c>
      <c r="AG17" s="414">
        <v>1.92</v>
      </c>
      <c r="AH17" s="411">
        <v>0.58099999999999996</v>
      </c>
      <c r="AI17" s="411">
        <v>0.63400000000000001</v>
      </c>
      <c r="AJ17" s="414">
        <v>4.51</v>
      </c>
      <c r="AK17" s="414">
        <v>4.5199999999999996</v>
      </c>
      <c r="AL17" s="423">
        <f>V17/N17*1000</f>
        <v>22.195030120481928</v>
      </c>
      <c r="AM17" s="423">
        <f>W17/(N17+Q17)*1000</f>
        <v>24.149268453065922</v>
      </c>
      <c r="AN17" s="385">
        <v>5</v>
      </c>
      <c r="AO17" s="385">
        <v>5</v>
      </c>
      <c r="AP17" s="385">
        <f>AN17+AO17</f>
        <v>10</v>
      </c>
    </row>
    <row r="18" spans="1:42" s="165" customFormat="1" x14ac:dyDescent="0.25">
      <c r="A18" s="405" t="s">
        <v>161</v>
      </c>
      <c r="B18" s="406" t="s">
        <v>17</v>
      </c>
      <c r="C18" s="407"/>
      <c r="D18" s="407"/>
      <c r="E18" s="407"/>
      <c r="F18" s="407" t="s">
        <v>22</v>
      </c>
      <c r="G18" s="407" t="s">
        <v>107</v>
      </c>
      <c r="H18" s="407"/>
      <c r="I18" s="407" t="s">
        <v>94</v>
      </c>
      <c r="J18" s="407" t="s">
        <v>93</v>
      </c>
      <c r="K18" s="408">
        <v>15</v>
      </c>
      <c r="L18" s="409">
        <v>117</v>
      </c>
      <c r="M18" s="422">
        <f>K18/L18*1000</f>
        <v>128.2051282051282</v>
      </c>
      <c r="N18" s="410">
        <v>2830</v>
      </c>
      <c r="O18" s="410"/>
      <c r="P18" s="415">
        <v>0.64204946996466428</v>
      </c>
      <c r="Q18" s="410">
        <v>406</v>
      </c>
      <c r="R18" s="412">
        <f>Q18/N18</f>
        <v>0.14346289752650176</v>
      </c>
      <c r="S18" s="413">
        <v>17.399999999999999</v>
      </c>
      <c r="T18" s="413">
        <v>30.1</v>
      </c>
      <c r="U18" s="412">
        <f>(T18-S18)/S18</f>
        <v>0.72988505747126464</v>
      </c>
      <c r="V18" s="413">
        <v>50.7</v>
      </c>
      <c r="W18" s="413">
        <v>107.2</v>
      </c>
      <c r="X18" s="412">
        <f>(W18-V18)/V18</f>
        <v>1.1143984220907297</v>
      </c>
      <c r="Y18" s="413">
        <v>-1.8</v>
      </c>
      <c r="Z18" s="413">
        <v>0</v>
      </c>
      <c r="AA18" s="412">
        <f>Z18/V18</f>
        <v>0</v>
      </c>
      <c r="AB18" s="412">
        <v>0.35199999999999998</v>
      </c>
      <c r="AC18" s="412">
        <v>0.27200000000000002</v>
      </c>
      <c r="AD18" s="412">
        <v>0.34499999999999997</v>
      </c>
      <c r="AE18" s="412">
        <v>8.8999999999999996E-2</v>
      </c>
      <c r="AF18" s="414">
        <v>4.33</v>
      </c>
      <c r="AG18" s="414">
        <v>1.99</v>
      </c>
      <c r="AH18" s="411">
        <v>0.311</v>
      </c>
      <c r="AI18" s="411">
        <v>0.54400000000000004</v>
      </c>
      <c r="AJ18" s="414">
        <f t="shared" ref="AJ18" si="13">V18/S18</f>
        <v>2.9137931034482762</v>
      </c>
      <c r="AK18" s="414">
        <f>W18/T18</f>
        <v>3.5614617940199333</v>
      </c>
      <c r="AL18" s="423">
        <f>V18/N18*1000</f>
        <v>17.915194346289752</v>
      </c>
      <c r="AM18" s="423">
        <f>W18/(N18+Q18)*1000</f>
        <v>33.127317676143385</v>
      </c>
      <c r="AN18" s="385">
        <v>6</v>
      </c>
      <c r="AO18" s="385">
        <v>3</v>
      </c>
      <c r="AP18" s="385">
        <f>AN18+AO18</f>
        <v>9</v>
      </c>
    </row>
    <row r="19" spans="1:42" x14ac:dyDescent="0.25">
      <c r="A19" s="373" t="s">
        <v>6</v>
      </c>
      <c r="B19" s="356" t="s">
        <v>99</v>
      </c>
      <c r="C19" s="372" t="s">
        <v>111</v>
      </c>
      <c r="D19" s="372" t="s">
        <v>151</v>
      </c>
      <c r="E19" s="369" t="s">
        <v>96</v>
      </c>
      <c r="F19" s="369" t="s">
        <v>24</v>
      </c>
      <c r="G19" s="369" t="s">
        <v>113</v>
      </c>
      <c r="H19" s="369"/>
      <c r="I19" s="369" t="s">
        <v>106</v>
      </c>
      <c r="J19" s="369"/>
      <c r="K19" s="368">
        <v>12</v>
      </c>
      <c r="L19" s="367">
        <v>147</v>
      </c>
      <c r="M19" s="366">
        <f t="shared" si="7"/>
        <v>81.632653061224488</v>
      </c>
      <c r="N19" s="365">
        <v>3364</v>
      </c>
      <c r="O19" s="365" t="s">
        <v>92</v>
      </c>
      <c r="P19" s="361">
        <v>0.94</v>
      </c>
      <c r="Q19" s="365">
        <v>881</v>
      </c>
      <c r="R19" s="362">
        <f t="shared" si="0"/>
        <v>0.26189060642092749</v>
      </c>
      <c r="S19" s="363">
        <v>16.7</v>
      </c>
      <c r="T19" s="363">
        <v>19.7</v>
      </c>
      <c r="U19" s="362">
        <f t="shared" si="1"/>
        <v>0.17964071856287425</v>
      </c>
      <c r="V19" s="363">
        <v>65.599999999999994</v>
      </c>
      <c r="W19" s="363">
        <v>102.6</v>
      </c>
      <c r="X19" s="362">
        <f t="shared" si="2"/>
        <v>0.5640243902439025</v>
      </c>
      <c r="Y19" s="363">
        <v>-14.3</v>
      </c>
      <c r="Z19" s="363">
        <v>0</v>
      </c>
      <c r="AA19" s="362">
        <f t="shared" si="3"/>
        <v>0</v>
      </c>
      <c r="AB19" s="362">
        <v>0.25600000000000001</v>
      </c>
      <c r="AC19" s="362">
        <v>0.32300000000000001</v>
      </c>
      <c r="AD19" s="362">
        <v>0.184</v>
      </c>
      <c r="AE19" s="362">
        <v>0.109</v>
      </c>
      <c r="AF19" s="360">
        <v>5.01</v>
      </c>
      <c r="AG19" s="360">
        <v>2.0699999999999998</v>
      </c>
      <c r="AH19" s="361">
        <v>0.60599999999999998</v>
      </c>
      <c r="AI19" s="361">
        <v>0.72099999999999997</v>
      </c>
      <c r="AJ19" s="360">
        <v>4.5599999999999996</v>
      </c>
      <c r="AK19" s="360">
        <v>5.78</v>
      </c>
      <c r="AL19" s="359">
        <f t="shared" si="4"/>
        <v>19.500594530321045</v>
      </c>
      <c r="AM19" s="358">
        <f t="shared" si="5"/>
        <v>24.169611307420492</v>
      </c>
      <c r="AN19" s="357">
        <v>4</v>
      </c>
      <c r="AO19" s="357">
        <v>6</v>
      </c>
      <c r="AP19" s="357">
        <f t="shared" si="6"/>
        <v>10</v>
      </c>
    </row>
    <row r="20" spans="1:42" x14ac:dyDescent="0.25">
      <c r="A20" s="373" t="s">
        <v>1</v>
      </c>
      <c r="B20" s="356" t="s">
        <v>99</v>
      </c>
      <c r="C20" s="372" t="s">
        <v>98</v>
      </c>
      <c r="D20" s="372" t="s">
        <v>150</v>
      </c>
      <c r="E20" s="369" t="s">
        <v>96</v>
      </c>
      <c r="F20" s="369" t="s">
        <v>15</v>
      </c>
      <c r="G20" s="369" t="s">
        <v>107</v>
      </c>
      <c r="H20" s="369"/>
      <c r="I20" s="369" t="s">
        <v>112</v>
      </c>
      <c r="J20" s="369" t="s">
        <v>93</v>
      </c>
      <c r="K20" s="368">
        <v>30</v>
      </c>
      <c r="L20" s="367">
        <v>331</v>
      </c>
      <c r="M20" s="366">
        <f t="shared" si="7"/>
        <v>90.634441087613283</v>
      </c>
      <c r="N20" s="365">
        <v>8516</v>
      </c>
      <c r="O20" s="365" t="s">
        <v>92</v>
      </c>
      <c r="P20" s="361">
        <v>0.69</v>
      </c>
      <c r="Q20" s="365">
        <v>1249</v>
      </c>
      <c r="R20" s="362">
        <f t="shared" si="0"/>
        <v>0.14666510098637858</v>
      </c>
      <c r="S20" s="363">
        <v>58.1</v>
      </c>
      <c r="T20" s="363">
        <v>66.7</v>
      </c>
      <c r="U20" s="362">
        <f t="shared" si="1"/>
        <v>0.14802065404475045</v>
      </c>
      <c r="V20" s="363">
        <v>220.5</v>
      </c>
      <c r="W20" s="363">
        <v>254</v>
      </c>
      <c r="X20" s="362">
        <f t="shared" si="2"/>
        <v>0.15192743764172337</v>
      </c>
      <c r="Y20" s="363">
        <v>7.5</v>
      </c>
      <c r="Z20" s="363">
        <v>1.4</v>
      </c>
      <c r="AA20" s="362">
        <f t="shared" si="3"/>
        <v>6.3492063492063492E-3</v>
      </c>
      <c r="AB20" s="362">
        <v>0.217</v>
      </c>
      <c r="AC20" s="362">
        <v>0.25900000000000001</v>
      </c>
      <c r="AD20" s="362">
        <v>7.5999999999999998E-2</v>
      </c>
      <c r="AE20" s="362">
        <v>5.0999999999999997E-2</v>
      </c>
      <c r="AF20" s="360">
        <v>1.91</v>
      </c>
      <c r="AG20" s="360">
        <v>1.52</v>
      </c>
      <c r="AH20" s="361">
        <v>0.76700000000000002</v>
      </c>
      <c r="AI20" s="361">
        <v>0.80900000000000005</v>
      </c>
      <c r="AJ20" s="360">
        <v>3.8</v>
      </c>
      <c r="AK20" s="360">
        <v>3.8</v>
      </c>
      <c r="AL20" s="359">
        <f t="shared" si="4"/>
        <v>25.892437764208548</v>
      </c>
      <c r="AM20" s="358">
        <f t="shared" si="5"/>
        <v>26.01126472094214</v>
      </c>
      <c r="AN20" s="357">
        <v>6</v>
      </c>
      <c r="AO20" s="357">
        <v>4</v>
      </c>
      <c r="AP20" s="357">
        <f t="shared" si="6"/>
        <v>10</v>
      </c>
    </row>
    <row r="21" spans="1:42" x14ac:dyDescent="0.25">
      <c r="A21" s="370" t="s">
        <v>16</v>
      </c>
      <c r="B21" s="356" t="s">
        <v>99</v>
      </c>
      <c r="C21" s="369" t="s">
        <v>98</v>
      </c>
      <c r="D21" s="369" t="s">
        <v>16</v>
      </c>
      <c r="E21" s="369"/>
      <c r="F21" s="369" t="s">
        <v>15</v>
      </c>
      <c r="G21" s="369" t="s">
        <v>107</v>
      </c>
      <c r="H21" s="369"/>
      <c r="I21" s="369" t="s">
        <v>94</v>
      </c>
      <c r="J21" s="369" t="s">
        <v>93</v>
      </c>
      <c r="K21" s="368">
        <v>8</v>
      </c>
      <c r="L21" s="367">
        <v>66</v>
      </c>
      <c r="M21" s="366">
        <f t="shared" si="7"/>
        <v>121.21212121212122</v>
      </c>
      <c r="N21" s="365">
        <v>3195</v>
      </c>
      <c r="O21" s="365"/>
      <c r="P21" s="361">
        <v>0.81</v>
      </c>
      <c r="Q21" s="365">
        <v>342</v>
      </c>
      <c r="R21" s="362">
        <f t="shared" si="0"/>
        <v>0.10704225352112676</v>
      </c>
      <c r="S21" s="363">
        <v>15.701000000000001</v>
      </c>
      <c r="T21" s="363">
        <v>17.7</v>
      </c>
      <c r="U21" s="362">
        <f t="shared" si="1"/>
        <v>0.1273167314183809</v>
      </c>
      <c r="V21" s="363">
        <v>73.7</v>
      </c>
      <c r="W21" s="363">
        <v>83.2</v>
      </c>
      <c r="X21" s="362">
        <f t="shared" si="2"/>
        <v>0.12890094979647218</v>
      </c>
      <c r="Y21" s="363">
        <v>1.5</v>
      </c>
      <c r="Z21" s="363">
        <v>0</v>
      </c>
      <c r="AA21" s="362">
        <f t="shared" si="3"/>
        <v>0</v>
      </c>
      <c r="AB21" s="362">
        <v>0.215</v>
      </c>
      <c r="AC21" s="362">
        <v>0.28000000000000003</v>
      </c>
      <c r="AD21" s="362">
        <v>4.9000000000000002E-2</v>
      </c>
      <c r="AE21" s="362">
        <v>3.9E-2</v>
      </c>
      <c r="AF21" s="360">
        <v>2.09</v>
      </c>
      <c r="AG21" s="360">
        <v>1.79</v>
      </c>
      <c r="AH21" s="361">
        <v>3.8959999999999999</v>
      </c>
      <c r="AI21" s="361">
        <v>3.516</v>
      </c>
      <c r="AJ21" s="360">
        <f>V21/S21</f>
        <v>4.6939685370358575</v>
      </c>
      <c r="AK21" s="360">
        <f>W21/T21</f>
        <v>4.7005649717514126</v>
      </c>
      <c r="AL21" s="359">
        <f t="shared" si="4"/>
        <v>23.067292644757433</v>
      </c>
      <c r="AM21" s="358">
        <f t="shared" si="5"/>
        <v>23.522759400621997</v>
      </c>
      <c r="AN21" s="357">
        <v>3.5</v>
      </c>
      <c r="AO21" s="357">
        <v>6.5</v>
      </c>
      <c r="AP21" s="357">
        <f t="shared" si="6"/>
        <v>10</v>
      </c>
    </row>
    <row r="22" spans="1:42" x14ac:dyDescent="0.25">
      <c r="A22" s="370" t="s">
        <v>149</v>
      </c>
      <c r="B22" s="356" t="s">
        <v>99</v>
      </c>
      <c r="C22" s="369" t="s">
        <v>98</v>
      </c>
      <c r="D22" s="369" t="s">
        <v>148</v>
      </c>
      <c r="E22" s="369"/>
      <c r="F22" s="369" t="s">
        <v>22</v>
      </c>
      <c r="G22" s="369" t="s">
        <v>95</v>
      </c>
      <c r="H22" s="369"/>
      <c r="I22" s="369" t="s">
        <v>94</v>
      </c>
      <c r="J22" s="369" t="s">
        <v>93</v>
      </c>
      <c r="K22" s="368">
        <v>37</v>
      </c>
      <c r="L22" s="367">
        <v>296</v>
      </c>
      <c r="M22" s="366">
        <f t="shared" si="7"/>
        <v>125</v>
      </c>
      <c r="N22" s="365">
        <v>8675</v>
      </c>
      <c r="O22" s="365"/>
      <c r="P22" s="361">
        <v>0.9</v>
      </c>
      <c r="Q22" s="365">
        <v>1857</v>
      </c>
      <c r="R22" s="362">
        <f t="shared" si="0"/>
        <v>0.21406340057636888</v>
      </c>
      <c r="S22" s="363">
        <v>54.1</v>
      </c>
      <c r="T22" s="363">
        <v>85.4</v>
      </c>
      <c r="U22" s="362">
        <f t="shared" si="1"/>
        <v>0.57855822550831804</v>
      </c>
      <c r="V22" s="363">
        <v>259.10000000000002</v>
      </c>
      <c r="W22" s="363">
        <v>360</v>
      </c>
      <c r="X22" s="362">
        <f t="shared" si="2"/>
        <v>0.38942493245851012</v>
      </c>
      <c r="Y22" s="363">
        <v>52.7</v>
      </c>
      <c r="Z22" s="363">
        <v>0</v>
      </c>
      <c r="AA22" s="362">
        <f t="shared" si="3"/>
        <v>0</v>
      </c>
      <c r="AB22" s="362">
        <v>0.33200000000000002</v>
      </c>
      <c r="AC22" s="362">
        <v>0.39300000000000002</v>
      </c>
      <c r="AD22" s="362">
        <v>0.20699999999999999</v>
      </c>
      <c r="AE22" s="362">
        <v>0.253</v>
      </c>
      <c r="AF22" s="360">
        <v>3.33</v>
      </c>
      <c r="AG22" s="360">
        <v>3.2</v>
      </c>
      <c r="AH22" s="361">
        <v>0.99299999999999999</v>
      </c>
      <c r="AI22" s="361">
        <v>1.0209999999999999</v>
      </c>
      <c r="AJ22" s="360">
        <f>V22/S22</f>
        <v>4.7892791127541594</v>
      </c>
      <c r="AK22" s="360">
        <v>4.22</v>
      </c>
      <c r="AL22" s="359">
        <f t="shared" si="4"/>
        <v>29.867435158501443</v>
      </c>
      <c r="AM22" s="358">
        <f t="shared" si="5"/>
        <v>34.181541967337637</v>
      </c>
      <c r="AN22" s="357">
        <v>6</v>
      </c>
      <c r="AO22" s="357">
        <v>3</v>
      </c>
      <c r="AP22" s="357">
        <f t="shared" si="6"/>
        <v>9</v>
      </c>
    </row>
    <row r="23" spans="1:42" x14ac:dyDescent="0.25">
      <c r="A23" s="370" t="s">
        <v>3</v>
      </c>
      <c r="B23" s="356" t="s">
        <v>99</v>
      </c>
      <c r="C23" s="369" t="s">
        <v>111</v>
      </c>
      <c r="D23" s="369" t="s">
        <v>110</v>
      </c>
      <c r="E23" s="369" t="s">
        <v>96</v>
      </c>
      <c r="F23" s="369" t="s">
        <v>14</v>
      </c>
      <c r="G23" s="369" t="s">
        <v>109</v>
      </c>
      <c r="H23" s="369"/>
      <c r="I23" s="369" t="s">
        <v>108</v>
      </c>
      <c r="J23" s="369"/>
      <c r="K23" s="368">
        <v>6.7</v>
      </c>
      <c r="L23" s="367">
        <v>118</v>
      </c>
      <c r="M23" s="375">
        <f t="shared" si="7"/>
        <v>56.779661016949156</v>
      </c>
      <c r="N23" s="365">
        <v>2531</v>
      </c>
      <c r="O23" s="365" t="s">
        <v>92</v>
      </c>
      <c r="P23" s="374">
        <v>0.96099999999999997</v>
      </c>
      <c r="Q23" s="365">
        <v>218</v>
      </c>
      <c r="R23" s="362">
        <f t="shared" si="0"/>
        <v>8.6131963650730933E-2</v>
      </c>
      <c r="S23" s="363">
        <v>10.436999999999999</v>
      </c>
      <c r="T23" s="363">
        <v>11.682</v>
      </c>
      <c r="U23" s="362">
        <f t="shared" si="1"/>
        <v>0.11928715148031054</v>
      </c>
      <c r="V23" s="363">
        <v>31.097000000000001</v>
      </c>
      <c r="W23" s="363">
        <v>33.773000000000003</v>
      </c>
      <c r="X23" s="362">
        <f t="shared" si="2"/>
        <v>8.6053317040229019E-2</v>
      </c>
      <c r="Y23" s="363">
        <v>7.5</v>
      </c>
      <c r="Z23" s="363">
        <v>0</v>
      </c>
      <c r="AA23" s="362">
        <f t="shared" si="3"/>
        <v>0</v>
      </c>
      <c r="AB23" s="362">
        <v>-3.1E-2</v>
      </c>
      <c r="AC23" s="362">
        <v>0.34300000000000003</v>
      </c>
      <c r="AD23" s="362">
        <v>-0.10100000000000001</v>
      </c>
      <c r="AE23" s="362">
        <v>0.23100000000000001</v>
      </c>
      <c r="AF23" s="360">
        <v>2.98</v>
      </c>
      <c r="AG23" s="360">
        <v>2.52</v>
      </c>
      <c r="AH23" s="361">
        <v>0.33900000000000002</v>
      </c>
      <c r="AI23" s="361">
        <v>0.30099999999999999</v>
      </c>
      <c r="AJ23" s="360">
        <f>V23/S23</f>
        <v>2.9794960237616177</v>
      </c>
      <c r="AK23" s="360">
        <f>W23/T23</f>
        <v>2.8910289334018149</v>
      </c>
      <c r="AL23" s="359">
        <f t="shared" si="4"/>
        <v>12.286448044251285</v>
      </c>
      <c r="AM23" s="358">
        <f t="shared" si="5"/>
        <v>12.285558384867224</v>
      </c>
      <c r="AN23" s="357">
        <v>5</v>
      </c>
      <c r="AO23" s="357">
        <v>4</v>
      </c>
      <c r="AP23" s="357">
        <f t="shared" si="6"/>
        <v>9</v>
      </c>
    </row>
    <row r="24" spans="1:42" x14ac:dyDescent="0.25">
      <c r="A24" s="373" t="s">
        <v>20</v>
      </c>
      <c r="B24" s="356" t="s">
        <v>99</v>
      </c>
      <c r="C24" s="372" t="s">
        <v>102</v>
      </c>
      <c r="D24" s="372" t="s">
        <v>144</v>
      </c>
      <c r="E24" s="369" t="s">
        <v>96</v>
      </c>
      <c r="F24" s="369" t="s">
        <v>15</v>
      </c>
      <c r="G24" s="369" t="s">
        <v>107</v>
      </c>
      <c r="H24" s="369"/>
      <c r="I24" s="369" t="s">
        <v>106</v>
      </c>
      <c r="J24" s="369" t="s">
        <v>101</v>
      </c>
      <c r="K24" s="368">
        <v>10</v>
      </c>
      <c r="L24" s="367">
        <v>75</v>
      </c>
      <c r="M24" s="366">
        <f t="shared" si="7"/>
        <v>133.33333333333334</v>
      </c>
      <c r="N24" s="365">
        <v>3740</v>
      </c>
      <c r="O24" s="365" t="s">
        <v>92</v>
      </c>
      <c r="P24" s="361">
        <v>0.72</v>
      </c>
      <c r="Q24" s="365">
        <v>240</v>
      </c>
      <c r="R24" s="362">
        <f t="shared" si="0"/>
        <v>6.4171122994652413E-2</v>
      </c>
      <c r="S24" s="363">
        <v>17</v>
      </c>
      <c r="T24" s="363">
        <v>21</v>
      </c>
      <c r="U24" s="362">
        <f t="shared" si="1"/>
        <v>0.23529411764705882</v>
      </c>
      <c r="V24" s="363">
        <v>85</v>
      </c>
      <c r="W24" s="363">
        <v>107</v>
      </c>
      <c r="X24" s="362">
        <f t="shared" si="2"/>
        <v>0.25882352941176473</v>
      </c>
      <c r="Y24" s="363">
        <v>-6.5</v>
      </c>
      <c r="Z24" s="363">
        <v>10</v>
      </c>
      <c r="AA24" s="362">
        <f t="shared" si="3"/>
        <v>0.11764705882352941</v>
      </c>
      <c r="AB24" s="362">
        <v>0.22900000000000001</v>
      </c>
      <c r="AC24" s="362">
        <v>0.28699999999999998</v>
      </c>
      <c r="AD24" s="362">
        <v>4.8000000000000001E-2</v>
      </c>
      <c r="AE24" s="362">
        <v>3.7999999999999999E-2</v>
      </c>
      <c r="AF24" s="360">
        <v>1.73</v>
      </c>
      <c r="AG24" s="360">
        <v>1.51</v>
      </c>
      <c r="AH24" s="361">
        <v>0.45800000000000002</v>
      </c>
      <c r="AI24" s="361">
        <v>0.51200000000000001</v>
      </c>
      <c r="AJ24" s="360">
        <v>5.09</v>
      </c>
      <c r="AK24" s="360">
        <v>5.16</v>
      </c>
      <c r="AL24" s="359">
        <f t="shared" si="4"/>
        <v>22.727272727272727</v>
      </c>
      <c r="AM24" s="358">
        <f t="shared" si="5"/>
        <v>26.884422110552762</v>
      </c>
      <c r="AN24" s="357">
        <v>4.5</v>
      </c>
      <c r="AO24" s="357">
        <v>4.5</v>
      </c>
      <c r="AP24" s="357">
        <f t="shared" si="6"/>
        <v>9</v>
      </c>
    </row>
    <row r="25" spans="1:42" x14ac:dyDescent="0.25">
      <c r="A25" s="370" t="s">
        <v>21</v>
      </c>
      <c r="B25" s="356" t="s">
        <v>99</v>
      </c>
      <c r="C25" s="369" t="s">
        <v>98</v>
      </c>
      <c r="D25" s="369" t="s">
        <v>147</v>
      </c>
      <c r="E25" s="369"/>
      <c r="F25" s="369" t="s">
        <v>15</v>
      </c>
      <c r="G25" s="369" t="s">
        <v>107</v>
      </c>
      <c r="H25" s="369"/>
      <c r="I25" s="369" t="s">
        <v>112</v>
      </c>
      <c r="J25" s="369" t="s">
        <v>93</v>
      </c>
      <c r="K25" s="368">
        <v>10</v>
      </c>
      <c r="L25" s="367">
        <v>74</v>
      </c>
      <c r="M25" s="366">
        <f t="shared" si="7"/>
        <v>135.13513513513513</v>
      </c>
      <c r="N25" s="365">
        <v>1250</v>
      </c>
      <c r="O25" s="365"/>
      <c r="P25" s="361">
        <v>0.52</v>
      </c>
      <c r="Q25" s="365">
        <v>107</v>
      </c>
      <c r="R25" s="362">
        <f t="shared" si="0"/>
        <v>8.5599999999999996E-2</v>
      </c>
      <c r="S25" s="363">
        <v>9.4</v>
      </c>
      <c r="T25" s="363">
        <v>9.8000000000000007</v>
      </c>
      <c r="U25" s="362">
        <f t="shared" si="1"/>
        <v>4.2553191489361736E-2</v>
      </c>
      <c r="V25" s="363">
        <v>40.200000000000003</v>
      </c>
      <c r="W25" s="363">
        <v>57.9</v>
      </c>
      <c r="X25" s="362">
        <f t="shared" si="2"/>
        <v>0.44029850746268645</v>
      </c>
      <c r="Y25" s="363">
        <v>2.2000000000000002</v>
      </c>
      <c r="Z25" s="363">
        <v>0</v>
      </c>
      <c r="AA25" s="362">
        <f t="shared" si="3"/>
        <v>0</v>
      </c>
      <c r="AB25" s="362">
        <v>0.32300000000000001</v>
      </c>
      <c r="AC25" s="362">
        <v>0.39100000000000001</v>
      </c>
      <c r="AD25" s="362">
        <v>0.11899999999999999</v>
      </c>
      <c r="AE25" s="362">
        <v>7.5999999999999998E-2</v>
      </c>
      <c r="AF25" s="360">
        <v>1.95</v>
      </c>
      <c r="AG25" s="360">
        <v>1.48</v>
      </c>
      <c r="AH25" s="361">
        <v>0.91700000000000004</v>
      </c>
      <c r="AI25" s="361">
        <v>1.1599999999999999</v>
      </c>
      <c r="AJ25" s="360">
        <f t="shared" ref="AJ25:AJ32" si="14">V25/S25</f>
        <v>4.2765957446808516</v>
      </c>
      <c r="AK25" s="360">
        <v>5.91</v>
      </c>
      <c r="AL25" s="359">
        <f t="shared" si="4"/>
        <v>32.160000000000004</v>
      </c>
      <c r="AM25" s="358">
        <f t="shared" si="5"/>
        <v>42.667649226234339</v>
      </c>
      <c r="AN25" s="357">
        <v>3</v>
      </c>
      <c r="AO25" s="357">
        <v>6</v>
      </c>
      <c r="AP25" s="357">
        <f t="shared" si="6"/>
        <v>9</v>
      </c>
    </row>
    <row r="26" spans="1:42" s="165" customFormat="1" x14ac:dyDescent="0.25">
      <c r="A26" s="370" t="s">
        <v>143</v>
      </c>
      <c r="B26" s="356" t="s">
        <v>99</v>
      </c>
      <c r="C26" s="369" t="s">
        <v>98</v>
      </c>
      <c r="D26" s="369" t="s">
        <v>142</v>
      </c>
      <c r="E26" s="369"/>
      <c r="F26" s="369" t="s">
        <v>15</v>
      </c>
      <c r="G26" s="369" t="s">
        <v>113</v>
      </c>
      <c r="H26" s="369" t="s">
        <v>141</v>
      </c>
      <c r="I26" s="369" t="s">
        <v>94</v>
      </c>
      <c r="J26" s="369" t="s">
        <v>93</v>
      </c>
      <c r="K26" s="368">
        <v>35</v>
      </c>
      <c r="L26" s="367">
        <v>401</v>
      </c>
      <c r="M26" s="366">
        <f>K26/L26*1000</f>
        <v>87.281795511221944</v>
      </c>
      <c r="N26" s="365">
        <v>49332</v>
      </c>
      <c r="O26" s="365"/>
      <c r="P26" s="361">
        <f>35068/47175</f>
        <v>0.74335983041865394</v>
      </c>
      <c r="Q26" s="365">
        <v>2000</v>
      </c>
      <c r="R26" s="362">
        <f>Q26/N26</f>
        <v>4.0541636260439474E-2</v>
      </c>
      <c r="S26" s="363">
        <v>274.8</v>
      </c>
      <c r="T26" s="363">
        <v>336.7</v>
      </c>
      <c r="U26" s="362">
        <f>(T26-S26)/S26</f>
        <v>0.22525473071324589</v>
      </c>
      <c r="V26" s="363">
        <v>666.5</v>
      </c>
      <c r="W26" s="363">
        <v>730.6</v>
      </c>
      <c r="X26" s="362">
        <f>(W26-V26)/V26</f>
        <v>9.6174043510877757E-2</v>
      </c>
      <c r="Y26" s="363">
        <v>176.4</v>
      </c>
      <c r="Z26" s="363">
        <v>156</v>
      </c>
      <c r="AA26" s="362">
        <f>Z26/V26</f>
        <v>0.23405851462865718</v>
      </c>
      <c r="AB26" s="362">
        <v>0.23</v>
      </c>
      <c r="AC26" s="362">
        <v>0.26500000000000001</v>
      </c>
      <c r="AD26" s="362">
        <v>0.17399999999999999</v>
      </c>
      <c r="AE26" s="362">
        <v>0.15</v>
      </c>
      <c r="AF26" s="360">
        <v>2.8</v>
      </c>
      <c r="AG26" s="360">
        <v>2.97</v>
      </c>
      <c r="AH26" s="361">
        <v>0.56200000000000006</v>
      </c>
      <c r="AI26" s="361">
        <v>0.50700000000000001</v>
      </c>
      <c r="AJ26" s="360">
        <f>V26/S26</f>
        <v>2.4254002911208152</v>
      </c>
      <c r="AK26" s="360">
        <f>W26/T26</f>
        <v>2.16988416988417</v>
      </c>
      <c r="AL26" s="359">
        <f>V26/N26*1000</f>
        <v>13.510500283791453</v>
      </c>
      <c r="AM26" s="359">
        <f>W26/(N26+Q26)*1000</f>
        <v>14.232837216551079</v>
      </c>
      <c r="AN26" s="357">
        <v>3</v>
      </c>
      <c r="AO26" s="357">
        <v>5</v>
      </c>
      <c r="AP26" s="357">
        <f>AN26+AO26</f>
        <v>8</v>
      </c>
    </row>
    <row r="27" spans="1:42" s="165" customFormat="1" x14ac:dyDescent="0.25">
      <c r="A27" s="370" t="s">
        <v>138</v>
      </c>
      <c r="B27" s="356" t="s">
        <v>99</v>
      </c>
      <c r="C27" s="369" t="s">
        <v>98</v>
      </c>
      <c r="D27" s="369" t="s">
        <v>155</v>
      </c>
      <c r="E27" s="369"/>
      <c r="F27" s="369" t="s">
        <v>22</v>
      </c>
      <c r="G27" s="369" t="s">
        <v>107</v>
      </c>
      <c r="H27" s="369" t="s">
        <v>141</v>
      </c>
      <c r="I27" s="369" t="s">
        <v>153</v>
      </c>
      <c r="J27" s="369" t="s">
        <v>93</v>
      </c>
      <c r="K27" s="368">
        <v>100</v>
      </c>
      <c r="L27" s="367">
        <v>679</v>
      </c>
      <c r="M27" s="366">
        <f>K27/L27*1000</f>
        <v>147.27540500736379</v>
      </c>
      <c r="N27" s="365">
        <v>22502</v>
      </c>
      <c r="O27" s="365"/>
      <c r="P27" s="361"/>
      <c r="Q27" s="365">
        <v>3368</v>
      </c>
      <c r="R27" s="362">
        <f>Q27/N27</f>
        <v>0.14967558439249845</v>
      </c>
      <c r="S27" s="363">
        <v>244.3</v>
      </c>
      <c r="T27" s="363">
        <v>265.7</v>
      </c>
      <c r="U27" s="362">
        <f>(T27-S27)/S27</f>
        <v>8.7597216537044525E-2</v>
      </c>
      <c r="V27" s="363">
        <v>624.9</v>
      </c>
      <c r="W27" s="363">
        <v>770.6</v>
      </c>
      <c r="X27" s="362">
        <f>(W27-V27)/V27</f>
        <v>0.2331573051688271</v>
      </c>
      <c r="Y27" s="363">
        <v>22.6</v>
      </c>
      <c r="Z27" s="363"/>
      <c r="AA27" s="362">
        <f>Z27/V27</f>
        <v>0</v>
      </c>
      <c r="AB27" s="362">
        <v>0.28799999999999998</v>
      </c>
      <c r="AC27" s="362">
        <v>0.28799999999999998</v>
      </c>
      <c r="AD27" s="362">
        <v>0.27800000000000002</v>
      </c>
      <c r="AE27" s="362">
        <v>0.14399999999999999</v>
      </c>
      <c r="AF27" s="360">
        <v>4.0999999999999996</v>
      </c>
      <c r="AG27" s="360">
        <v>2.38</v>
      </c>
      <c r="AH27" s="361">
        <v>0.38800000000000001</v>
      </c>
      <c r="AI27" s="361">
        <v>0.41199999999999998</v>
      </c>
      <c r="AJ27" s="360">
        <f>V27/S27</f>
        <v>2.5579205894392141</v>
      </c>
      <c r="AK27" s="360">
        <f>W27/T27</f>
        <v>2.9002634550244637</v>
      </c>
      <c r="AL27" s="359">
        <f>V27/N27*1000</f>
        <v>27.770864812016711</v>
      </c>
      <c r="AM27" s="416">
        <f>W27/(N27+Q27)*1000</f>
        <v>29.787398531117127</v>
      </c>
      <c r="AN27" s="298">
        <v>5</v>
      </c>
      <c r="AO27" s="298">
        <v>2.5</v>
      </c>
      <c r="AP27" s="357">
        <f>AN27+AO27</f>
        <v>7.5</v>
      </c>
    </row>
    <row r="28" spans="1:42" s="165" customFormat="1" x14ac:dyDescent="0.25">
      <c r="A28" s="370" t="s">
        <v>4</v>
      </c>
      <c r="B28" s="356" t="s">
        <v>99</v>
      </c>
      <c r="C28" s="369" t="s">
        <v>98</v>
      </c>
      <c r="D28" s="369" t="s">
        <v>146</v>
      </c>
      <c r="E28" s="369" t="s">
        <v>104</v>
      </c>
      <c r="F28" s="369" t="s">
        <v>22</v>
      </c>
      <c r="G28" s="369" t="s">
        <v>95</v>
      </c>
      <c r="H28" s="369"/>
      <c r="I28" s="369" t="s">
        <v>94</v>
      </c>
      <c r="J28" s="369" t="s">
        <v>93</v>
      </c>
      <c r="K28" s="368">
        <v>32</v>
      </c>
      <c r="L28" s="367">
        <v>347</v>
      </c>
      <c r="M28" s="366">
        <f t="shared" si="7"/>
        <v>92.21902017291066</v>
      </c>
      <c r="N28" s="365">
        <v>4648</v>
      </c>
      <c r="O28" s="365" t="s">
        <v>92</v>
      </c>
      <c r="P28" s="361">
        <v>0.75</v>
      </c>
      <c r="Q28" s="365">
        <v>514</v>
      </c>
      <c r="R28" s="362">
        <f t="shared" si="0"/>
        <v>0.11058519793459552</v>
      </c>
      <c r="S28" s="363">
        <v>20</v>
      </c>
      <c r="T28" s="363">
        <v>23</v>
      </c>
      <c r="U28" s="362">
        <f t="shared" si="1"/>
        <v>0.15</v>
      </c>
      <c r="V28" s="363">
        <v>64</v>
      </c>
      <c r="W28" s="363">
        <v>93</v>
      </c>
      <c r="X28" s="362">
        <f t="shared" si="2"/>
        <v>0.453125</v>
      </c>
      <c r="Y28" s="363">
        <v>30.4</v>
      </c>
      <c r="Z28" s="363">
        <v>14.1</v>
      </c>
      <c r="AA28" s="362">
        <f t="shared" si="3"/>
        <v>0.22031249999999999</v>
      </c>
      <c r="AB28" s="362">
        <v>0.28499999999999998</v>
      </c>
      <c r="AC28" s="362">
        <v>0.3</v>
      </c>
      <c r="AD28" s="362">
        <v>6.2E-2</v>
      </c>
      <c r="AE28" s="362">
        <v>5.8000000000000003E-2</v>
      </c>
      <c r="AF28" s="360">
        <v>2.68</v>
      </c>
      <c r="AG28" s="360">
        <v>1.68</v>
      </c>
      <c r="AH28" s="361">
        <v>1.571</v>
      </c>
      <c r="AI28" s="361">
        <v>1.837</v>
      </c>
      <c r="AJ28" s="360">
        <f t="shared" si="14"/>
        <v>3.2</v>
      </c>
      <c r="AK28" s="360">
        <v>4.04</v>
      </c>
      <c r="AL28" s="359">
        <f t="shared" si="4"/>
        <v>13.769363166953529</v>
      </c>
      <c r="AM28" s="358">
        <f t="shared" si="5"/>
        <v>18.016272762495156</v>
      </c>
      <c r="AN28" s="357">
        <v>3</v>
      </c>
      <c r="AO28" s="357">
        <v>4.5</v>
      </c>
      <c r="AP28" s="357">
        <f t="shared" si="6"/>
        <v>7.5</v>
      </c>
    </row>
    <row r="29" spans="1:42" s="165" customFormat="1" x14ac:dyDescent="0.25">
      <c r="A29" s="370" t="s">
        <v>5</v>
      </c>
      <c r="B29" s="356" t="s">
        <v>99</v>
      </c>
      <c r="C29" s="369" t="s">
        <v>98</v>
      </c>
      <c r="D29" s="369" t="s">
        <v>145</v>
      </c>
      <c r="E29" s="369" t="s">
        <v>96</v>
      </c>
      <c r="F29" s="369" t="s">
        <v>22</v>
      </c>
      <c r="G29" s="369" t="s">
        <v>95</v>
      </c>
      <c r="H29" s="369"/>
      <c r="I29" s="369" t="s">
        <v>94</v>
      </c>
      <c r="J29" s="369" t="s">
        <v>93</v>
      </c>
      <c r="K29" s="368">
        <v>27</v>
      </c>
      <c r="L29" s="367">
        <v>311</v>
      </c>
      <c r="M29" s="366">
        <f t="shared" si="7"/>
        <v>86.816720257234735</v>
      </c>
      <c r="N29" s="365">
        <v>6880</v>
      </c>
      <c r="O29" s="365" t="s">
        <v>92</v>
      </c>
      <c r="P29" s="361">
        <v>0.73</v>
      </c>
      <c r="Q29" s="365">
        <v>680</v>
      </c>
      <c r="R29" s="362">
        <f t="shared" si="0"/>
        <v>9.8837209302325577E-2</v>
      </c>
      <c r="S29" s="363">
        <v>38.825000000000003</v>
      </c>
      <c r="T29" s="363">
        <v>46.9</v>
      </c>
      <c r="U29" s="362">
        <f t="shared" si="1"/>
        <v>0.20798454603992261</v>
      </c>
      <c r="V29" s="363">
        <v>146.27099999999999</v>
      </c>
      <c r="W29" s="363">
        <v>161</v>
      </c>
      <c r="X29" s="362">
        <f t="shared" si="2"/>
        <v>0.10069665210465516</v>
      </c>
      <c r="Y29" s="363">
        <v>-29.7</v>
      </c>
      <c r="Z29" s="363">
        <v>28.4</v>
      </c>
      <c r="AA29" s="362">
        <f t="shared" si="3"/>
        <v>0.19416015478119383</v>
      </c>
      <c r="AB29" s="362">
        <v>0.35499999999999998</v>
      </c>
      <c r="AC29" s="362">
        <v>0.32400000000000001</v>
      </c>
      <c r="AD29" s="362">
        <v>0.20799999999999999</v>
      </c>
      <c r="AE29" s="362">
        <v>0.121</v>
      </c>
      <c r="AF29" s="360">
        <v>2.08</v>
      </c>
      <c r="AG29" s="360">
        <v>1.97</v>
      </c>
      <c r="AH29" s="361">
        <v>0.58699999999999997</v>
      </c>
      <c r="AI29" s="361">
        <v>0.55800000000000005</v>
      </c>
      <c r="AJ29" s="360">
        <f t="shared" si="14"/>
        <v>3.7674436574372177</v>
      </c>
      <c r="AK29" s="360">
        <v>3.43</v>
      </c>
      <c r="AL29" s="359">
        <f t="shared" si="4"/>
        <v>21.26031976744186</v>
      </c>
      <c r="AM29" s="358">
        <f t="shared" si="5"/>
        <v>21.296296296296294</v>
      </c>
      <c r="AN29" s="357">
        <v>3.5</v>
      </c>
      <c r="AO29" s="357">
        <v>3.5</v>
      </c>
      <c r="AP29" s="357">
        <f t="shared" si="6"/>
        <v>7</v>
      </c>
    </row>
    <row r="30" spans="1:42" s="165" customFormat="1" x14ac:dyDescent="0.25">
      <c r="A30" s="370" t="s">
        <v>12</v>
      </c>
      <c r="B30" s="356" t="s">
        <v>99</v>
      </c>
      <c r="C30" s="369" t="s">
        <v>98</v>
      </c>
      <c r="D30" s="369" t="s">
        <v>105</v>
      </c>
      <c r="E30" s="369" t="s">
        <v>104</v>
      </c>
      <c r="F30" s="369" t="s">
        <v>22</v>
      </c>
      <c r="G30" s="369" t="s">
        <v>95</v>
      </c>
      <c r="H30" s="371" t="s">
        <v>103</v>
      </c>
      <c r="I30" s="369" t="s">
        <v>94</v>
      </c>
      <c r="J30" s="369" t="s">
        <v>93</v>
      </c>
      <c r="K30" s="368">
        <v>85</v>
      </c>
      <c r="L30" s="367">
        <v>855</v>
      </c>
      <c r="M30" s="366">
        <f t="shared" si="7"/>
        <v>99.415204678362571</v>
      </c>
      <c r="N30" s="365">
        <v>18965</v>
      </c>
      <c r="O30" s="365" t="s">
        <v>92</v>
      </c>
      <c r="P30" s="361">
        <v>0.86299999999999999</v>
      </c>
      <c r="Q30" s="365">
        <v>2352</v>
      </c>
      <c r="R30" s="362">
        <f t="shared" si="0"/>
        <v>0.12401792776166623</v>
      </c>
      <c r="S30" s="363">
        <v>101.086</v>
      </c>
      <c r="T30" s="363">
        <v>106</v>
      </c>
      <c r="U30" s="362">
        <f t="shared" si="1"/>
        <v>4.8612072888431647E-2</v>
      </c>
      <c r="V30" s="363">
        <v>334.84800000000001</v>
      </c>
      <c r="W30" s="363">
        <v>396</v>
      </c>
      <c r="X30" s="362">
        <f t="shared" si="2"/>
        <v>0.18262614678899078</v>
      </c>
      <c r="Y30" s="364"/>
      <c r="Z30" s="363">
        <v>0</v>
      </c>
      <c r="AA30" s="362">
        <f t="shared" si="3"/>
        <v>0</v>
      </c>
      <c r="AB30" s="362">
        <v>0.25800000000000001</v>
      </c>
      <c r="AC30" s="362">
        <v>0.311</v>
      </c>
      <c r="AD30" s="362">
        <v>0.14899999999999999</v>
      </c>
      <c r="AE30" s="362">
        <v>0.114</v>
      </c>
      <c r="AF30" s="360">
        <v>3</v>
      </c>
      <c r="AG30" s="360">
        <v>2.08</v>
      </c>
      <c r="AH30" s="361">
        <v>0.52400000000000002</v>
      </c>
      <c r="AI30" s="361">
        <v>0.53200000000000003</v>
      </c>
      <c r="AJ30" s="360">
        <f t="shared" si="14"/>
        <v>3.3125061828542037</v>
      </c>
      <c r="AK30" s="360">
        <v>3.74</v>
      </c>
      <c r="AL30" s="359">
        <f t="shared" si="4"/>
        <v>17.656103348273135</v>
      </c>
      <c r="AM30" s="358">
        <f t="shared" si="5"/>
        <v>18.576722803396351</v>
      </c>
      <c r="AN30" s="357">
        <v>4</v>
      </c>
      <c r="AO30" s="357">
        <v>3</v>
      </c>
      <c r="AP30" s="357">
        <f t="shared" si="6"/>
        <v>7</v>
      </c>
    </row>
    <row r="31" spans="1:42" s="165" customFormat="1" x14ac:dyDescent="0.25">
      <c r="A31" s="370" t="s">
        <v>8</v>
      </c>
      <c r="B31" s="356" t="s">
        <v>99</v>
      </c>
      <c r="C31" s="369" t="s">
        <v>102</v>
      </c>
      <c r="D31" s="369" t="s">
        <v>144</v>
      </c>
      <c r="E31" s="369" t="s">
        <v>96</v>
      </c>
      <c r="F31" s="369" t="s">
        <v>22</v>
      </c>
      <c r="G31" s="369" t="s">
        <v>95</v>
      </c>
      <c r="H31" s="369"/>
      <c r="I31" s="369"/>
      <c r="J31" s="369" t="s">
        <v>101</v>
      </c>
      <c r="K31" s="368">
        <v>25</v>
      </c>
      <c r="L31" s="367">
        <v>254</v>
      </c>
      <c r="M31" s="366">
        <f t="shared" si="7"/>
        <v>98.425196850393704</v>
      </c>
      <c r="N31" s="365">
        <v>8315</v>
      </c>
      <c r="O31" s="365" t="s">
        <v>100</v>
      </c>
      <c r="P31" s="361">
        <v>0.86</v>
      </c>
      <c r="Q31" s="365">
        <v>1095</v>
      </c>
      <c r="R31" s="362">
        <f t="shared" si="0"/>
        <v>0.13168971737823212</v>
      </c>
      <c r="S31" s="363">
        <v>39.5</v>
      </c>
      <c r="T31" s="363">
        <v>52.7</v>
      </c>
      <c r="U31" s="362">
        <f t="shared" si="1"/>
        <v>0.33417721518987348</v>
      </c>
      <c r="V31" s="363">
        <v>117.852</v>
      </c>
      <c r="W31" s="363">
        <v>185</v>
      </c>
      <c r="X31" s="362">
        <f t="shared" si="2"/>
        <v>0.5697654685537793</v>
      </c>
      <c r="Y31" s="363">
        <v>-25.5</v>
      </c>
      <c r="Z31" s="363">
        <v>15</v>
      </c>
      <c r="AA31" s="362">
        <f t="shared" si="3"/>
        <v>0.12727828123409021</v>
      </c>
      <c r="AB31" s="362">
        <v>0.28599999999999998</v>
      </c>
      <c r="AC31" s="362">
        <v>0.3</v>
      </c>
      <c r="AD31" s="362">
        <v>0.23699999999999999</v>
      </c>
      <c r="AE31" s="362">
        <v>0.14199999999999999</v>
      </c>
      <c r="AF31" s="360">
        <v>3.49</v>
      </c>
      <c r="AG31" s="360">
        <v>1.9</v>
      </c>
      <c r="AH31" s="361">
        <v>0.38600000000000001</v>
      </c>
      <c r="AI31" s="361">
        <v>0.47599999999999998</v>
      </c>
      <c r="AJ31" s="360">
        <f t="shared" si="14"/>
        <v>2.9835949367088608</v>
      </c>
      <c r="AK31" s="360">
        <v>3.52</v>
      </c>
      <c r="AL31" s="359">
        <f t="shared" si="4"/>
        <v>14.173421527360192</v>
      </c>
      <c r="AM31" s="358">
        <f t="shared" si="5"/>
        <v>19.659936238044633</v>
      </c>
      <c r="AN31" s="357">
        <v>4.5</v>
      </c>
      <c r="AO31" s="357">
        <v>2.5</v>
      </c>
      <c r="AP31" s="357">
        <f t="shared" si="6"/>
        <v>7</v>
      </c>
    </row>
    <row r="32" spans="1:42" x14ac:dyDescent="0.25">
      <c r="A32" s="370" t="s">
        <v>13</v>
      </c>
      <c r="B32" s="356" t="s">
        <v>99</v>
      </c>
      <c r="C32" s="369" t="s">
        <v>98</v>
      </c>
      <c r="D32" s="369" t="s">
        <v>97</v>
      </c>
      <c r="E32" s="369" t="s">
        <v>96</v>
      </c>
      <c r="F32" s="369" t="s">
        <v>22</v>
      </c>
      <c r="G32" s="369" t="s">
        <v>95</v>
      </c>
      <c r="H32" s="369"/>
      <c r="I32" s="369" t="s">
        <v>94</v>
      </c>
      <c r="J32" s="369" t="s">
        <v>93</v>
      </c>
      <c r="K32" s="368">
        <v>15</v>
      </c>
      <c r="L32" s="367">
        <v>92</v>
      </c>
      <c r="M32" s="366">
        <f t="shared" si="7"/>
        <v>163.04347826086956</v>
      </c>
      <c r="N32" s="365">
        <v>3800</v>
      </c>
      <c r="O32" s="365" t="s">
        <v>92</v>
      </c>
      <c r="P32" s="361">
        <v>0.76200000000000001</v>
      </c>
      <c r="Q32" s="365">
        <v>393</v>
      </c>
      <c r="R32" s="362">
        <f t="shared" si="0"/>
        <v>0.10342105263157894</v>
      </c>
      <c r="S32" s="363">
        <v>24.605</v>
      </c>
      <c r="T32" s="363">
        <v>30.2</v>
      </c>
      <c r="U32" s="362">
        <f t="shared" si="1"/>
        <v>0.22739280634017472</v>
      </c>
      <c r="V32" s="363">
        <v>121.14100000000001</v>
      </c>
      <c r="W32" s="363">
        <v>155</v>
      </c>
      <c r="X32" s="362">
        <f t="shared" si="2"/>
        <v>0.27950074706333938</v>
      </c>
      <c r="Y32" s="364"/>
      <c r="Z32" s="363">
        <v>2.0390000000000001</v>
      </c>
      <c r="AA32" s="362">
        <f t="shared" si="3"/>
        <v>1.6831625956529993E-2</v>
      </c>
      <c r="AB32" s="362">
        <v>0.315</v>
      </c>
      <c r="AC32" s="362">
        <v>0.35399999999999998</v>
      </c>
      <c r="AD32" s="362">
        <v>0.222</v>
      </c>
      <c r="AE32" s="362">
        <v>0.219</v>
      </c>
      <c r="AF32" s="360">
        <v>2.66</v>
      </c>
      <c r="AG32" s="360">
        <v>2.38</v>
      </c>
      <c r="AH32" s="361">
        <v>0.44</v>
      </c>
      <c r="AI32" s="361">
        <v>0.49</v>
      </c>
      <c r="AJ32" s="360">
        <f t="shared" si="14"/>
        <v>4.9234301971144081</v>
      </c>
      <c r="AK32" s="360">
        <v>5.13</v>
      </c>
      <c r="AL32" s="359">
        <f t="shared" si="4"/>
        <v>31.879210526315788</v>
      </c>
      <c r="AM32" s="358">
        <f t="shared" si="5"/>
        <v>36.966372525637965</v>
      </c>
      <c r="AN32" s="357">
        <v>2.5</v>
      </c>
      <c r="AO32" s="357">
        <v>4</v>
      </c>
      <c r="AP32" s="357">
        <f t="shared" si="6"/>
        <v>6.5</v>
      </c>
    </row>
    <row r="33" spans="1:42" x14ac:dyDescent="0.25">
      <c r="A33" s="351" t="s">
        <v>0</v>
      </c>
      <c r="B33" s="401"/>
      <c r="C33" s="351"/>
      <c r="D33" s="351"/>
      <c r="E33" s="351"/>
      <c r="F33" s="351"/>
      <c r="G33" s="351"/>
      <c r="H33" s="351"/>
      <c r="I33" s="351"/>
      <c r="J33" s="351"/>
      <c r="K33" s="355">
        <f>SUM(K4:K32)</f>
        <v>1046.7</v>
      </c>
      <c r="L33" s="354">
        <f>SUM(L4:L32)</f>
        <v>9379</v>
      </c>
      <c r="M33" s="386">
        <f>K33/L33*1000</f>
        <v>111.60038383622988</v>
      </c>
      <c r="N33" s="352"/>
      <c r="O33" s="353"/>
      <c r="P33" s="352"/>
      <c r="Q33" s="352"/>
      <c r="R33" s="351"/>
      <c r="S33" s="351"/>
      <c r="T33" s="351"/>
      <c r="U33" s="351"/>
      <c r="V33" s="351"/>
      <c r="W33" s="350"/>
      <c r="X33" s="349"/>
      <c r="Y33" s="349"/>
      <c r="Z33" s="348" t="s">
        <v>91</v>
      </c>
      <c r="AA33" s="347">
        <f>AVERAGE(AA4:AA32)</f>
        <v>0.12193181849666009</v>
      </c>
      <c r="AB33" s="347">
        <f>AVERAGE(AB4:AB32)</f>
        <v>0.27140740740740743</v>
      </c>
      <c r="AC33" s="347">
        <f t="shared" ref="AC33:AM33" si="15">AVERAGE(AC4:AC32)</f>
        <v>0.31833333333333336</v>
      </c>
      <c r="AD33" s="347">
        <f t="shared" si="15"/>
        <v>0.16292592592592592</v>
      </c>
      <c r="AE33" s="347">
        <f t="shared" si="15"/>
        <v>0.1253333333333333</v>
      </c>
      <c r="AF33" s="346">
        <f t="shared" si="15"/>
        <v>2.928888888888888</v>
      </c>
      <c r="AG33" s="346">
        <f t="shared" si="15"/>
        <v>2.1114814814814813</v>
      </c>
      <c r="AH33" s="347">
        <f t="shared" si="15"/>
        <v>0.8600000000000001</v>
      </c>
      <c r="AI33" s="347">
        <f t="shared" si="15"/>
        <v>0.94140740740740736</v>
      </c>
      <c r="AJ33" s="346">
        <f t="shared" si="15"/>
        <v>3.9827928147824654</v>
      </c>
      <c r="AK33" s="346">
        <f>AVERAGE(AK4:AK32)</f>
        <v>4.3012407007269378</v>
      </c>
      <c r="AL33" s="345">
        <f t="shared" si="15"/>
        <v>24.959592730669538</v>
      </c>
      <c r="AM33" s="344">
        <f t="shared" si="15"/>
        <v>29.296379171898433</v>
      </c>
      <c r="AN33" s="330"/>
      <c r="AO33" s="330"/>
      <c r="AP33" s="330"/>
    </row>
    <row r="34" spans="1:42" ht="13" thickBot="1" x14ac:dyDescent="0.3">
      <c r="A34" s="394"/>
      <c r="B34" s="400"/>
      <c r="C34" s="395"/>
      <c r="D34" s="395"/>
      <c r="E34" s="399"/>
      <c r="F34" s="338"/>
      <c r="G34" s="338"/>
      <c r="H34" s="338"/>
      <c r="I34" s="397"/>
      <c r="J34" s="396" t="s">
        <v>159</v>
      </c>
      <c r="K34" s="387">
        <f>SUM(K7:K32)</f>
        <v>1036.7</v>
      </c>
      <c r="L34" s="388">
        <f>SUM(L7:L32)</f>
        <v>9256</v>
      </c>
      <c r="M34" s="389">
        <f>K34/L34*1000</f>
        <v>112.00302506482282</v>
      </c>
      <c r="N34" s="339"/>
      <c r="O34" s="340"/>
      <c r="P34" s="339"/>
      <c r="Q34" s="339"/>
      <c r="R34" s="338"/>
      <c r="S34" s="338"/>
      <c r="T34" s="338"/>
      <c r="U34" s="338"/>
      <c r="V34" s="338"/>
      <c r="W34" s="337"/>
      <c r="X34" s="330"/>
      <c r="Y34" s="336"/>
      <c r="Z34" s="335" t="s">
        <v>90</v>
      </c>
      <c r="AA34" s="334">
        <f>SUMPRODUCT(AA4:AA32,$K$4:$K$32)/SUMPRODUCT($K$4:$K$32)</f>
        <v>0.11133968212699037</v>
      </c>
      <c r="AB34" s="334">
        <f t="shared" ref="AB34:AL34" si="16">SUMPRODUCT(AB4:AB32,$K$4:$K$32)/SUMPRODUCT($K$4:$K$32)</f>
        <v>0.27877070793923758</v>
      </c>
      <c r="AC34" s="334">
        <f t="shared" si="16"/>
        <v>0.3215908092098978</v>
      </c>
      <c r="AD34" s="334">
        <f t="shared" si="16"/>
        <v>0.17811531479889178</v>
      </c>
      <c r="AE34" s="334">
        <f t="shared" si="16"/>
        <v>0.13220282793541607</v>
      </c>
      <c r="AF34" s="333">
        <f t="shared" si="16"/>
        <v>2.7520741377663129</v>
      </c>
      <c r="AG34" s="333">
        <f t="shared" si="16"/>
        <v>2.1304327887646886</v>
      </c>
      <c r="AH34" s="334">
        <f t="shared" si="16"/>
        <v>0.76686185153339059</v>
      </c>
      <c r="AI34" s="334">
        <f t="shared" si="16"/>
        <v>0.83693293207222719</v>
      </c>
      <c r="AJ34" s="333">
        <f>SUMPRODUCT(AJ4:AJ32,$K$4:$K$32)/SUMPRODUCT($K$4:$K$32)</f>
        <v>4.1233853335426662</v>
      </c>
      <c r="AK34" s="333">
        <f>SUMPRODUCT(AK4:AK32,$K$4:$K$32)/SUMPRODUCT($K$4:$K$32)</f>
        <v>4.346171785402877</v>
      </c>
      <c r="AL34" s="332">
        <f t="shared" si="16"/>
        <v>28.558035734918072</v>
      </c>
      <c r="AM34" s="331"/>
      <c r="AN34" s="330"/>
      <c r="AO34" s="330"/>
      <c r="AP34" s="330"/>
    </row>
    <row r="35" spans="1:42" ht="8.25" customHeight="1" x14ac:dyDescent="0.25">
      <c r="A35" s="417"/>
      <c r="B35" s="400"/>
      <c r="C35" s="338"/>
      <c r="D35" s="338"/>
      <c r="E35" s="338"/>
      <c r="F35" s="338"/>
      <c r="G35" s="338"/>
      <c r="H35" s="338"/>
      <c r="I35" s="338"/>
      <c r="J35" s="338"/>
      <c r="K35" s="343"/>
      <c r="L35" s="342"/>
      <c r="M35" s="341"/>
      <c r="N35" s="339"/>
      <c r="O35" s="340"/>
      <c r="P35" s="339"/>
      <c r="Q35" s="339"/>
      <c r="R35" s="338"/>
      <c r="S35" s="338"/>
      <c r="T35" s="338"/>
      <c r="U35" s="338"/>
      <c r="V35" s="338"/>
      <c r="W35" s="337"/>
      <c r="X35" s="330"/>
      <c r="Y35" s="393"/>
      <c r="Z35" s="418"/>
      <c r="AA35" s="419"/>
      <c r="AB35" s="419"/>
      <c r="AC35" s="391"/>
      <c r="AD35" s="419"/>
      <c r="AE35" s="419"/>
      <c r="AF35" s="392"/>
      <c r="AG35" s="420"/>
      <c r="AH35" s="419"/>
      <c r="AI35" s="391"/>
      <c r="AJ35" s="420"/>
      <c r="AK35" s="420"/>
      <c r="AL35" s="390"/>
      <c r="AM35" s="421"/>
      <c r="AN35" s="330"/>
      <c r="AO35" s="330"/>
      <c r="AP35" s="330"/>
    </row>
    <row r="39" spans="1:42" x14ac:dyDescent="0.25">
      <c r="L39" s="329"/>
    </row>
  </sheetData>
  <mergeCells count="10">
    <mergeCell ref="AF2:AG2"/>
    <mergeCell ref="AH2:AI2"/>
    <mergeCell ref="AJ2:AK2"/>
    <mergeCell ref="AL2:AM2"/>
    <mergeCell ref="C2:D2"/>
    <mergeCell ref="I2:J2"/>
    <mergeCell ref="S2:T2"/>
    <mergeCell ref="V2:W2"/>
    <mergeCell ref="AB2:AC2"/>
    <mergeCell ref="AD2:AE2"/>
  </mergeCells>
  <pageMargins left="0.23622047244094491" right="0.23622047244094491" top="0.74803149606299213" bottom="0.74803149606299213" header="0.31496062992125984" footer="0.31496062992125984"/>
  <pageSetup paperSize="8" scale="79" orientation="landscape" r:id="rId1"/>
  <headerFooter alignWithMargins="0"/>
  <ignoredErrors>
    <ignoredError sqref="L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view="pageBreakPreview" zoomScaleNormal="130" zoomScaleSheetLayoutView="100" workbookViewId="0">
      <selection activeCell="H2" sqref="H2:H28"/>
    </sheetView>
  </sheetViews>
  <sheetFormatPr defaultColWidth="8.84375" defaultRowHeight="12.5" x14ac:dyDescent="0.25"/>
  <cols>
    <col min="1" max="1" width="12.23046875" style="2" customWidth="1"/>
    <col min="2" max="2" width="7.53515625" style="2" customWidth="1"/>
    <col min="3" max="3" width="7.23046875" style="2" hidden="1" customWidth="1"/>
    <col min="4" max="4" width="6" style="2" hidden="1" customWidth="1"/>
    <col min="5" max="5" width="6.4609375" style="2" hidden="1" customWidth="1"/>
    <col min="6" max="6" width="5.07421875" style="2" hidden="1" customWidth="1"/>
    <col min="7" max="7" width="5.53515625" style="2" hidden="1" customWidth="1"/>
    <col min="8" max="8" width="8.23046875" style="2" bestFit="1" customWidth="1"/>
    <col min="9" max="9" width="5.3046875" style="1" bestFit="1" customWidth="1"/>
    <col min="10" max="10" width="5.84375" style="1" bestFit="1" customWidth="1"/>
    <col min="11" max="11" width="2" style="1" customWidth="1"/>
    <col min="12" max="12" width="9.84375" style="2" customWidth="1"/>
    <col min="13" max="13" width="10.4609375" style="2" customWidth="1"/>
    <col min="14" max="14" width="8.84375" style="1"/>
    <col min="15" max="15" width="7.765625" style="1" bestFit="1" customWidth="1"/>
    <col min="16" max="16384" width="8.84375" style="1"/>
  </cols>
  <sheetData>
    <row r="1" spans="1:13" s="58" customFormat="1" ht="39.75" customHeight="1" x14ac:dyDescent="0.2">
      <c r="A1" s="60" t="s">
        <v>37</v>
      </c>
      <c r="B1" s="60" t="s">
        <v>36</v>
      </c>
      <c r="C1" s="60" t="s">
        <v>35</v>
      </c>
      <c r="D1" s="60" t="s">
        <v>34</v>
      </c>
      <c r="E1" s="60" t="s">
        <v>33</v>
      </c>
      <c r="F1" s="60" t="s">
        <v>32</v>
      </c>
      <c r="G1" s="60" t="s">
        <v>31</v>
      </c>
      <c r="H1" s="60" t="s">
        <v>30</v>
      </c>
      <c r="I1" s="60" t="s">
        <v>29</v>
      </c>
      <c r="J1" s="60" t="s">
        <v>28</v>
      </c>
      <c r="L1" s="59" t="s">
        <v>27</v>
      </c>
      <c r="M1" s="59" t="s">
        <v>26</v>
      </c>
    </row>
    <row r="2" spans="1:13" ht="15.75" customHeight="1" x14ac:dyDescent="0.2">
      <c r="A2" s="2" t="s">
        <v>13</v>
      </c>
      <c r="B2" s="36">
        <v>3800</v>
      </c>
      <c r="C2" s="34">
        <v>24.605</v>
      </c>
      <c r="D2" s="34">
        <v>121.14100000000001</v>
      </c>
      <c r="E2" s="57">
        <f t="shared" ref="E2:E16" si="0">D2/C2</f>
        <v>4.9234301971144081</v>
      </c>
      <c r="F2" s="56">
        <f t="shared" ref="F2:F17" si="1">D2/B2*1000</f>
        <v>31.879210526315788</v>
      </c>
      <c r="G2" s="2" t="s">
        <v>22</v>
      </c>
      <c r="H2" s="30">
        <v>15</v>
      </c>
      <c r="I2" s="29">
        <v>92</v>
      </c>
      <c r="J2" s="28">
        <f t="shared" ref="J2:J17" si="2">H2/I2*1000</f>
        <v>163.04347826086956</v>
      </c>
      <c r="L2" s="26">
        <v>2.5</v>
      </c>
      <c r="M2" s="26">
        <v>4</v>
      </c>
    </row>
    <row r="3" spans="1:13" ht="15" x14ac:dyDescent="0.2">
      <c r="A3" s="2" t="s">
        <v>12</v>
      </c>
      <c r="B3" s="36">
        <v>18965</v>
      </c>
      <c r="C3" s="34">
        <v>101.086</v>
      </c>
      <c r="D3" s="34">
        <v>334.84800000000001</v>
      </c>
      <c r="E3" s="57">
        <f t="shared" si="0"/>
        <v>3.3125061828542037</v>
      </c>
      <c r="F3" s="56">
        <f t="shared" si="1"/>
        <v>17.656103348273135</v>
      </c>
      <c r="G3" s="2" t="s">
        <v>22</v>
      </c>
      <c r="H3" s="30">
        <v>85</v>
      </c>
      <c r="I3" s="29">
        <v>855</v>
      </c>
      <c r="J3" s="28">
        <f t="shared" si="2"/>
        <v>99.415204678362571</v>
      </c>
      <c r="L3" s="26">
        <v>4</v>
      </c>
      <c r="M3" s="26">
        <v>3</v>
      </c>
    </row>
    <row r="4" spans="1:13" ht="15" x14ac:dyDescent="0.2">
      <c r="A4" s="2" t="s">
        <v>9</v>
      </c>
      <c r="B4" s="36">
        <v>16590</v>
      </c>
      <c r="C4" s="34">
        <v>79.656999999999996</v>
      </c>
      <c r="D4" s="34">
        <v>384.26100000000002</v>
      </c>
      <c r="E4" s="57">
        <f t="shared" si="0"/>
        <v>4.8239451648944858</v>
      </c>
      <c r="F4" s="56">
        <f t="shared" si="1"/>
        <v>23.162206148282099</v>
      </c>
      <c r="G4" s="2" t="s">
        <v>15</v>
      </c>
      <c r="H4" s="30">
        <v>50</v>
      </c>
      <c r="I4" s="29">
        <v>667</v>
      </c>
      <c r="J4" s="28">
        <f t="shared" si="2"/>
        <v>74.96251874062969</v>
      </c>
      <c r="L4" s="26">
        <v>5.5</v>
      </c>
      <c r="M4" s="26">
        <v>5</v>
      </c>
    </row>
    <row r="5" spans="1:13" ht="15" x14ac:dyDescent="0.2">
      <c r="A5" s="2" t="s">
        <v>10</v>
      </c>
      <c r="B5" s="36">
        <v>17484</v>
      </c>
      <c r="C5" s="34">
        <v>97.932000000000002</v>
      </c>
      <c r="D5" s="34">
        <v>544.80100000000004</v>
      </c>
      <c r="E5" s="57">
        <f t="shared" si="0"/>
        <v>5.5630539558060699</v>
      </c>
      <c r="F5" s="56">
        <f t="shared" si="1"/>
        <v>31.159974834134069</v>
      </c>
      <c r="G5" s="2" t="s">
        <v>25</v>
      </c>
      <c r="H5" s="30">
        <v>88</v>
      </c>
      <c r="I5" s="29">
        <v>589</v>
      </c>
      <c r="J5" s="28">
        <f t="shared" si="2"/>
        <v>149.40577249575551</v>
      </c>
      <c r="L5" s="26">
        <v>6</v>
      </c>
      <c r="M5" s="26">
        <v>6</v>
      </c>
    </row>
    <row r="6" spans="1:13" ht="15" x14ac:dyDescent="0.2">
      <c r="A6" s="2" t="s">
        <v>8</v>
      </c>
      <c r="B6" s="36">
        <v>8315</v>
      </c>
      <c r="C6" s="34">
        <v>39.5</v>
      </c>
      <c r="D6" s="34">
        <v>117.852</v>
      </c>
      <c r="E6" s="57">
        <f t="shared" si="0"/>
        <v>2.9835949367088608</v>
      </c>
      <c r="F6" s="56">
        <f t="shared" si="1"/>
        <v>14.173421527360192</v>
      </c>
      <c r="G6" s="2" t="s">
        <v>22</v>
      </c>
      <c r="H6" s="30">
        <v>25</v>
      </c>
      <c r="I6" s="29">
        <v>254</v>
      </c>
      <c r="J6" s="28">
        <f t="shared" si="2"/>
        <v>98.425196850393704</v>
      </c>
      <c r="L6" s="26">
        <v>4.5</v>
      </c>
      <c r="M6" s="26">
        <v>2.5</v>
      </c>
    </row>
    <row r="7" spans="1:13" ht="15" x14ac:dyDescent="0.2">
      <c r="A7" s="2" t="s">
        <v>11</v>
      </c>
      <c r="B7" s="36">
        <v>11326</v>
      </c>
      <c r="C7" s="34">
        <v>104.867</v>
      </c>
      <c r="D7" s="34">
        <v>653.42499999999995</v>
      </c>
      <c r="E7" s="57">
        <f t="shared" si="0"/>
        <v>6.2309878226706203</v>
      </c>
      <c r="F7" s="56">
        <f t="shared" si="1"/>
        <v>57.692477485431752</v>
      </c>
      <c r="G7" s="2" t="s">
        <v>24</v>
      </c>
      <c r="H7" s="30">
        <v>65</v>
      </c>
      <c r="I7" s="29">
        <v>585</v>
      </c>
      <c r="J7" s="28">
        <f t="shared" si="2"/>
        <v>111.1111111111111</v>
      </c>
      <c r="L7" s="26">
        <v>5.5</v>
      </c>
      <c r="M7" s="26">
        <v>7.5</v>
      </c>
    </row>
    <row r="8" spans="1:13" ht="15" x14ac:dyDescent="0.2">
      <c r="A8" s="2" t="s">
        <v>7</v>
      </c>
      <c r="B8" s="36">
        <v>50049</v>
      </c>
      <c r="C8" s="34">
        <v>328.745</v>
      </c>
      <c r="D8" s="34">
        <v>658.37800000000004</v>
      </c>
      <c r="E8" s="57">
        <f t="shared" si="0"/>
        <v>2.0027011817670233</v>
      </c>
      <c r="F8" s="56">
        <f t="shared" si="1"/>
        <v>13.154668424943555</v>
      </c>
      <c r="G8" s="2" t="s">
        <v>24</v>
      </c>
      <c r="H8" s="30">
        <v>61</v>
      </c>
      <c r="I8" s="29">
        <v>668</v>
      </c>
      <c r="J8" s="28">
        <f t="shared" si="2"/>
        <v>91.317365269461078</v>
      </c>
      <c r="L8" s="26">
        <v>6.5</v>
      </c>
      <c r="M8" s="26">
        <v>4.5</v>
      </c>
    </row>
    <row r="9" spans="1:13" ht="15" x14ac:dyDescent="0.2">
      <c r="A9" s="2" t="s">
        <v>5</v>
      </c>
      <c r="B9" s="36">
        <v>6880</v>
      </c>
      <c r="C9" s="34">
        <v>38.825000000000003</v>
      </c>
      <c r="D9" s="34">
        <v>146.27099999999999</v>
      </c>
      <c r="E9" s="57">
        <f t="shared" si="0"/>
        <v>3.7674436574372177</v>
      </c>
      <c r="F9" s="56">
        <f t="shared" si="1"/>
        <v>21.26031976744186</v>
      </c>
      <c r="G9" s="2" t="s">
        <v>22</v>
      </c>
      <c r="H9" s="30">
        <v>27</v>
      </c>
      <c r="I9" s="29">
        <v>311</v>
      </c>
      <c r="J9" s="28">
        <f t="shared" si="2"/>
        <v>86.816720257234735</v>
      </c>
      <c r="L9" s="26">
        <v>3.5</v>
      </c>
      <c r="M9" s="26">
        <v>3.5</v>
      </c>
    </row>
    <row r="10" spans="1:13" ht="15" x14ac:dyDescent="0.2">
      <c r="A10" s="2" t="s">
        <v>4</v>
      </c>
      <c r="B10" s="36">
        <v>4648</v>
      </c>
      <c r="C10" s="34">
        <v>19</v>
      </c>
      <c r="D10" s="34">
        <v>85</v>
      </c>
      <c r="E10" s="57">
        <f t="shared" si="0"/>
        <v>4.4736842105263159</v>
      </c>
      <c r="F10" s="56">
        <f t="shared" si="1"/>
        <v>18.287435456110153</v>
      </c>
      <c r="G10" s="2" t="s">
        <v>22</v>
      </c>
      <c r="H10" s="30">
        <v>32</v>
      </c>
      <c r="I10" s="29">
        <v>347</v>
      </c>
      <c r="J10" s="28">
        <f t="shared" si="2"/>
        <v>92.21902017291066</v>
      </c>
      <c r="L10" s="26">
        <v>3</v>
      </c>
      <c r="M10" s="26">
        <v>4.5</v>
      </c>
    </row>
    <row r="11" spans="1:13" ht="15" x14ac:dyDescent="0.2">
      <c r="A11" s="2" t="s">
        <v>3</v>
      </c>
      <c r="B11" s="36">
        <v>2531</v>
      </c>
      <c r="C11" s="34">
        <v>10.436999999999999</v>
      </c>
      <c r="D11" s="34">
        <v>31.097000000000001</v>
      </c>
      <c r="E11" s="57">
        <f t="shared" si="0"/>
        <v>2.9794960237616177</v>
      </c>
      <c r="F11" s="56">
        <f t="shared" si="1"/>
        <v>12.286448044251285</v>
      </c>
      <c r="G11" s="2" t="s">
        <v>14</v>
      </c>
      <c r="H11" s="30">
        <v>6.7</v>
      </c>
      <c r="I11" s="29">
        <v>118</v>
      </c>
      <c r="J11" s="28">
        <f t="shared" si="2"/>
        <v>56.779661016949156</v>
      </c>
      <c r="L11" s="26">
        <v>5</v>
      </c>
      <c r="M11" s="26">
        <v>4</v>
      </c>
    </row>
    <row r="12" spans="1:13" ht="15.5" x14ac:dyDescent="0.35">
      <c r="A12" s="2" t="s">
        <v>6</v>
      </c>
      <c r="B12" s="36">
        <v>3364</v>
      </c>
      <c r="C12" s="34">
        <v>13.718999999999999</v>
      </c>
      <c r="D12" s="34">
        <v>59.231000000000002</v>
      </c>
      <c r="E12" s="57">
        <f t="shared" si="0"/>
        <v>4.3174429623150381</v>
      </c>
      <c r="F12" s="56">
        <f t="shared" si="1"/>
        <v>17.607312722948873</v>
      </c>
      <c r="G12" s="2" t="s">
        <v>24</v>
      </c>
      <c r="H12" s="30">
        <v>12</v>
      </c>
      <c r="I12" s="29">
        <v>147</v>
      </c>
      <c r="J12" s="28">
        <f t="shared" si="2"/>
        <v>81.632653061224488</v>
      </c>
      <c r="L12" s="26">
        <v>4</v>
      </c>
      <c r="M12" s="26">
        <v>6</v>
      </c>
    </row>
    <row r="13" spans="1:13" ht="15.5" x14ac:dyDescent="0.35">
      <c r="A13" s="2" t="s">
        <v>23</v>
      </c>
      <c r="B13" s="36">
        <v>8675</v>
      </c>
      <c r="C13" s="34">
        <v>59.8</v>
      </c>
      <c r="D13" s="34">
        <v>259.10000000000002</v>
      </c>
      <c r="E13" s="57">
        <f t="shared" si="0"/>
        <v>4.332775919732442</v>
      </c>
      <c r="F13" s="56">
        <f t="shared" si="1"/>
        <v>29.867435158501443</v>
      </c>
      <c r="G13" s="2" t="s">
        <v>22</v>
      </c>
      <c r="H13" s="30">
        <v>37</v>
      </c>
      <c r="I13" s="29">
        <v>296</v>
      </c>
      <c r="J13" s="28">
        <f t="shared" si="2"/>
        <v>125</v>
      </c>
      <c r="L13" s="47">
        <v>6</v>
      </c>
      <c r="M13" s="47">
        <v>3</v>
      </c>
    </row>
    <row r="14" spans="1:13" ht="15.5" x14ac:dyDescent="0.35">
      <c r="A14" s="2" t="s">
        <v>21</v>
      </c>
      <c r="B14" s="36">
        <v>1250</v>
      </c>
      <c r="C14" s="34">
        <v>7.6</v>
      </c>
      <c r="D14" s="34">
        <v>46</v>
      </c>
      <c r="E14" s="57">
        <f t="shared" si="0"/>
        <v>6.052631578947369</v>
      </c>
      <c r="F14" s="56">
        <f t="shared" si="1"/>
        <v>36.799999999999997</v>
      </c>
      <c r="G14" s="31" t="s">
        <v>15</v>
      </c>
      <c r="H14" s="30">
        <v>10</v>
      </c>
      <c r="I14" s="29">
        <v>74</v>
      </c>
      <c r="J14" s="28">
        <f t="shared" si="2"/>
        <v>135.13513513513513</v>
      </c>
      <c r="L14" s="47">
        <v>3</v>
      </c>
      <c r="M14" s="47">
        <v>6.5</v>
      </c>
    </row>
    <row r="15" spans="1:13" ht="15.5" x14ac:dyDescent="0.35">
      <c r="A15" s="31" t="s">
        <v>20</v>
      </c>
      <c r="B15" s="36">
        <v>3740</v>
      </c>
      <c r="C15" s="34">
        <v>16.68</v>
      </c>
      <c r="D15" s="34">
        <v>84.965000000000003</v>
      </c>
      <c r="E15" s="55">
        <f t="shared" si="0"/>
        <v>5.0938249400479618</v>
      </c>
      <c r="F15" s="54">
        <f t="shared" si="1"/>
        <v>22.717914438502675</v>
      </c>
      <c r="G15" s="53" t="s">
        <v>15</v>
      </c>
      <c r="H15" s="27">
        <v>10</v>
      </c>
      <c r="I15" s="52">
        <v>75</v>
      </c>
      <c r="J15" s="51">
        <f t="shared" si="2"/>
        <v>133.33333333333334</v>
      </c>
      <c r="L15" s="26">
        <v>4.5</v>
      </c>
      <c r="M15" s="26">
        <v>4.5</v>
      </c>
    </row>
    <row r="16" spans="1:13" ht="15.5" x14ac:dyDescent="0.35">
      <c r="A16" s="31" t="s">
        <v>19</v>
      </c>
      <c r="B16" s="29">
        <v>8100</v>
      </c>
      <c r="C16" s="35">
        <v>81.7</v>
      </c>
      <c r="D16" s="35">
        <v>542.5</v>
      </c>
      <c r="E16" s="33">
        <f t="shared" si="0"/>
        <v>6.6401468788249689</v>
      </c>
      <c r="F16" s="32">
        <f t="shared" si="1"/>
        <v>66.975308641975303</v>
      </c>
      <c r="G16" s="50" t="s">
        <v>18</v>
      </c>
      <c r="H16" s="49">
        <v>80</v>
      </c>
      <c r="I16" s="29">
        <v>440</v>
      </c>
      <c r="J16" s="46">
        <f t="shared" si="2"/>
        <v>181.81818181818181</v>
      </c>
      <c r="K16" s="48"/>
      <c r="L16" s="47">
        <v>7</v>
      </c>
      <c r="M16" s="47">
        <v>5.5</v>
      </c>
    </row>
    <row r="17" spans="1:13" ht="15.5" x14ac:dyDescent="0.35">
      <c r="A17" s="2" t="s">
        <v>1</v>
      </c>
      <c r="B17" s="36">
        <v>8516</v>
      </c>
      <c r="C17" s="35">
        <v>58.1</v>
      </c>
      <c r="D17" s="35">
        <v>220.5</v>
      </c>
      <c r="E17" s="33">
        <f t="shared" ref="E17:E22" si="3">D17/C17</f>
        <v>3.7951807228915664</v>
      </c>
      <c r="F17" s="32">
        <f t="shared" si="1"/>
        <v>25.892437764208548</v>
      </c>
      <c r="G17" s="2" t="s">
        <v>15</v>
      </c>
      <c r="H17" s="30">
        <v>30</v>
      </c>
      <c r="I17" s="29">
        <v>331</v>
      </c>
      <c r="J17" s="46">
        <f t="shared" si="2"/>
        <v>90.634441087613283</v>
      </c>
      <c r="L17" s="26">
        <v>6</v>
      </c>
      <c r="M17" s="26">
        <v>4</v>
      </c>
    </row>
    <row r="18" spans="1:13" ht="15.5" x14ac:dyDescent="0.35">
      <c r="A18" s="31" t="s">
        <v>16</v>
      </c>
      <c r="B18" s="36">
        <v>3195</v>
      </c>
      <c r="C18" s="35">
        <v>15.7</v>
      </c>
      <c r="D18" s="34">
        <v>85</v>
      </c>
      <c r="E18" s="33">
        <f t="shared" si="3"/>
        <v>5.4140127388535033</v>
      </c>
      <c r="F18" s="32">
        <f t="shared" ref="F18:F24" si="4">D18/B18*1000</f>
        <v>26.604068857589983</v>
      </c>
      <c r="G18" s="31" t="s">
        <v>15</v>
      </c>
      <c r="H18" s="30">
        <v>8</v>
      </c>
      <c r="I18" s="29">
        <v>66</v>
      </c>
      <c r="J18" s="28">
        <f t="shared" ref="J18:J22" si="5">H18/I18*1000</f>
        <v>121.21212121212122</v>
      </c>
      <c r="L18" s="26">
        <v>3.5</v>
      </c>
      <c r="M18" s="26">
        <v>6.5</v>
      </c>
    </row>
    <row r="19" spans="1:13" ht="15.5" x14ac:dyDescent="0.35">
      <c r="A19" s="328" t="s">
        <v>135</v>
      </c>
      <c r="B19" s="36">
        <v>28800</v>
      </c>
      <c r="C19" s="35">
        <v>299</v>
      </c>
      <c r="D19" s="34">
        <v>1250</v>
      </c>
      <c r="E19" s="33">
        <f t="shared" si="3"/>
        <v>4.1806020066889635</v>
      </c>
      <c r="F19" s="32">
        <f t="shared" si="4"/>
        <v>43.402777777777779</v>
      </c>
      <c r="G19" s="328" t="s">
        <v>24</v>
      </c>
      <c r="H19" s="30">
        <v>80</v>
      </c>
      <c r="I19" s="29">
        <v>531</v>
      </c>
      <c r="J19" s="28">
        <f t="shared" si="5"/>
        <v>150.65913370998115</v>
      </c>
      <c r="L19" s="26">
        <v>8</v>
      </c>
      <c r="M19" s="26">
        <v>5</v>
      </c>
    </row>
    <row r="20" spans="1:13" ht="15.5" x14ac:dyDescent="0.35">
      <c r="A20" s="2" t="s">
        <v>134</v>
      </c>
      <c r="B20" s="36">
        <v>21395</v>
      </c>
      <c r="C20" s="34">
        <v>172.2</v>
      </c>
      <c r="D20" s="327">
        <v>725.3</v>
      </c>
      <c r="E20" s="33">
        <f t="shared" si="3"/>
        <v>4.2119628339140531</v>
      </c>
      <c r="F20" s="32">
        <f t="shared" si="4"/>
        <v>33.900444028978733</v>
      </c>
      <c r="G20" s="31" t="s">
        <v>18</v>
      </c>
      <c r="H20" s="30">
        <v>50</v>
      </c>
      <c r="I20" s="29">
        <v>333</v>
      </c>
      <c r="J20" s="28">
        <f t="shared" si="5"/>
        <v>150.15015015015015</v>
      </c>
      <c r="L20" s="26">
        <v>7</v>
      </c>
      <c r="M20" s="26">
        <v>5.5</v>
      </c>
    </row>
    <row r="21" spans="1:13" ht="15.5" x14ac:dyDescent="0.35">
      <c r="A21" s="328" t="s">
        <v>140</v>
      </c>
      <c r="B21" s="36">
        <v>49332</v>
      </c>
      <c r="C21" s="35">
        <v>306</v>
      </c>
      <c r="D21" s="34">
        <v>720</v>
      </c>
      <c r="E21" s="33">
        <f t="shared" si="3"/>
        <v>2.3529411764705883</v>
      </c>
      <c r="F21" s="32">
        <f t="shared" si="4"/>
        <v>14.594989053758209</v>
      </c>
      <c r="G21" s="328" t="s">
        <v>15</v>
      </c>
      <c r="H21" s="30">
        <v>35</v>
      </c>
      <c r="I21" s="29">
        <v>401</v>
      </c>
      <c r="J21" s="28">
        <f t="shared" si="5"/>
        <v>87.281795511221944</v>
      </c>
      <c r="L21" s="26">
        <v>3</v>
      </c>
      <c r="M21" s="26">
        <v>5</v>
      </c>
    </row>
    <row r="22" spans="1:13" ht="15.5" x14ac:dyDescent="0.35">
      <c r="A22" s="328" t="s">
        <v>138</v>
      </c>
      <c r="B22" s="36">
        <v>24680</v>
      </c>
      <c r="C22" s="35">
        <v>244.3</v>
      </c>
      <c r="D22" s="34">
        <v>624.9</v>
      </c>
      <c r="E22" s="33">
        <f t="shared" si="3"/>
        <v>2.5579205894392141</v>
      </c>
      <c r="F22" s="32">
        <f t="shared" si="4"/>
        <v>25.320097244732576</v>
      </c>
      <c r="G22" s="328" t="s">
        <v>22</v>
      </c>
      <c r="H22" s="30">
        <v>100</v>
      </c>
      <c r="I22" s="29">
        <v>679</v>
      </c>
      <c r="J22" s="28">
        <f t="shared" si="5"/>
        <v>147.27540500736379</v>
      </c>
      <c r="L22" s="26">
        <v>5</v>
      </c>
      <c r="M22" s="26">
        <v>2.5</v>
      </c>
    </row>
    <row r="23" spans="1:13" ht="15.75" customHeight="1" x14ac:dyDescent="0.35">
      <c r="A23" s="328" t="s">
        <v>139</v>
      </c>
      <c r="B23" s="36">
        <v>5771</v>
      </c>
      <c r="C23" s="35">
        <v>29.7</v>
      </c>
      <c r="D23" s="34">
        <v>98</v>
      </c>
      <c r="E23" s="33">
        <f>D23/C23</f>
        <v>3.2996632996632997</v>
      </c>
      <c r="F23" s="32">
        <f t="shared" si="4"/>
        <v>16.981459019234102</v>
      </c>
      <c r="G23" s="328" t="s">
        <v>22</v>
      </c>
      <c r="H23" s="30">
        <v>25</v>
      </c>
      <c r="I23" s="29">
        <v>251</v>
      </c>
      <c r="J23" s="28">
        <f t="shared" ref="J23:J28" si="6">H23/I23*1000</f>
        <v>99.601593625497998</v>
      </c>
      <c r="L23" s="26">
        <v>4</v>
      </c>
      <c r="M23" s="26">
        <v>4</v>
      </c>
    </row>
    <row r="24" spans="1:13" ht="15.5" x14ac:dyDescent="0.35">
      <c r="A24" s="328" t="s">
        <v>162</v>
      </c>
      <c r="B24" s="36">
        <v>5312</v>
      </c>
      <c r="C24" s="35">
        <v>26.1</v>
      </c>
      <c r="D24" s="34">
        <v>117.9</v>
      </c>
      <c r="E24" s="33">
        <f>D24/C24</f>
        <v>4.5172413793103452</v>
      </c>
      <c r="F24" s="32">
        <f t="shared" si="4"/>
        <v>22.195030120481928</v>
      </c>
      <c r="G24" s="328" t="s">
        <v>22</v>
      </c>
      <c r="H24" s="30">
        <v>20</v>
      </c>
      <c r="I24" s="29">
        <v>227</v>
      </c>
      <c r="J24" s="28">
        <f t="shared" si="6"/>
        <v>88.105726872246706</v>
      </c>
      <c r="L24" s="3">
        <v>5</v>
      </c>
      <c r="M24" s="3">
        <v>5</v>
      </c>
    </row>
    <row r="25" spans="1:13" ht="15.5" x14ac:dyDescent="0.35">
      <c r="A25" s="328" t="s">
        <v>163</v>
      </c>
      <c r="B25" s="36">
        <v>2830</v>
      </c>
      <c r="C25" s="35">
        <v>17.399999999999999</v>
      </c>
      <c r="D25" s="34">
        <v>50.7</v>
      </c>
      <c r="E25" s="33">
        <f>D25/C25</f>
        <v>2.9137931034482762</v>
      </c>
      <c r="F25" s="32">
        <f>D25/B25*1000</f>
        <v>17.915194346289752</v>
      </c>
      <c r="G25" s="328" t="s">
        <v>22</v>
      </c>
      <c r="H25" s="30">
        <v>15</v>
      </c>
      <c r="I25" s="29">
        <v>117</v>
      </c>
      <c r="J25" s="28">
        <f t="shared" si="6"/>
        <v>128.2051282051282</v>
      </c>
      <c r="L25" s="3">
        <v>6</v>
      </c>
      <c r="M25" s="3">
        <v>3</v>
      </c>
    </row>
    <row r="26" spans="1:13" ht="15.5" x14ac:dyDescent="0.35">
      <c r="A26" s="328" t="s">
        <v>164</v>
      </c>
      <c r="B26" s="36">
        <v>9085</v>
      </c>
      <c r="C26" s="35">
        <v>51.5</v>
      </c>
      <c r="D26" s="34">
        <v>174.8</v>
      </c>
      <c r="E26" s="33">
        <v>3.4</v>
      </c>
      <c r="F26" s="32">
        <f>D26/B26*1000</f>
        <v>19.240506329113924</v>
      </c>
      <c r="G26" s="328"/>
      <c r="H26" s="30">
        <v>50</v>
      </c>
      <c r="I26" s="29">
        <v>579</v>
      </c>
      <c r="J26" s="28">
        <f t="shared" si="6"/>
        <v>86.355785837651126</v>
      </c>
      <c r="L26" s="3">
        <v>6</v>
      </c>
      <c r="M26" s="3">
        <v>6</v>
      </c>
    </row>
    <row r="27" spans="1:13" ht="15.5" x14ac:dyDescent="0.35">
      <c r="A27" s="328" t="s">
        <v>165</v>
      </c>
      <c r="B27" s="36">
        <v>4726</v>
      </c>
      <c r="C27" s="35">
        <v>24.4</v>
      </c>
      <c r="D27" s="34">
        <v>43</v>
      </c>
      <c r="E27" s="33">
        <v>1.76</v>
      </c>
      <c r="F27" s="32">
        <f>D27/B27*1000</f>
        <v>9.0986034701650436</v>
      </c>
      <c r="G27" s="328"/>
      <c r="H27" s="30">
        <v>20</v>
      </c>
      <c r="I27" s="29">
        <v>223</v>
      </c>
      <c r="J27" s="28">
        <f t="shared" si="6"/>
        <v>89.686098654708516</v>
      </c>
      <c r="L27" s="3">
        <v>6</v>
      </c>
      <c r="M27" s="3">
        <v>6.5</v>
      </c>
    </row>
    <row r="28" spans="1:13" s="39" customFormat="1" ht="13.5" thickBot="1" x14ac:dyDescent="0.35">
      <c r="A28" s="40" t="s">
        <v>0</v>
      </c>
      <c r="B28" s="45"/>
      <c r="C28" s="40"/>
      <c r="D28" s="40"/>
      <c r="E28" s="44"/>
      <c r="F28" s="40"/>
      <c r="G28" s="40"/>
      <c r="H28" s="25">
        <f>SUM(H2:H27)</f>
        <v>1036.7</v>
      </c>
      <c r="I28" s="43">
        <f>SUM(I2:I27)</f>
        <v>9256</v>
      </c>
      <c r="J28" s="42">
        <f t="shared" si="6"/>
        <v>112.00302506482282</v>
      </c>
      <c r="L28" s="41"/>
      <c r="M28" s="41"/>
    </row>
    <row r="29" spans="1:13" x14ac:dyDescent="0.25">
      <c r="I29" s="424"/>
    </row>
    <row r="30" spans="1:13" ht="13" x14ac:dyDescent="0.3">
      <c r="A30" s="38" t="s">
        <v>17</v>
      </c>
      <c r="C30" s="37"/>
    </row>
    <row r="31" spans="1:13" ht="13" x14ac:dyDescent="0.3">
      <c r="A31" s="38"/>
      <c r="C31" s="37"/>
    </row>
    <row r="32" spans="1:13" ht="13.5" thickBot="1" x14ac:dyDescent="0.35">
      <c r="C32" s="14"/>
      <c r="H32" s="425">
        <f>H28</f>
        <v>1036.7</v>
      </c>
      <c r="L32" s="3"/>
      <c r="M32" s="3"/>
    </row>
    <row r="33" spans="1:13" ht="13" x14ac:dyDescent="0.3">
      <c r="C33" s="14"/>
      <c r="H33" s="13"/>
      <c r="L33" s="3"/>
      <c r="M33" s="3"/>
    </row>
    <row r="34" spans="1:13" ht="13" x14ac:dyDescent="0.3">
      <c r="A34" s="20" t="s">
        <v>2</v>
      </c>
      <c r="B34" s="24">
        <v>3530</v>
      </c>
      <c r="C34" s="23">
        <v>24.9</v>
      </c>
      <c r="D34" s="23">
        <v>111</v>
      </c>
      <c r="E34" s="22">
        <f>D34/C34</f>
        <v>4.4578313253012052</v>
      </c>
      <c r="F34" s="21">
        <f>D34/B34*1000</f>
        <v>31.444759206798864</v>
      </c>
      <c r="G34" s="20" t="s">
        <v>14</v>
      </c>
      <c r="H34" s="19">
        <v>10</v>
      </c>
      <c r="I34" s="18">
        <v>123</v>
      </c>
      <c r="J34" s="17">
        <f>H34/I34*1000</f>
        <v>81.300813008130078</v>
      </c>
      <c r="K34" s="16"/>
      <c r="L34" s="15">
        <v>7</v>
      </c>
      <c r="M34" s="15">
        <v>7.5</v>
      </c>
    </row>
    <row r="35" spans="1:13" ht="13" x14ac:dyDescent="0.3">
      <c r="C35" s="14"/>
      <c r="H35" s="13"/>
      <c r="L35" s="3"/>
      <c r="M35" s="3"/>
    </row>
    <row r="36" spans="1:13" ht="22.5" customHeight="1" x14ac:dyDescent="0.25"/>
    <row r="37" spans="1:13" ht="15.5" x14ac:dyDescent="0.35">
      <c r="A37" s="12"/>
      <c r="B37" s="11"/>
      <c r="C37" s="10"/>
      <c r="D37" s="10"/>
      <c r="E37" s="9"/>
      <c r="F37" s="8"/>
      <c r="G37" s="3"/>
      <c r="H37" s="7"/>
      <c r="I37" s="6"/>
      <c r="J37" s="5"/>
      <c r="K37" s="4"/>
      <c r="L37" s="3"/>
      <c r="M37" s="3"/>
    </row>
    <row r="38" spans="1:13" ht="15" customHeight="1" x14ac:dyDescent="0.25"/>
    <row r="39" spans="1:13" ht="15" customHeight="1" x14ac:dyDescent="0.25"/>
    <row r="40" spans="1:13" ht="15" customHeight="1" x14ac:dyDescent="0.25"/>
    <row r="41" spans="1:13" ht="15" customHeight="1" x14ac:dyDescent="0.25"/>
    <row r="42" spans="1:13" ht="15" customHeight="1" x14ac:dyDescent="0.25"/>
    <row r="43" spans="1:13" ht="15" customHeight="1" x14ac:dyDescent="0.25"/>
    <row r="44" spans="1:13" ht="15" customHeight="1" x14ac:dyDescent="0.25"/>
    <row r="45" spans="1:13" ht="15" customHeight="1" x14ac:dyDescent="0.25"/>
    <row r="46" spans="1:13" ht="15" customHeight="1" x14ac:dyDescent="0.25"/>
    <row r="47" spans="1:13" ht="15" customHeight="1" x14ac:dyDescent="0.25"/>
    <row r="48" spans="1:13" ht="15" customHeight="1" x14ac:dyDescent="0.25"/>
    <row r="49" spans="1:13" ht="15" customHeight="1" x14ac:dyDescent="0.25"/>
    <row r="50" spans="1:13" ht="15" customHeight="1" x14ac:dyDescent="0.25"/>
    <row r="51" spans="1:13" ht="15" customHeight="1" x14ac:dyDescent="0.25"/>
    <row r="52" spans="1:13" ht="15" customHeight="1" x14ac:dyDescent="0.25"/>
    <row r="53" spans="1:13" ht="15" customHeight="1" x14ac:dyDescent="0.25"/>
    <row r="54" spans="1:13" ht="15" customHeight="1" x14ac:dyDescent="0.25"/>
    <row r="57" spans="1:13" ht="15.5" x14ac:dyDescent="0.35">
      <c r="A57" s="12"/>
      <c r="B57" s="11"/>
      <c r="C57" s="10"/>
      <c r="D57" s="10"/>
      <c r="E57" s="9"/>
      <c r="F57" s="8"/>
      <c r="G57" s="3"/>
      <c r="H57" s="7"/>
      <c r="I57" s="6"/>
      <c r="J57" s="5"/>
      <c r="K57" s="4"/>
      <c r="L57" s="3"/>
      <c r="M57" s="3"/>
    </row>
  </sheetData>
  <pageMargins left="0.7" right="0.7" top="0.75" bottom="0.75" header="0.3" footer="0.3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view="pageBreakPreview" zoomScaleNormal="130" zoomScaleSheetLayoutView="100" workbookViewId="0">
      <selection activeCell="C1" sqref="C1"/>
    </sheetView>
  </sheetViews>
  <sheetFormatPr defaultColWidth="8.84375" defaultRowHeight="12.5" x14ac:dyDescent="0.25"/>
  <cols>
    <col min="1" max="1" width="16" style="2" bestFit="1" customWidth="1"/>
    <col min="2" max="2" width="7.3046875" style="1" customWidth="1"/>
    <col min="3" max="6" width="26" style="1" customWidth="1"/>
    <col min="7" max="7" width="25.84375" style="1" customWidth="1"/>
    <col min="8" max="8" width="9.69140625" style="1" customWidth="1"/>
    <col min="9" max="16384" width="8.84375" style="1"/>
  </cols>
  <sheetData>
    <row r="1" spans="1:10" s="58" customFormat="1" ht="39.75" customHeight="1" x14ac:dyDescent="0.2">
      <c r="A1" s="60" t="s">
        <v>37</v>
      </c>
      <c r="B1" s="60" t="s">
        <v>29</v>
      </c>
      <c r="C1" s="60" t="s">
        <v>167</v>
      </c>
    </row>
    <row r="2" spans="1:10" ht="15.75" customHeight="1" x14ac:dyDescent="0.25">
      <c r="A2" s="328" t="s">
        <v>5</v>
      </c>
      <c r="B2" s="426">
        <v>311</v>
      </c>
      <c r="C2" s="432" t="s">
        <v>168</v>
      </c>
      <c r="H2" s="433"/>
      <c r="I2" s="443"/>
      <c r="J2" s="431"/>
    </row>
    <row r="3" spans="1:10" ht="15" x14ac:dyDescent="0.25">
      <c r="A3" s="328" t="s">
        <v>134</v>
      </c>
      <c r="B3" s="426">
        <v>333</v>
      </c>
      <c r="C3" s="432" t="s">
        <v>177</v>
      </c>
      <c r="H3" s="434"/>
      <c r="I3" s="443"/>
      <c r="J3" s="431"/>
    </row>
    <row r="4" spans="1:10" ht="15" x14ac:dyDescent="0.25">
      <c r="A4" s="328" t="s">
        <v>4</v>
      </c>
      <c r="B4" s="426">
        <v>347</v>
      </c>
      <c r="C4" s="432" t="s">
        <v>146</v>
      </c>
      <c r="H4" s="435"/>
      <c r="I4" s="443"/>
      <c r="J4" s="431"/>
    </row>
    <row r="5" spans="1:10" ht="15" x14ac:dyDescent="0.25">
      <c r="A5" s="328" t="s">
        <v>12</v>
      </c>
      <c r="B5" s="426">
        <v>855</v>
      </c>
      <c r="C5" s="432" t="s">
        <v>169</v>
      </c>
      <c r="H5" s="433"/>
      <c r="I5" s="443"/>
      <c r="J5" s="431"/>
    </row>
    <row r="6" spans="1:10" ht="15" x14ac:dyDescent="0.25">
      <c r="A6" s="328" t="s">
        <v>138</v>
      </c>
      <c r="B6" s="426">
        <v>679</v>
      </c>
      <c r="C6" s="432" t="s">
        <v>178</v>
      </c>
      <c r="H6" s="433"/>
      <c r="I6" s="443"/>
      <c r="J6" s="431"/>
    </row>
    <row r="7" spans="1:10" ht="15" x14ac:dyDescent="0.25">
      <c r="A7" s="328" t="s">
        <v>164</v>
      </c>
      <c r="B7" s="426">
        <v>533</v>
      </c>
      <c r="C7" s="432" t="s">
        <v>182</v>
      </c>
      <c r="H7" s="433"/>
      <c r="I7" s="443"/>
      <c r="J7" s="431"/>
    </row>
    <row r="8" spans="1:10" ht="15" x14ac:dyDescent="0.25">
      <c r="A8" s="328" t="s">
        <v>10</v>
      </c>
      <c r="B8" s="426">
        <v>589</v>
      </c>
      <c r="C8" s="432" t="s">
        <v>170</v>
      </c>
      <c r="H8" s="433"/>
      <c r="I8" s="443"/>
      <c r="J8" s="431"/>
    </row>
    <row r="9" spans="1:10" ht="15" x14ac:dyDescent="0.25">
      <c r="A9" s="328" t="s">
        <v>163</v>
      </c>
      <c r="B9" s="426">
        <v>108</v>
      </c>
      <c r="C9" s="432" t="s">
        <v>179</v>
      </c>
      <c r="H9" s="433"/>
      <c r="I9" s="443"/>
      <c r="J9" s="431"/>
    </row>
    <row r="10" spans="1:10" ht="15" x14ac:dyDescent="0.25">
      <c r="A10" s="328" t="s">
        <v>9</v>
      </c>
      <c r="B10" s="426">
        <v>667</v>
      </c>
      <c r="C10" s="432" t="s">
        <v>171</v>
      </c>
      <c r="H10" s="433"/>
      <c r="I10" s="443"/>
      <c r="J10" s="431"/>
    </row>
    <row r="11" spans="1:10" ht="14.5" x14ac:dyDescent="0.35">
      <c r="A11" s="328" t="s">
        <v>20</v>
      </c>
      <c r="B11" s="427">
        <v>75</v>
      </c>
      <c r="C11" s="432" t="s">
        <v>144</v>
      </c>
      <c r="H11" s="433"/>
      <c r="I11" s="443"/>
      <c r="J11" s="431"/>
    </row>
    <row r="12" spans="1:10" ht="14.5" x14ac:dyDescent="0.35">
      <c r="A12" s="328" t="s">
        <v>13</v>
      </c>
      <c r="B12" s="426">
        <v>92</v>
      </c>
      <c r="C12" s="432" t="s">
        <v>172</v>
      </c>
      <c r="H12" s="433"/>
      <c r="I12" s="443"/>
      <c r="J12" s="431"/>
    </row>
    <row r="13" spans="1:10" ht="14.5" x14ac:dyDescent="0.35">
      <c r="A13" s="328" t="s">
        <v>7</v>
      </c>
      <c r="B13" s="426">
        <v>668</v>
      </c>
      <c r="C13" s="432" t="s">
        <v>173</v>
      </c>
      <c r="H13" s="434"/>
      <c r="I13" s="444"/>
      <c r="J13" s="431"/>
    </row>
    <row r="14" spans="1:10" ht="14.5" x14ac:dyDescent="0.35">
      <c r="A14" s="328" t="s">
        <v>6</v>
      </c>
      <c r="B14" s="426">
        <v>147</v>
      </c>
      <c r="C14" s="432" t="s">
        <v>110</v>
      </c>
      <c r="H14" s="434"/>
      <c r="I14" s="443"/>
      <c r="J14" s="431"/>
    </row>
    <row r="15" spans="1:10" ht="15.5" x14ac:dyDescent="0.35">
      <c r="A15" s="328" t="s">
        <v>21</v>
      </c>
      <c r="B15" s="426">
        <v>74</v>
      </c>
      <c r="C15" s="432" t="s">
        <v>147</v>
      </c>
      <c r="H15" s="434"/>
      <c r="I15" s="430"/>
      <c r="J15" s="431"/>
    </row>
    <row r="16" spans="1:10" ht="14.5" x14ac:dyDescent="0.35">
      <c r="A16" s="328" t="s">
        <v>19</v>
      </c>
      <c r="B16" s="426">
        <v>440</v>
      </c>
      <c r="C16" s="432" t="s">
        <v>174</v>
      </c>
      <c r="H16" s="434"/>
      <c r="J16" s="431"/>
    </row>
    <row r="17" spans="1:10" ht="14.5" x14ac:dyDescent="0.35">
      <c r="A17" s="328" t="s">
        <v>3</v>
      </c>
      <c r="B17" s="426">
        <v>118</v>
      </c>
      <c r="C17" s="432" t="s">
        <v>110</v>
      </c>
      <c r="H17" s="434"/>
      <c r="J17" s="431"/>
    </row>
    <row r="18" spans="1:10" ht="14.5" x14ac:dyDescent="0.35">
      <c r="A18" s="328" t="s">
        <v>16</v>
      </c>
      <c r="B18" s="426">
        <v>66</v>
      </c>
      <c r="C18" s="432" t="s">
        <v>16</v>
      </c>
      <c r="H18" s="434"/>
      <c r="J18" s="431"/>
    </row>
    <row r="19" spans="1:10" ht="14.5" x14ac:dyDescent="0.35">
      <c r="A19" s="328" t="s">
        <v>135</v>
      </c>
      <c r="B19" s="426">
        <v>531</v>
      </c>
      <c r="C19" s="446" t="s">
        <v>187</v>
      </c>
      <c r="H19" s="434"/>
      <c r="J19" s="431"/>
    </row>
    <row r="20" spans="1:10" ht="14.5" x14ac:dyDescent="0.35">
      <c r="A20" s="328" t="s">
        <v>160</v>
      </c>
      <c r="B20" s="426">
        <v>331</v>
      </c>
      <c r="C20" s="441" t="s">
        <v>181</v>
      </c>
      <c r="D20" s="442"/>
      <c r="E20" s="165"/>
      <c r="F20" s="165"/>
      <c r="H20" s="434"/>
      <c r="J20" s="431"/>
    </row>
    <row r="21" spans="1:10" ht="14.5" x14ac:dyDescent="0.35">
      <c r="A21" s="328" t="s">
        <v>11</v>
      </c>
      <c r="B21" s="426">
        <v>585</v>
      </c>
      <c r="C21" s="432" t="s">
        <v>175</v>
      </c>
      <c r="H21" s="434"/>
      <c r="J21" s="431"/>
    </row>
    <row r="22" spans="1:10" ht="14.5" x14ac:dyDescent="0.35">
      <c r="A22" s="328" t="s">
        <v>140</v>
      </c>
      <c r="B22" s="426">
        <v>453</v>
      </c>
      <c r="C22" s="432" t="s">
        <v>186</v>
      </c>
      <c r="H22" s="434"/>
      <c r="J22" s="431"/>
    </row>
    <row r="23" spans="1:10" ht="15.75" customHeight="1" x14ac:dyDescent="0.35">
      <c r="A23" s="328" t="s">
        <v>139</v>
      </c>
      <c r="B23" s="426">
        <v>99</v>
      </c>
      <c r="C23" s="432" t="s">
        <v>185</v>
      </c>
      <c r="H23" s="434"/>
      <c r="J23" s="431"/>
    </row>
    <row r="24" spans="1:10" ht="14.5" x14ac:dyDescent="0.35">
      <c r="A24" s="328" t="s">
        <v>23</v>
      </c>
      <c r="B24" s="426">
        <v>296</v>
      </c>
      <c r="C24" s="432" t="s">
        <v>189</v>
      </c>
      <c r="H24" s="434"/>
      <c r="J24" s="431"/>
    </row>
    <row r="25" spans="1:10" ht="14.5" x14ac:dyDescent="0.35">
      <c r="A25" s="328" t="s">
        <v>8</v>
      </c>
      <c r="B25" s="426">
        <v>254</v>
      </c>
      <c r="C25" s="432" t="s">
        <v>176</v>
      </c>
      <c r="H25" s="434"/>
      <c r="J25" s="431"/>
    </row>
    <row r="26" spans="1:10" ht="14.5" x14ac:dyDescent="0.35">
      <c r="A26" s="328" t="s">
        <v>162</v>
      </c>
      <c r="B26" s="426">
        <v>227</v>
      </c>
      <c r="C26" s="432" t="s">
        <v>184</v>
      </c>
      <c r="H26" s="434"/>
      <c r="J26" s="431"/>
    </row>
    <row r="27" spans="1:10" ht="14.5" x14ac:dyDescent="0.35">
      <c r="A27" s="328" t="s">
        <v>165</v>
      </c>
      <c r="B27" s="426">
        <v>201</v>
      </c>
      <c r="C27" s="432" t="s">
        <v>183</v>
      </c>
      <c r="H27" s="435"/>
      <c r="J27" s="431"/>
    </row>
    <row r="28" spans="1:10" s="39" customFormat="1" ht="15" thickBot="1" x14ac:dyDescent="0.4">
      <c r="A28" s="429" t="s">
        <v>0</v>
      </c>
      <c r="B28" s="428">
        <f>SUM(B2:B27)</f>
        <v>9079</v>
      </c>
      <c r="H28" s="436"/>
      <c r="I28" s="1"/>
      <c r="J28" s="431"/>
    </row>
    <row r="29" spans="1:10" ht="15" customHeight="1" x14ac:dyDescent="0.35">
      <c r="C29" s="438"/>
      <c r="H29" s="437"/>
      <c r="J29" s="431"/>
    </row>
    <row r="30" spans="1:10" ht="15" customHeight="1" x14ac:dyDescent="0.35">
      <c r="H30" s="437"/>
      <c r="J30" s="431"/>
    </row>
    <row r="31" spans="1:10" ht="15" customHeight="1" x14ac:dyDescent="0.35">
      <c r="A31" s="439" t="s">
        <v>180</v>
      </c>
      <c r="B31" s="440"/>
      <c r="C31" s="440"/>
      <c r="H31" s="437"/>
      <c r="J31" s="431"/>
    </row>
    <row r="32" spans="1:10" ht="15" customHeight="1" x14ac:dyDescent="0.35">
      <c r="A32" s="445" t="s">
        <v>188</v>
      </c>
      <c r="J32" s="431"/>
    </row>
    <row r="33" spans="1:10" ht="15" customHeight="1" x14ac:dyDescent="0.35">
      <c r="J33" s="431"/>
    </row>
    <row r="34" spans="1:10" ht="15" customHeight="1" x14ac:dyDescent="0.35">
      <c r="J34" s="431"/>
    </row>
    <row r="35" spans="1:10" ht="15" customHeight="1" x14ac:dyDescent="0.35">
      <c r="J35" s="431"/>
    </row>
    <row r="36" spans="1:10" ht="15" customHeight="1" x14ac:dyDescent="0.35">
      <c r="J36" s="431"/>
    </row>
    <row r="37" spans="1:10" ht="15" customHeight="1" x14ac:dyDescent="0.35">
      <c r="J37" s="431"/>
    </row>
    <row r="38" spans="1:10" ht="15" customHeight="1" x14ac:dyDescent="0.25"/>
    <row r="39" spans="1:10" ht="15" customHeight="1" x14ac:dyDescent="0.25"/>
    <row r="40" spans="1:10" ht="15" customHeight="1" x14ac:dyDescent="0.25"/>
    <row r="41" spans="1:10" ht="15" customHeight="1" x14ac:dyDescent="0.25"/>
    <row r="42" spans="1:10" ht="15" customHeight="1" x14ac:dyDescent="0.25"/>
    <row r="43" spans="1:10" ht="15" customHeight="1" x14ac:dyDescent="0.25"/>
    <row r="44" spans="1:10" ht="15" customHeight="1" x14ac:dyDescent="0.25"/>
    <row r="47" spans="1:10" ht="15.5" x14ac:dyDescent="0.35">
      <c r="A47" s="12"/>
      <c r="B47" s="6"/>
    </row>
  </sheetData>
  <sortState ref="A2:C27">
    <sortCondition ref="A2:A27"/>
  </sortState>
  <pageMargins left="0.7" right="0.7" top="0.75" bottom="0.75" header="0.3" footer="0.3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45"/>
  <sheetViews>
    <sheetView topLeftCell="L1" zoomScaleNormal="100" workbookViewId="0">
      <selection activeCell="J42" sqref="J42"/>
    </sheetView>
  </sheetViews>
  <sheetFormatPr defaultColWidth="8.84375" defaultRowHeight="12.5" x14ac:dyDescent="0.25"/>
  <cols>
    <col min="1" max="1" width="1.53515625" style="1" customWidth="1"/>
    <col min="2" max="2" width="7.4609375" style="1" customWidth="1"/>
    <col min="3" max="4" width="8.84375" style="1"/>
    <col min="5" max="5" width="6.765625" style="1" customWidth="1"/>
    <col min="6" max="6" width="12.53515625" style="1" customWidth="1"/>
    <col min="7" max="7" width="3.69140625" style="1" customWidth="1"/>
    <col min="8" max="8" width="11.765625" style="1" bestFit="1" customWidth="1"/>
    <col min="9" max="9" width="7.23046875" style="1" bestFit="1" customWidth="1"/>
    <col min="10" max="10" width="4.765625" style="1" customWidth="1"/>
    <col min="11" max="11" width="4.4609375" style="1" customWidth="1"/>
    <col min="12" max="12" width="5.765625" style="1" customWidth="1"/>
    <col min="13" max="14" width="4.07421875" style="1" customWidth="1"/>
    <col min="15" max="15" width="7.69140625" style="1" customWidth="1"/>
    <col min="16" max="16" width="5.69140625" style="1" customWidth="1"/>
    <col min="17" max="17" width="4.4609375" style="1" customWidth="1"/>
    <col min="18" max="18" width="5.69140625" style="1" customWidth="1"/>
    <col min="19" max="19" width="10.23046875" style="1" customWidth="1"/>
    <col min="20" max="20" width="3.69140625" style="1" customWidth="1"/>
    <col min="21" max="21" width="4.84375" style="1" customWidth="1"/>
    <col min="22" max="22" width="6.07421875" style="1" customWidth="1"/>
    <col min="23" max="24" width="5.07421875" style="1" bestFit="1" customWidth="1"/>
    <col min="25" max="25" width="6" style="1" customWidth="1"/>
    <col min="26" max="26" width="5.07421875" style="1" bestFit="1" customWidth="1"/>
    <col min="27" max="27" width="6.07421875" style="1" customWidth="1"/>
    <col min="28" max="28" width="5.69140625" style="1" customWidth="1"/>
    <col min="29" max="29" width="7.84375" style="1" customWidth="1"/>
    <col min="30" max="30" width="7.4609375" style="1" customWidth="1"/>
    <col min="31" max="31" width="5.4609375" style="1" customWidth="1"/>
    <col min="32" max="35" width="4.23046875" style="1" customWidth="1"/>
    <col min="36" max="36" width="4.4609375" style="1" customWidth="1"/>
    <col min="37" max="37" width="4.3046875" style="1" customWidth="1"/>
    <col min="38" max="41" width="4.23046875" style="1" customWidth="1"/>
    <col min="42" max="43" width="4.765625" style="1" customWidth="1"/>
    <col min="44" max="16384" width="8.84375" style="1"/>
  </cols>
  <sheetData>
    <row r="1" spans="2:43" ht="13.5" thickBot="1" x14ac:dyDescent="0.25">
      <c r="B1" s="326"/>
      <c r="C1" s="326"/>
      <c r="D1" s="326"/>
      <c r="E1" s="326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6"/>
      <c r="Q1" s="326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</row>
    <row r="2" spans="2:43" ht="48" x14ac:dyDescent="0.2">
      <c r="B2" s="324" t="s">
        <v>87</v>
      </c>
      <c r="C2" s="323" t="s">
        <v>133</v>
      </c>
      <c r="D2" s="322" t="s">
        <v>81</v>
      </c>
      <c r="E2" s="321" t="s">
        <v>132</v>
      </c>
      <c r="F2" s="320" t="s">
        <v>37</v>
      </c>
      <c r="G2" s="450" t="s">
        <v>131</v>
      </c>
      <c r="H2" s="450"/>
      <c r="I2" s="319" t="s">
        <v>130</v>
      </c>
      <c r="J2" s="319" t="s">
        <v>31</v>
      </c>
      <c r="K2" s="319" t="s">
        <v>129</v>
      </c>
      <c r="L2" s="319" t="s">
        <v>128</v>
      </c>
      <c r="M2" s="450" t="s">
        <v>127</v>
      </c>
      <c r="N2" s="450"/>
      <c r="O2" s="319" t="s">
        <v>30</v>
      </c>
      <c r="P2" s="319" t="s">
        <v>29</v>
      </c>
      <c r="Q2" s="318" t="s">
        <v>28</v>
      </c>
      <c r="R2" s="308" t="s">
        <v>36</v>
      </c>
      <c r="S2" s="305" t="s">
        <v>74</v>
      </c>
      <c r="T2" s="302" t="s">
        <v>71</v>
      </c>
      <c r="U2" s="304" t="s">
        <v>126</v>
      </c>
      <c r="V2" s="316" t="s">
        <v>125</v>
      </c>
      <c r="W2" s="451" t="s">
        <v>35</v>
      </c>
      <c r="X2" s="454"/>
      <c r="Y2" s="316" t="s">
        <v>125</v>
      </c>
      <c r="Z2" s="451" t="s">
        <v>34</v>
      </c>
      <c r="AA2" s="454"/>
      <c r="AB2" s="316" t="s">
        <v>125</v>
      </c>
      <c r="AC2" s="317" t="s">
        <v>124</v>
      </c>
      <c r="AD2" s="304" t="s">
        <v>123</v>
      </c>
      <c r="AE2" s="316" t="s">
        <v>122</v>
      </c>
      <c r="AF2" s="451" t="s">
        <v>53</v>
      </c>
      <c r="AG2" s="452"/>
      <c r="AH2" s="451" t="s">
        <v>50</v>
      </c>
      <c r="AI2" s="452"/>
      <c r="AJ2" s="451" t="s">
        <v>47</v>
      </c>
      <c r="AK2" s="452"/>
      <c r="AL2" s="451" t="s">
        <v>44</v>
      </c>
      <c r="AM2" s="452"/>
      <c r="AN2" s="451" t="s">
        <v>33</v>
      </c>
      <c r="AO2" s="453"/>
      <c r="AP2" s="451" t="s">
        <v>32</v>
      </c>
      <c r="AQ2" s="452"/>
    </row>
    <row r="3" spans="2:43" ht="12.75" x14ac:dyDescent="0.2">
      <c r="B3" s="315"/>
      <c r="C3" s="314"/>
      <c r="D3" s="313"/>
      <c r="E3" s="312"/>
      <c r="F3" s="311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09"/>
      <c r="R3" s="308"/>
      <c r="S3" s="305"/>
      <c r="T3" s="302"/>
      <c r="U3" s="304"/>
      <c r="V3" s="305"/>
      <c r="W3" s="304" t="s">
        <v>121</v>
      </c>
      <c r="X3" s="304">
        <v>2018</v>
      </c>
      <c r="Y3" s="305"/>
      <c r="Z3" s="304" t="s">
        <v>121</v>
      </c>
      <c r="AA3" s="304">
        <v>2018</v>
      </c>
      <c r="AB3" s="305"/>
      <c r="AC3" s="307"/>
      <c r="AD3" s="306"/>
      <c r="AE3" s="305"/>
      <c r="AF3" s="304" t="s">
        <v>121</v>
      </c>
      <c r="AG3" s="302">
        <v>2018</v>
      </c>
      <c r="AH3" s="304" t="s">
        <v>121</v>
      </c>
      <c r="AI3" s="302">
        <v>2018</v>
      </c>
      <c r="AJ3" s="304" t="s">
        <v>121</v>
      </c>
      <c r="AK3" s="302">
        <v>2018</v>
      </c>
      <c r="AL3" s="304" t="s">
        <v>121</v>
      </c>
      <c r="AM3" s="302">
        <v>2018</v>
      </c>
      <c r="AN3" s="304" t="s">
        <v>121</v>
      </c>
      <c r="AO3" s="304">
        <v>2018</v>
      </c>
      <c r="AP3" s="303" t="s">
        <v>121</v>
      </c>
      <c r="AQ3" s="302">
        <v>2018</v>
      </c>
    </row>
    <row r="4" spans="2:43" ht="12.75" x14ac:dyDescent="0.2">
      <c r="B4" s="301">
        <v>7</v>
      </c>
      <c r="C4" s="300">
        <v>7.5</v>
      </c>
      <c r="D4" s="299">
        <f t="shared" ref="D4:D18" si="0">B4+C4</f>
        <v>14.5</v>
      </c>
      <c r="E4" s="298" t="s">
        <v>120</v>
      </c>
      <c r="F4" s="233" t="s">
        <v>2</v>
      </c>
      <c r="G4" s="203" t="s">
        <v>98</v>
      </c>
      <c r="H4" s="203" t="s">
        <v>119</v>
      </c>
      <c r="I4" s="160" t="s">
        <v>96</v>
      </c>
      <c r="J4" s="284" t="s">
        <v>14</v>
      </c>
      <c r="K4" s="284" t="s">
        <v>109</v>
      </c>
      <c r="L4" s="160"/>
      <c r="M4" s="158" t="s">
        <v>94</v>
      </c>
      <c r="N4" s="232" t="s">
        <v>118</v>
      </c>
      <c r="O4" s="200">
        <v>10</v>
      </c>
      <c r="P4" s="199">
        <v>123</v>
      </c>
      <c r="Q4" s="155">
        <f t="shared" ref="Q4:Q18" si="1">O4/P4*1000</f>
        <v>81.300813008130078</v>
      </c>
      <c r="R4" s="198">
        <v>3530</v>
      </c>
      <c r="S4" s="197" t="s">
        <v>92</v>
      </c>
      <c r="T4" s="139">
        <v>0.92</v>
      </c>
      <c r="U4" s="151">
        <v>270</v>
      </c>
      <c r="V4" s="142">
        <f t="shared" ref="V4:V18" si="2">U4/R4</f>
        <v>7.6487252124645896E-2</v>
      </c>
      <c r="W4" s="195">
        <v>24.9</v>
      </c>
      <c r="X4" s="195">
        <v>29.8</v>
      </c>
      <c r="Y4" s="180">
        <f t="shared" ref="Y4:Y18" si="3">(X4-W4)/W4</f>
        <v>0.1967871485943776</v>
      </c>
      <c r="Z4" s="149">
        <v>108.7</v>
      </c>
      <c r="AA4" s="149">
        <v>121.5</v>
      </c>
      <c r="AB4" s="142">
        <f t="shared" ref="AB4:AB18" si="4">(AA4-Z4)/Z4</f>
        <v>0.11775528978840843</v>
      </c>
      <c r="AC4" s="179">
        <v>-15.6</v>
      </c>
      <c r="AD4" s="146">
        <v>16.7</v>
      </c>
      <c r="AE4" s="142">
        <f t="shared" ref="AE4:AE18" si="5">AD4/Z4</f>
        <v>0.15363385464581417</v>
      </c>
      <c r="AF4" s="185">
        <v>0.155</v>
      </c>
      <c r="AG4" s="184">
        <v>0.19400000000000001</v>
      </c>
      <c r="AH4" s="194">
        <v>1.4E-2</v>
      </c>
      <c r="AI4" s="193">
        <v>1.4999999999999999E-2</v>
      </c>
      <c r="AJ4" s="297">
        <v>1.54</v>
      </c>
      <c r="AK4" s="190">
        <v>1.58</v>
      </c>
      <c r="AL4" s="296">
        <v>1.32</v>
      </c>
      <c r="AM4" s="267">
        <v>1.46</v>
      </c>
      <c r="AN4" s="138">
        <v>4.3600000000000003</v>
      </c>
      <c r="AO4" s="141">
        <v>4.08</v>
      </c>
      <c r="AP4" s="229">
        <v>27</v>
      </c>
      <c r="AQ4" s="228">
        <v>28</v>
      </c>
    </row>
    <row r="5" spans="2:43" ht="12.75" x14ac:dyDescent="0.2">
      <c r="B5" s="235">
        <v>5.5</v>
      </c>
      <c r="C5" s="295">
        <v>7.5</v>
      </c>
      <c r="D5" s="234">
        <f t="shared" si="0"/>
        <v>13</v>
      </c>
      <c r="E5" s="131" t="s">
        <v>99</v>
      </c>
      <c r="F5" s="278" t="s">
        <v>11</v>
      </c>
      <c r="G5" s="225" t="s">
        <v>98</v>
      </c>
      <c r="H5" s="225" t="s">
        <v>117</v>
      </c>
      <c r="I5" s="160" t="s">
        <v>96</v>
      </c>
      <c r="J5" s="294" t="s">
        <v>24</v>
      </c>
      <c r="K5" s="294" t="s">
        <v>113</v>
      </c>
      <c r="L5" s="277"/>
      <c r="M5" s="224" t="s">
        <v>94</v>
      </c>
      <c r="N5" s="224" t="s">
        <v>93</v>
      </c>
      <c r="O5" s="276">
        <v>65</v>
      </c>
      <c r="P5" s="275">
        <v>586</v>
      </c>
      <c r="Q5" s="246">
        <f t="shared" si="1"/>
        <v>110.92150170648463</v>
      </c>
      <c r="R5" s="219">
        <v>11326</v>
      </c>
      <c r="S5" s="218" t="s">
        <v>92</v>
      </c>
      <c r="T5" s="139">
        <v>0.8</v>
      </c>
      <c r="U5" s="216">
        <v>1341</v>
      </c>
      <c r="V5" s="142">
        <f t="shared" si="2"/>
        <v>0.11840014126787922</v>
      </c>
      <c r="W5" s="293">
        <v>104.867</v>
      </c>
      <c r="X5" s="293">
        <v>118</v>
      </c>
      <c r="Y5" s="180">
        <f t="shared" si="3"/>
        <v>0.12523482124977348</v>
      </c>
      <c r="Z5" s="292">
        <v>653.42499999999995</v>
      </c>
      <c r="AA5" s="291">
        <v>860</v>
      </c>
      <c r="AB5" s="184">
        <f t="shared" si="4"/>
        <v>0.31614186785017417</v>
      </c>
      <c r="AC5" s="179">
        <v>-39.6</v>
      </c>
      <c r="AD5" s="146">
        <v>53.6</v>
      </c>
      <c r="AE5" s="142">
        <f t="shared" si="5"/>
        <v>8.2029307112522487E-2</v>
      </c>
      <c r="AF5" s="143">
        <v>0.29599999999999999</v>
      </c>
      <c r="AG5" s="142">
        <v>0.40300000000000002</v>
      </c>
      <c r="AH5" s="143">
        <v>0.13400000000000001</v>
      </c>
      <c r="AI5" s="186">
        <v>8.3000000000000004E-2</v>
      </c>
      <c r="AJ5" s="290">
        <v>1.47</v>
      </c>
      <c r="AK5" s="268">
        <v>1.33</v>
      </c>
      <c r="AL5" s="289">
        <v>0.97</v>
      </c>
      <c r="AM5" s="253">
        <v>0.96399999999999997</v>
      </c>
      <c r="AN5" s="288">
        <f>Z5/W5</f>
        <v>6.2309878226706203</v>
      </c>
      <c r="AO5" s="287">
        <v>7.28</v>
      </c>
      <c r="AP5" s="286">
        <f>Z5/R5*1000</f>
        <v>57.692477485431752</v>
      </c>
      <c r="AQ5" s="285">
        <v>57</v>
      </c>
    </row>
    <row r="6" spans="2:43" ht="12.75" x14ac:dyDescent="0.2">
      <c r="B6" s="235">
        <v>7</v>
      </c>
      <c r="C6" s="251">
        <v>5.5</v>
      </c>
      <c r="D6" s="234">
        <f t="shared" si="0"/>
        <v>12.5</v>
      </c>
      <c r="E6" s="131" t="s">
        <v>99</v>
      </c>
      <c r="F6" s="233" t="s">
        <v>19</v>
      </c>
      <c r="G6" s="203" t="s">
        <v>98</v>
      </c>
      <c r="H6" s="203" t="s">
        <v>97</v>
      </c>
      <c r="I6" s="160" t="s">
        <v>96</v>
      </c>
      <c r="J6" s="284" t="s">
        <v>18</v>
      </c>
      <c r="K6" s="284" t="s">
        <v>116</v>
      </c>
      <c r="L6" s="160"/>
      <c r="M6" s="158" t="s">
        <v>94</v>
      </c>
      <c r="N6" s="158" t="s">
        <v>93</v>
      </c>
      <c r="O6" s="200">
        <v>80</v>
      </c>
      <c r="P6" s="199">
        <v>440</v>
      </c>
      <c r="Q6" s="155">
        <f t="shared" si="1"/>
        <v>181.81818181818181</v>
      </c>
      <c r="R6" s="283">
        <v>8100</v>
      </c>
      <c r="S6" s="197" t="s">
        <v>92</v>
      </c>
      <c r="T6" s="196">
        <v>0.68</v>
      </c>
      <c r="U6" s="151">
        <v>2033</v>
      </c>
      <c r="V6" s="193">
        <f t="shared" si="2"/>
        <v>0.25098765432098763</v>
      </c>
      <c r="W6" s="195">
        <v>81.7</v>
      </c>
      <c r="X6" s="195">
        <v>99.6</v>
      </c>
      <c r="Y6" s="180">
        <f t="shared" si="3"/>
        <v>0.21909424724602192</v>
      </c>
      <c r="Z6" s="282">
        <v>542.5</v>
      </c>
      <c r="AA6" s="282">
        <v>628.6</v>
      </c>
      <c r="AB6" s="142">
        <f t="shared" si="4"/>
        <v>0.15870967741935488</v>
      </c>
      <c r="AC6" s="179">
        <v>-87.5</v>
      </c>
      <c r="AD6" s="146">
        <v>136.69999999999999</v>
      </c>
      <c r="AE6" s="184">
        <f t="shared" si="5"/>
        <v>0.2519815668202765</v>
      </c>
      <c r="AF6" s="143">
        <v>0.3</v>
      </c>
      <c r="AG6" s="142">
        <v>0.317</v>
      </c>
      <c r="AH6" s="185">
        <v>9.6000000000000002E-2</v>
      </c>
      <c r="AI6" s="142">
        <v>0.16800000000000001</v>
      </c>
      <c r="AJ6" s="191">
        <v>1.78</v>
      </c>
      <c r="AK6" s="192">
        <v>1.4</v>
      </c>
      <c r="AL6" s="281">
        <v>0.85399999999999998</v>
      </c>
      <c r="AM6" s="196">
        <v>0.872</v>
      </c>
      <c r="AN6" s="191">
        <v>6.64</v>
      </c>
      <c r="AO6" s="190">
        <v>6.31</v>
      </c>
      <c r="AP6" s="280">
        <v>57</v>
      </c>
      <c r="AQ6" s="279">
        <v>55</v>
      </c>
    </row>
    <row r="7" spans="2:43" ht="12.75" x14ac:dyDescent="0.2">
      <c r="B7" s="235">
        <v>6</v>
      </c>
      <c r="C7" s="251">
        <v>6</v>
      </c>
      <c r="D7" s="234">
        <f t="shared" si="0"/>
        <v>12</v>
      </c>
      <c r="E7" s="131" t="s">
        <v>99</v>
      </c>
      <c r="F7" s="278" t="s">
        <v>10</v>
      </c>
      <c r="G7" s="225" t="s">
        <v>98</v>
      </c>
      <c r="H7" s="225"/>
      <c r="I7" s="160" t="s">
        <v>96</v>
      </c>
      <c r="J7" s="224" t="s">
        <v>25</v>
      </c>
      <c r="K7" s="224" t="s">
        <v>95</v>
      </c>
      <c r="L7" s="277"/>
      <c r="M7" s="224" t="s">
        <v>94</v>
      </c>
      <c r="N7" s="224" t="s">
        <v>93</v>
      </c>
      <c r="O7" s="276">
        <v>88</v>
      </c>
      <c r="P7" s="275">
        <v>589</v>
      </c>
      <c r="Q7" s="246">
        <f t="shared" si="1"/>
        <v>149.40577249575551</v>
      </c>
      <c r="R7" s="274">
        <v>17484</v>
      </c>
      <c r="S7" s="218" t="s">
        <v>92</v>
      </c>
      <c r="T7" s="273">
        <v>0.70679999999999998</v>
      </c>
      <c r="U7" s="272">
        <v>1472</v>
      </c>
      <c r="V7" s="142">
        <f t="shared" si="2"/>
        <v>8.4191260581102725E-2</v>
      </c>
      <c r="W7" s="271">
        <v>97.932000000000002</v>
      </c>
      <c r="X7" s="271">
        <v>110.4</v>
      </c>
      <c r="Y7" s="180">
        <f t="shared" si="3"/>
        <v>0.1273128293101336</v>
      </c>
      <c r="Z7" s="270">
        <v>544.80100000000004</v>
      </c>
      <c r="AA7" s="270">
        <v>632.4</v>
      </c>
      <c r="AB7" s="142">
        <f t="shared" si="4"/>
        <v>0.16079082086853719</v>
      </c>
      <c r="AC7" s="179">
        <v>-17.100000000000001</v>
      </c>
      <c r="AD7" s="146">
        <v>25</v>
      </c>
      <c r="AE7" s="142">
        <f t="shared" si="5"/>
        <v>4.5888315182975065E-2</v>
      </c>
      <c r="AF7" s="143">
        <v>0.27200000000000002</v>
      </c>
      <c r="AG7" s="142">
        <v>0.307</v>
      </c>
      <c r="AH7" s="269">
        <v>0.05</v>
      </c>
      <c r="AI7" s="261">
        <v>3.5000000000000003E-2</v>
      </c>
      <c r="AJ7" s="254">
        <v>1.74</v>
      </c>
      <c r="AK7" s="268">
        <v>1.51</v>
      </c>
      <c r="AL7" s="183">
        <v>1.0289999999999999</v>
      </c>
      <c r="AM7" s="267">
        <v>1.0920000000000001</v>
      </c>
      <c r="AN7" s="266">
        <f>Z7/W7</f>
        <v>5.5630539558060699</v>
      </c>
      <c r="AO7" s="265">
        <v>5.73</v>
      </c>
      <c r="AP7" s="264">
        <f>Z7/R7*1000</f>
        <v>31.159974834134069</v>
      </c>
      <c r="AQ7" s="135"/>
    </row>
    <row r="8" spans="2:43" s="258" customFormat="1" ht="12" customHeight="1" x14ac:dyDescent="0.2">
      <c r="B8" s="235">
        <v>6.5</v>
      </c>
      <c r="C8" s="174">
        <v>4.5</v>
      </c>
      <c r="D8" s="234">
        <f t="shared" si="0"/>
        <v>11</v>
      </c>
      <c r="E8" s="131" t="s">
        <v>99</v>
      </c>
      <c r="F8" s="257" t="s">
        <v>7</v>
      </c>
      <c r="G8" s="160" t="s">
        <v>98</v>
      </c>
      <c r="H8" s="160"/>
      <c r="I8" s="160" t="s">
        <v>96</v>
      </c>
      <c r="J8" s="202" t="s">
        <v>24</v>
      </c>
      <c r="K8" s="201" t="s">
        <v>113</v>
      </c>
      <c r="L8" s="159" t="s">
        <v>116</v>
      </c>
      <c r="M8" s="158" t="s">
        <v>94</v>
      </c>
      <c r="N8" s="158" t="s">
        <v>93</v>
      </c>
      <c r="O8" s="157">
        <v>61</v>
      </c>
      <c r="P8" s="156">
        <v>642</v>
      </c>
      <c r="Q8" s="155">
        <f t="shared" si="1"/>
        <v>95.015576323987531</v>
      </c>
      <c r="R8" s="263">
        <v>50049</v>
      </c>
      <c r="S8" s="197" t="s">
        <v>92</v>
      </c>
      <c r="T8" s="253">
        <v>0.70679999999999998</v>
      </c>
      <c r="U8" s="151">
        <v>7149</v>
      </c>
      <c r="V8" s="142">
        <f t="shared" si="2"/>
        <v>0.14284001678355213</v>
      </c>
      <c r="W8" s="146">
        <v>328.745</v>
      </c>
      <c r="X8" s="146">
        <v>462</v>
      </c>
      <c r="Y8" s="180">
        <f t="shared" si="3"/>
        <v>0.40534456797822016</v>
      </c>
      <c r="Z8" s="255">
        <v>658.37800000000004</v>
      </c>
      <c r="AA8" s="262">
        <v>1220</v>
      </c>
      <c r="AB8" s="261">
        <f t="shared" si="4"/>
        <v>0.85303883179571605</v>
      </c>
      <c r="AC8" s="260">
        <v>-135</v>
      </c>
      <c r="AD8" s="146">
        <v>27.7</v>
      </c>
      <c r="AE8" s="142">
        <f t="shared" si="5"/>
        <v>4.2073094787492896E-2</v>
      </c>
      <c r="AF8" s="259">
        <v>0.2</v>
      </c>
      <c r="AG8" s="186">
        <v>0.23</v>
      </c>
      <c r="AH8" s="143">
        <v>0.19600000000000001</v>
      </c>
      <c r="AI8" s="142">
        <v>9.5000000000000001E-2</v>
      </c>
      <c r="AJ8" s="138">
        <v>2.59</v>
      </c>
      <c r="AK8" s="141">
        <v>2.25</v>
      </c>
      <c r="AL8" s="140">
        <v>0.56899999999999995</v>
      </c>
      <c r="AM8" s="253">
        <v>0.88800000000000001</v>
      </c>
      <c r="AN8" s="138">
        <f>Z8/W8</f>
        <v>2.0027011817670233</v>
      </c>
      <c r="AO8" s="141">
        <v>2.6</v>
      </c>
      <c r="AP8" s="189">
        <f>Z8/R8*1000</f>
        <v>13.154668424943555</v>
      </c>
      <c r="AQ8" s="188">
        <v>22</v>
      </c>
    </row>
    <row r="9" spans="2:43" ht="12.75" x14ac:dyDescent="0.2">
      <c r="B9" s="235">
        <v>5.5</v>
      </c>
      <c r="C9" s="251">
        <v>5</v>
      </c>
      <c r="D9" s="234">
        <f t="shared" si="0"/>
        <v>10.5</v>
      </c>
      <c r="E9" s="131" t="s">
        <v>99</v>
      </c>
      <c r="F9" s="257" t="s">
        <v>9</v>
      </c>
      <c r="G9" s="160" t="s">
        <v>98</v>
      </c>
      <c r="H9" s="160" t="s">
        <v>115</v>
      </c>
      <c r="I9" s="160" t="s">
        <v>96</v>
      </c>
      <c r="J9" s="202" t="s">
        <v>15</v>
      </c>
      <c r="K9" s="201" t="s">
        <v>107</v>
      </c>
      <c r="L9" s="159" t="s">
        <v>114</v>
      </c>
      <c r="M9" s="202" t="s">
        <v>112</v>
      </c>
      <c r="N9" s="158" t="s">
        <v>93</v>
      </c>
      <c r="O9" s="157">
        <v>50</v>
      </c>
      <c r="P9" s="156">
        <v>674</v>
      </c>
      <c r="Q9" s="155">
        <f t="shared" si="1"/>
        <v>74.183976261127597</v>
      </c>
      <c r="R9" s="256">
        <v>16590</v>
      </c>
      <c r="S9" s="197" t="s">
        <v>92</v>
      </c>
      <c r="T9" s="253">
        <v>0.73</v>
      </c>
      <c r="U9" s="151">
        <v>2823</v>
      </c>
      <c r="V9" s="186">
        <f t="shared" si="2"/>
        <v>0.1701627486437613</v>
      </c>
      <c r="W9" s="146">
        <v>79.656999999999996</v>
      </c>
      <c r="X9" s="146">
        <v>106.7</v>
      </c>
      <c r="Y9" s="180">
        <f t="shared" si="3"/>
        <v>0.33949307656577588</v>
      </c>
      <c r="Z9" s="149">
        <v>384.26100000000002</v>
      </c>
      <c r="AA9" s="255">
        <v>592.4</v>
      </c>
      <c r="AB9" s="186">
        <f t="shared" si="4"/>
        <v>0.54166048597177419</v>
      </c>
      <c r="AC9" s="230">
        <v>26.1</v>
      </c>
      <c r="AD9" s="146">
        <v>84</v>
      </c>
      <c r="AE9" s="186">
        <f t="shared" si="5"/>
        <v>0.21860141934778704</v>
      </c>
      <c r="AF9" s="143">
        <v>0.28799999999999998</v>
      </c>
      <c r="AG9" s="142">
        <v>0.317</v>
      </c>
      <c r="AH9" s="185">
        <v>9.2999999999999999E-2</v>
      </c>
      <c r="AI9" s="142">
        <v>0.13800000000000001</v>
      </c>
      <c r="AJ9" s="254">
        <v>1.88</v>
      </c>
      <c r="AK9" s="141">
        <v>2.25</v>
      </c>
      <c r="AL9" s="140">
        <v>0.68200000000000005</v>
      </c>
      <c r="AM9" s="253">
        <v>0.84899999999999998</v>
      </c>
      <c r="AN9" s="138">
        <f>Z9/W9</f>
        <v>4.8239451648944858</v>
      </c>
      <c r="AO9" s="137">
        <f>AA9/X9</f>
        <v>5.5520149953139644</v>
      </c>
      <c r="AP9" s="189">
        <f>Z9/R9*1000</f>
        <v>23.162206148282099</v>
      </c>
      <c r="AQ9" s="252"/>
    </row>
    <row r="10" spans="2:43" ht="12.75" x14ac:dyDescent="0.2">
      <c r="B10" s="175">
        <v>4</v>
      </c>
      <c r="C10" s="251">
        <v>6</v>
      </c>
      <c r="D10" s="234">
        <f t="shared" si="0"/>
        <v>10</v>
      </c>
      <c r="E10" s="131" t="s">
        <v>99</v>
      </c>
      <c r="F10" s="250" t="s">
        <v>6</v>
      </c>
      <c r="G10" s="249" t="s">
        <v>111</v>
      </c>
      <c r="H10" s="249"/>
      <c r="I10" s="160" t="s">
        <v>96</v>
      </c>
      <c r="J10" s="248" t="s">
        <v>24</v>
      </c>
      <c r="K10" s="232" t="s">
        <v>113</v>
      </c>
      <c r="L10" s="225"/>
      <c r="M10" s="248" t="s">
        <v>106</v>
      </c>
      <c r="N10" s="247"/>
      <c r="O10" s="222">
        <v>12</v>
      </c>
      <c r="P10" s="221">
        <v>149</v>
      </c>
      <c r="Q10" s="246">
        <f t="shared" si="1"/>
        <v>80.536912751677846</v>
      </c>
      <c r="R10" s="219">
        <v>3364</v>
      </c>
      <c r="S10" s="218" t="s">
        <v>92</v>
      </c>
      <c r="T10" s="245">
        <v>0.94</v>
      </c>
      <c r="U10" s="216">
        <v>881</v>
      </c>
      <c r="V10" s="193">
        <f t="shared" si="2"/>
        <v>0.26189060642092749</v>
      </c>
      <c r="W10" s="215">
        <v>16.7</v>
      </c>
      <c r="X10" s="215">
        <v>19.7</v>
      </c>
      <c r="Y10" s="116">
        <f t="shared" si="3"/>
        <v>0.17964071856287425</v>
      </c>
      <c r="Z10" s="214">
        <v>65.599999999999994</v>
      </c>
      <c r="AA10" s="214">
        <v>102.6</v>
      </c>
      <c r="AB10" s="184">
        <f t="shared" si="4"/>
        <v>0.5640243902439025</v>
      </c>
      <c r="AC10" s="179">
        <v>-14.3</v>
      </c>
      <c r="AD10" s="117">
        <v>0</v>
      </c>
      <c r="AE10" s="243">
        <f t="shared" si="5"/>
        <v>0</v>
      </c>
      <c r="AF10" s="244">
        <v>0.25600000000000001</v>
      </c>
      <c r="AG10" s="243">
        <v>0.32300000000000001</v>
      </c>
      <c r="AH10" s="244">
        <v>0.184</v>
      </c>
      <c r="AI10" s="243">
        <v>0.109</v>
      </c>
      <c r="AJ10" s="242">
        <v>5.01</v>
      </c>
      <c r="AK10" s="241">
        <v>2.0699999999999998</v>
      </c>
      <c r="AL10" s="240">
        <v>0.60599999999999998</v>
      </c>
      <c r="AM10" s="239">
        <v>0.72099999999999997</v>
      </c>
      <c r="AN10" s="238">
        <v>4.5599999999999996</v>
      </c>
      <c r="AO10" s="237">
        <v>5.78</v>
      </c>
      <c r="AP10" s="205">
        <v>19</v>
      </c>
      <c r="AQ10" s="236">
        <v>25</v>
      </c>
    </row>
    <row r="11" spans="2:43" ht="12.75" x14ac:dyDescent="0.2">
      <c r="B11" s="235">
        <v>6</v>
      </c>
      <c r="C11" s="174">
        <v>4</v>
      </c>
      <c r="D11" s="234">
        <f t="shared" si="0"/>
        <v>10</v>
      </c>
      <c r="E11" s="131" t="s">
        <v>99</v>
      </c>
      <c r="F11" s="233" t="s">
        <v>1</v>
      </c>
      <c r="G11" s="203" t="s">
        <v>98</v>
      </c>
      <c r="H11" s="203"/>
      <c r="I11" s="160" t="s">
        <v>96</v>
      </c>
      <c r="J11" s="232" t="s">
        <v>15</v>
      </c>
      <c r="K11" s="232" t="s">
        <v>107</v>
      </c>
      <c r="L11" s="160"/>
      <c r="M11" s="232" t="s">
        <v>112</v>
      </c>
      <c r="N11" s="158" t="s">
        <v>93</v>
      </c>
      <c r="O11" s="200">
        <v>30</v>
      </c>
      <c r="P11" s="199">
        <v>352</v>
      </c>
      <c r="Q11" s="155">
        <f t="shared" si="1"/>
        <v>85.22727272727272</v>
      </c>
      <c r="R11" s="198">
        <v>8516</v>
      </c>
      <c r="S11" s="197" t="s">
        <v>92</v>
      </c>
      <c r="T11" s="196">
        <v>0.69</v>
      </c>
      <c r="U11" s="151">
        <v>1249</v>
      </c>
      <c r="V11" s="184">
        <f t="shared" si="2"/>
        <v>0.14666510098637858</v>
      </c>
      <c r="W11" s="231">
        <v>58.1</v>
      </c>
      <c r="X11" s="195">
        <v>66.7</v>
      </c>
      <c r="Y11" s="180">
        <f t="shared" si="3"/>
        <v>0.14802065404475045</v>
      </c>
      <c r="Z11" s="149">
        <v>220.5</v>
      </c>
      <c r="AA11" s="149">
        <v>254</v>
      </c>
      <c r="AB11" s="142">
        <f t="shared" si="4"/>
        <v>0.15192743764172337</v>
      </c>
      <c r="AC11" s="230">
        <v>7.5</v>
      </c>
      <c r="AD11" s="146">
        <v>1.4</v>
      </c>
      <c r="AE11" s="142">
        <f t="shared" si="5"/>
        <v>6.3492063492063492E-3</v>
      </c>
      <c r="AF11" s="185">
        <v>0.217</v>
      </c>
      <c r="AG11" s="142">
        <v>0.25900000000000001</v>
      </c>
      <c r="AH11" s="185">
        <v>7.5999999999999998E-2</v>
      </c>
      <c r="AI11" s="193">
        <v>5.0999999999999997E-2</v>
      </c>
      <c r="AJ11" s="191">
        <v>1.91</v>
      </c>
      <c r="AK11" s="192">
        <v>1.52</v>
      </c>
      <c r="AL11" s="140">
        <v>0.76700000000000002</v>
      </c>
      <c r="AM11" s="196">
        <v>0.80900000000000005</v>
      </c>
      <c r="AN11" s="138">
        <v>3.8</v>
      </c>
      <c r="AO11" s="141">
        <v>3.8</v>
      </c>
      <c r="AP11" s="229">
        <v>26</v>
      </c>
      <c r="AQ11" s="228">
        <v>29</v>
      </c>
    </row>
    <row r="12" spans="2:43" ht="12.75" x14ac:dyDescent="0.2">
      <c r="B12" s="175">
        <v>5</v>
      </c>
      <c r="C12" s="174">
        <v>4</v>
      </c>
      <c r="D12" s="173">
        <f t="shared" si="0"/>
        <v>9</v>
      </c>
      <c r="E12" s="131" t="s">
        <v>99</v>
      </c>
      <c r="F12" s="227" t="s">
        <v>3</v>
      </c>
      <c r="G12" s="225" t="s">
        <v>111</v>
      </c>
      <c r="H12" s="225" t="s">
        <v>110</v>
      </c>
      <c r="I12" s="160" t="s">
        <v>96</v>
      </c>
      <c r="J12" s="226" t="s">
        <v>14</v>
      </c>
      <c r="K12" s="226" t="s">
        <v>109</v>
      </c>
      <c r="L12" s="225"/>
      <c r="M12" s="224" t="s">
        <v>108</v>
      </c>
      <c r="N12" s="223"/>
      <c r="O12" s="222">
        <v>6.7</v>
      </c>
      <c r="P12" s="221">
        <v>118</v>
      </c>
      <c r="Q12" s="220">
        <f t="shared" si="1"/>
        <v>56.779661016949156</v>
      </c>
      <c r="R12" s="219">
        <v>2531</v>
      </c>
      <c r="S12" s="218" t="s">
        <v>92</v>
      </c>
      <c r="T12" s="217">
        <v>0.96099999999999997</v>
      </c>
      <c r="U12" s="216">
        <v>218</v>
      </c>
      <c r="V12" s="142">
        <f t="shared" si="2"/>
        <v>8.6131963650730933E-2</v>
      </c>
      <c r="W12" s="215">
        <v>10.436999999999999</v>
      </c>
      <c r="X12" s="215">
        <v>11.682</v>
      </c>
      <c r="Y12" s="113">
        <f t="shared" si="3"/>
        <v>0.11928715148031054</v>
      </c>
      <c r="Z12" s="214">
        <v>31.097000000000001</v>
      </c>
      <c r="AA12" s="214">
        <v>33.773000000000003</v>
      </c>
      <c r="AB12" s="168">
        <f t="shared" si="4"/>
        <v>8.6053317040229019E-2</v>
      </c>
      <c r="AC12" s="213">
        <v>7.5</v>
      </c>
      <c r="AD12" s="120">
        <v>0</v>
      </c>
      <c r="AE12" s="168">
        <f t="shared" si="5"/>
        <v>0</v>
      </c>
      <c r="AF12" s="212">
        <v>-3.1E-2</v>
      </c>
      <c r="AG12" s="168">
        <v>0.34300000000000003</v>
      </c>
      <c r="AH12" s="212">
        <v>-0.10100000000000001</v>
      </c>
      <c r="AI12" s="168">
        <v>0.23100000000000001</v>
      </c>
      <c r="AJ12" s="211">
        <v>2.98</v>
      </c>
      <c r="AK12" s="210">
        <v>2.52</v>
      </c>
      <c r="AL12" s="209">
        <v>0.33900000000000002</v>
      </c>
      <c r="AM12" s="208">
        <v>0.30099999999999999</v>
      </c>
      <c r="AN12" s="207">
        <f>Z12/W12</f>
        <v>2.9794960237616177</v>
      </c>
      <c r="AO12" s="206">
        <f>AA12/X12</f>
        <v>2.8910289334018149</v>
      </c>
      <c r="AP12" s="205">
        <f>Z12/R12*1000</f>
        <v>12.286448044251285</v>
      </c>
      <c r="AQ12" s="135"/>
    </row>
    <row r="13" spans="2:43" x14ac:dyDescent="0.25">
      <c r="B13" s="175">
        <v>4.5</v>
      </c>
      <c r="C13" s="174">
        <v>4.5</v>
      </c>
      <c r="D13" s="173">
        <f t="shared" si="0"/>
        <v>9</v>
      </c>
      <c r="E13" s="131" t="s">
        <v>99</v>
      </c>
      <c r="F13" s="204" t="s">
        <v>20</v>
      </c>
      <c r="G13" s="203" t="s">
        <v>102</v>
      </c>
      <c r="H13" s="203"/>
      <c r="I13" s="160" t="s">
        <v>96</v>
      </c>
      <c r="J13" s="202" t="s">
        <v>15</v>
      </c>
      <c r="K13" s="201" t="s">
        <v>107</v>
      </c>
      <c r="L13" s="160"/>
      <c r="M13" s="158" t="s">
        <v>106</v>
      </c>
      <c r="N13" s="158" t="s">
        <v>101</v>
      </c>
      <c r="O13" s="200">
        <v>10</v>
      </c>
      <c r="P13" s="199">
        <v>75</v>
      </c>
      <c r="Q13" s="155">
        <f t="shared" si="1"/>
        <v>133.33333333333334</v>
      </c>
      <c r="R13" s="198">
        <v>3740</v>
      </c>
      <c r="S13" s="197" t="s">
        <v>92</v>
      </c>
      <c r="T13" s="196">
        <v>0.72</v>
      </c>
      <c r="U13" s="151">
        <v>240</v>
      </c>
      <c r="V13" s="142">
        <f t="shared" si="2"/>
        <v>6.4171122994652413E-2</v>
      </c>
      <c r="W13" s="195">
        <v>17</v>
      </c>
      <c r="X13" s="195">
        <v>21</v>
      </c>
      <c r="Y13" s="180">
        <f t="shared" si="3"/>
        <v>0.23529411764705882</v>
      </c>
      <c r="Z13" s="149">
        <v>85</v>
      </c>
      <c r="AA13" s="149">
        <v>107</v>
      </c>
      <c r="AB13" s="142">
        <f t="shared" si="4"/>
        <v>0.25882352941176473</v>
      </c>
      <c r="AC13" s="179">
        <v>-6.5</v>
      </c>
      <c r="AD13" s="146">
        <v>10</v>
      </c>
      <c r="AE13" s="142">
        <f t="shared" si="5"/>
        <v>0.11764705882352941</v>
      </c>
      <c r="AF13" s="185">
        <v>0.22900000000000001</v>
      </c>
      <c r="AG13" s="142">
        <v>0.28699999999999998</v>
      </c>
      <c r="AH13" s="194">
        <v>4.8000000000000001E-2</v>
      </c>
      <c r="AI13" s="193">
        <v>3.7999999999999999E-2</v>
      </c>
      <c r="AJ13" s="191">
        <v>1.73</v>
      </c>
      <c r="AK13" s="192">
        <v>1.51</v>
      </c>
      <c r="AL13" s="140">
        <v>0.45800000000000002</v>
      </c>
      <c r="AM13" s="139">
        <v>0.51200000000000001</v>
      </c>
      <c r="AN13" s="191">
        <v>5.09</v>
      </c>
      <c r="AO13" s="190">
        <v>5.16</v>
      </c>
      <c r="AP13" s="189">
        <v>23</v>
      </c>
      <c r="AQ13" s="188">
        <v>27</v>
      </c>
    </row>
    <row r="14" spans="2:43" s="165" customFormat="1" x14ac:dyDescent="0.25">
      <c r="B14" s="175">
        <v>3</v>
      </c>
      <c r="C14" s="174">
        <v>4.5</v>
      </c>
      <c r="D14" s="173">
        <f t="shared" si="0"/>
        <v>7.5</v>
      </c>
      <c r="E14" s="131" t="s">
        <v>99</v>
      </c>
      <c r="F14" s="161" t="s">
        <v>4</v>
      </c>
      <c r="G14" s="128" t="s">
        <v>98</v>
      </c>
      <c r="H14" s="128"/>
      <c r="I14" s="159" t="s">
        <v>104</v>
      </c>
      <c r="J14" s="158" t="s">
        <v>22</v>
      </c>
      <c r="K14" s="158" t="s">
        <v>95</v>
      </c>
      <c r="L14" s="159"/>
      <c r="M14" s="158" t="s">
        <v>94</v>
      </c>
      <c r="N14" s="158" t="s">
        <v>93</v>
      </c>
      <c r="O14" s="157">
        <v>32</v>
      </c>
      <c r="P14" s="156">
        <v>352</v>
      </c>
      <c r="Q14" s="155">
        <f t="shared" si="1"/>
        <v>90.909090909090907</v>
      </c>
      <c r="R14" s="154">
        <v>4648</v>
      </c>
      <c r="S14" s="153" t="s">
        <v>92</v>
      </c>
      <c r="T14" s="152">
        <v>0.75</v>
      </c>
      <c r="U14" s="151">
        <v>514</v>
      </c>
      <c r="V14" s="142">
        <f t="shared" si="2"/>
        <v>0.11058519793459552</v>
      </c>
      <c r="W14" s="146">
        <v>20</v>
      </c>
      <c r="X14" s="146">
        <v>23</v>
      </c>
      <c r="Y14" s="180">
        <f t="shared" si="3"/>
        <v>0.15</v>
      </c>
      <c r="Z14" s="149">
        <v>64</v>
      </c>
      <c r="AA14" s="149">
        <v>93</v>
      </c>
      <c r="AB14" s="184">
        <f t="shared" si="4"/>
        <v>0.453125</v>
      </c>
      <c r="AC14" s="187">
        <v>30.4</v>
      </c>
      <c r="AD14" s="146">
        <v>14.1</v>
      </c>
      <c r="AE14" s="186">
        <f t="shared" si="5"/>
        <v>0.22031249999999999</v>
      </c>
      <c r="AF14" s="144">
        <v>0.28499999999999998</v>
      </c>
      <c r="AG14" s="142">
        <v>0.3</v>
      </c>
      <c r="AH14" s="185">
        <v>6.2E-2</v>
      </c>
      <c r="AI14" s="184">
        <v>5.8000000000000003E-2</v>
      </c>
      <c r="AJ14" s="138">
        <v>2.68</v>
      </c>
      <c r="AK14" s="137">
        <v>1.68</v>
      </c>
      <c r="AL14" s="183">
        <v>1.571</v>
      </c>
      <c r="AM14" s="182">
        <v>1.837</v>
      </c>
      <c r="AN14" s="138">
        <f>Z14/W14</f>
        <v>3.2</v>
      </c>
      <c r="AO14" s="141">
        <v>4.04</v>
      </c>
      <c r="AP14" s="167">
        <f>Z14/R14*1000</f>
        <v>13.769363166953529</v>
      </c>
      <c r="AQ14" s="176">
        <v>21</v>
      </c>
    </row>
    <row r="15" spans="2:43" s="165" customFormat="1" x14ac:dyDescent="0.25">
      <c r="B15" s="175">
        <v>3.5</v>
      </c>
      <c r="C15" s="174">
        <v>3.5</v>
      </c>
      <c r="D15" s="173">
        <f t="shared" si="0"/>
        <v>7</v>
      </c>
      <c r="E15" s="131" t="s">
        <v>99</v>
      </c>
      <c r="F15" s="161" t="s">
        <v>5</v>
      </c>
      <c r="G15" s="128" t="s">
        <v>98</v>
      </c>
      <c r="H15" s="128"/>
      <c r="I15" s="160" t="s">
        <v>96</v>
      </c>
      <c r="J15" s="158" t="s">
        <v>22</v>
      </c>
      <c r="K15" s="158" t="s">
        <v>95</v>
      </c>
      <c r="L15" s="159"/>
      <c r="M15" s="158" t="s">
        <v>94</v>
      </c>
      <c r="N15" s="158" t="s">
        <v>93</v>
      </c>
      <c r="O15" s="157">
        <v>27</v>
      </c>
      <c r="P15" s="156">
        <v>344</v>
      </c>
      <c r="Q15" s="155">
        <f t="shared" si="1"/>
        <v>78.488372093023258</v>
      </c>
      <c r="R15" s="154">
        <v>6880</v>
      </c>
      <c r="S15" s="153" t="s">
        <v>92</v>
      </c>
      <c r="T15" s="181">
        <v>0.73</v>
      </c>
      <c r="U15" s="151">
        <v>680</v>
      </c>
      <c r="V15" s="142">
        <f t="shared" si="2"/>
        <v>9.8837209302325577E-2</v>
      </c>
      <c r="W15" s="146">
        <v>38.825000000000003</v>
      </c>
      <c r="X15" s="146">
        <v>46.9</v>
      </c>
      <c r="Y15" s="180">
        <f t="shared" si="3"/>
        <v>0.20798454603992261</v>
      </c>
      <c r="Z15" s="149">
        <v>146.27099999999999</v>
      </c>
      <c r="AA15" s="149">
        <v>161</v>
      </c>
      <c r="AB15" s="142">
        <f t="shared" si="4"/>
        <v>0.10069665210465516</v>
      </c>
      <c r="AC15" s="179">
        <v>-29.7</v>
      </c>
      <c r="AD15" s="146">
        <v>28.4</v>
      </c>
      <c r="AE15" s="142">
        <f t="shared" si="5"/>
        <v>0.19416015478119383</v>
      </c>
      <c r="AF15" s="144">
        <v>0.35499999999999998</v>
      </c>
      <c r="AG15" s="142">
        <v>0.32400000000000001</v>
      </c>
      <c r="AH15" s="143">
        <v>0.20799999999999999</v>
      </c>
      <c r="AI15" s="142">
        <v>0.121</v>
      </c>
      <c r="AJ15" s="138">
        <v>2.08</v>
      </c>
      <c r="AK15" s="141">
        <v>1.97</v>
      </c>
      <c r="AL15" s="140">
        <v>0.58699999999999997</v>
      </c>
      <c r="AM15" s="139">
        <v>0.55800000000000005</v>
      </c>
      <c r="AN15" s="138">
        <f>Z15/W15</f>
        <v>3.7674436574372177</v>
      </c>
      <c r="AO15" s="141">
        <v>3.43</v>
      </c>
      <c r="AP15" s="167">
        <f>Z15/R15*1000</f>
        <v>21.26031976744186</v>
      </c>
      <c r="AQ15" s="176">
        <v>22</v>
      </c>
    </row>
    <row r="16" spans="2:43" s="165" customFormat="1" x14ac:dyDescent="0.25">
      <c r="B16" s="175">
        <v>4</v>
      </c>
      <c r="C16" s="174">
        <v>3</v>
      </c>
      <c r="D16" s="173">
        <f t="shared" si="0"/>
        <v>7</v>
      </c>
      <c r="E16" s="131" t="s">
        <v>99</v>
      </c>
      <c r="F16" s="161" t="s">
        <v>12</v>
      </c>
      <c r="G16" s="128" t="s">
        <v>98</v>
      </c>
      <c r="H16" s="128" t="s">
        <v>105</v>
      </c>
      <c r="I16" s="159" t="s">
        <v>104</v>
      </c>
      <c r="J16" s="158" t="s">
        <v>22</v>
      </c>
      <c r="K16" s="158" t="s">
        <v>95</v>
      </c>
      <c r="L16" s="178" t="s">
        <v>103</v>
      </c>
      <c r="M16" s="158" t="s">
        <v>94</v>
      </c>
      <c r="N16" s="158" t="s">
        <v>93</v>
      </c>
      <c r="O16" s="157">
        <v>85</v>
      </c>
      <c r="P16" s="156">
        <v>865</v>
      </c>
      <c r="Q16" s="155">
        <f t="shared" si="1"/>
        <v>98.265895953757237</v>
      </c>
      <c r="R16" s="177">
        <v>18965</v>
      </c>
      <c r="S16" s="153" t="s">
        <v>92</v>
      </c>
      <c r="T16" s="152">
        <v>0.86299999999999999</v>
      </c>
      <c r="U16" s="151">
        <v>2352</v>
      </c>
      <c r="V16" s="142">
        <f t="shared" si="2"/>
        <v>0.12401792776166623</v>
      </c>
      <c r="W16" s="146">
        <v>101.086</v>
      </c>
      <c r="X16" s="146">
        <v>106</v>
      </c>
      <c r="Y16" s="150">
        <f t="shared" si="3"/>
        <v>4.8612072888431647E-2</v>
      </c>
      <c r="Z16" s="149">
        <v>334.84800000000001</v>
      </c>
      <c r="AA16" s="149">
        <v>396</v>
      </c>
      <c r="AB16" s="148">
        <f t="shared" si="4"/>
        <v>0.18262614678899078</v>
      </c>
      <c r="AC16" s="147"/>
      <c r="AD16" s="146">
        <v>0</v>
      </c>
      <c r="AE16" s="168">
        <f t="shared" si="5"/>
        <v>0</v>
      </c>
      <c r="AF16" s="144">
        <v>0.25800000000000001</v>
      </c>
      <c r="AG16" s="142">
        <v>0.311</v>
      </c>
      <c r="AH16" s="143">
        <v>0.14899999999999999</v>
      </c>
      <c r="AI16" s="142">
        <v>0.114</v>
      </c>
      <c r="AJ16" s="138">
        <v>3</v>
      </c>
      <c r="AK16" s="141">
        <v>2.08</v>
      </c>
      <c r="AL16" s="140">
        <v>0.52400000000000002</v>
      </c>
      <c r="AM16" s="139">
        <v>0.53200000000000003</v>
      </c>
      <c r="AN16" s="138">
        <f>Z16/W16</f>
        <v>3.3125061828542037</v>
      </c>
      <c r="AO16" s="141">
        <v>3.74</v>
      </c>
      <c r="AP16" s="167">
        <f>Z16/R16*1000</f>
        <v>17.656103348273135</v>
      </c>
      <c r="AQ16" s="176">
        <v>19</v>
      </c>
    </row>
    <row r="17" spans="2:43" s="165" customFormat="1" x14ac:dyDescent="0.25">
      <c r="B17" s="175">
        <v>4.5</v>
      </c>
      <c r="C17" s="174">
        <v>2.5</v>
      </c>
      <c r="D17" s="173">
        <f t="shared" si="0"/>
        <v>7</v>
      </c>
      <c r="E17" s="131" t="s">
        <v>99</v>
      </c>
      <c r="F17" s="161" t="s">
        <v>8</v>
      </c>
      <c r="G17" s="128" t="s">
        <v>102</v>
      </c>
      <c r="H17" s="128"/>
      <c r="I17" s="160" t="s">
        <v>96</v>
      </c>
      <c r="J17" s="158" t="s">
        <v>22</v>
      </c>
      <c r="K17" s="158" t="s">
        <v>95</v>
      </c>
      <c r="L17" s="159"/>
      <c r="M17" s="172"/>
      <c r="N17" s="158" t="s">
        <v>101</v>
      </c>
      <c r="O17" s="157">
        <v>25</v>
      </c>
      <c r="P17" s="156">
        <v>251</v>
      </c>
      <c r="Q17" s="155">
        <f t="shared" si="1"/>
        <v>99.601593625497998</v>
      </c>
      <c r="R17" s="154">
        <v>8315</v>
      </c>
      <c r="S17" s="171" t="s">
        <v>100</v>
      </c>
      <c r="T17" s="152">
        <v>0.86</v>
      </c>
      <c r="U17" s="151">
        <v>1095</v>
      </c>
      <c r="V17" s="142">
        <f t="shared" si="2"/>
        <v>0.13168971737823212</v>
      </c>
      <c r="W17" s="146">
        <v>39.5</v>
      </c>
      <c r="X17" s="146">
        <v>52.7</v>
      </c>
      <c r="Y17" s="150">
        <f t="shared" si="3"/>
        <v>0.33417721518987348</v>
      </c>
      <c r="Z17" s="149">
        <v>117.852</v>
      </c>
      <c r="AA17" s="149">
        <v>185</v>
      </c>
      <c r="AB17" s="170">
        <f t="shared" si="4"/>
        <v>0.5697654685537793</v>
      </c>
      <c r="AC17" s="169">
        <v>-25.5</v>
      </c>
      <c r="AD17" s="146">
        <v>15</v>
      </c>
      <c r="AE17" s="168">
        <f t="shared" si="5"/>
        <v>0.12727828123409021</v>
      </c>
      <c r="AF17" s="144">
        <v>0.28599999999999998</v>
      </c>
      <c r="AG17" s="142">
        <v>0.3</v>
      </c>
      <c r="AH17" s="143">
        <v>0.23699999999999999</v>
      </c>
      <c r="AI17" s="142">
        <v>0.14199999999999999</v>
      </c>
      <c r="AJ17" s="138">
        <v>3.49</v>
      </c>
      <c r="AK17" s="137">
        <v>1.9</v>
      </c>
      <c r="AL17" s="140">
        <v>0.38600000000000001</v>
      </c>
      <c r="AM17" s="139">
        <v>0.47599999999999998</v>
      </c>
      <c r="AN17" s="138">
        <f>Z17/W17</f>
        <v>2.9835949367088608</v>
      </c>
      <c r="AO17" s="141">
        <v>3.52</v>
      </c>
      <c r="AP17" s="167">
        <f>Z17/R17*1000</f>
        <v>14.173421527360192</v>
      </c>
      <c r="AQ17" s="166"/>
    </row>
    <row r="18" spans="2:43" x14ac:dyDescent="0.25">
      <c r="B18" s="164">
        <v>2.5</v>
      </c>
      <c r="C18" s="163">
        <v>4</v>
      </c>
      <c r="D18" s="162">
        <f t="shared" si="0"/>
        <v>6.5</v>
      </c>
      <c r="E18" s="131" t="s">
        <v>99</v>
      </c>
      <c r="F18" s="161" t="s">
        <v>13</v>
      </c>
      <c r="G18" s="128" t="s">
        <v>98</v>
      </c>
      <c r="H18" s="128" t="s">
        <v>97</v>
      </c>
      <c r="I18" s="160" t="s">
        <v>96</v>
      </c>
      <c r="J18" s="158" t="s">
        <v>22</v>
      </c>
      <c r="K18" s="158" t="s">
        <v>95</v>
      </c>
      <c r="L18" s="159"/>
      <c r="M18" s="158" t="s">
        <v>94</v>
      </c>
      <c r="N18" s="158" t="s">
        <v>93</v>
      </c>
      <c r="O18" s="157">
        <v>12.5</v>
      </c>
      <c r="P18" s="156">
        <v>81</v>
      </c>
      <c r="Q18" s="155">
        <f t="shared" si="1"/>
        <v>154.32098765432099</v>
      </c>
      <c r="R18" s="154">
        <v>3800</v>
      </c>
      <c r="S18" s="153" t="s">
        <v>92</v>
      </c>
      <c r="T18" s="152">
        <v>0.76200000000000001</v>
      </c>
      <c r="U18" s="151">
        <v>393</v>
      </c>
      <c r="V18" s="142">
        <f t="shared" si="2"/>
        <v>0.10342105263157894</v>
      </c>
      <c r="W18" s="146">
        <v>24.605</v>
      </c>
      <c r="X18" s="146">
        <v>30.2</v>
      </c>
      <c r="Y18" s="150">
        <f t="shared" si="3"/>
        <v>0.22739280634017472</v>
      </c>
      <c r="Z18" s="149">
        <v>121.14100000000001</v>
      </c>
      <c r="AA18" s="149">
        <v>155</v>
      </c>
      <c r="AB18" s="148">
        <f t="shared" si="4"/>
        <v>0.27950074706333938</v>
      </c>
      <c r="AC18" s="147"/>
      <c r="AD18" s="146">
        <v>2.0390000000000001</v>
      </c>
      <c r="AE18" s="145">
        <f t="shared" si="5"/>
        <v>1.6831625956529993E-2</v>
      </c>
      <c r="AF18" s="144">
        <v>0.315</v>
      </c>
      <c r="AG18" s="142">
        <v>0.35399999999999998</v>
      </c>
      <c r="AH18" s="143">
        <v>0.222</v>
      </c>
      <c r="AI18" s="142">
        <v>0.219</v>
      </c>
      <c r="AJ18" s="138">
        <v>2.66</v>
      </c>
      <c r="AK18" s="141">
        <v>2.38</v>
      </c>
      <c r="AL18" s="140">
        <v>0.44</v>
      </c>
      <c r="AM18" s="139">
        <v>0.49</v>
      </c>
      <c r="AN18" s="138">
        <f>Z18/W18</f>
        <v>4.9234301971144081</v>
      </c>
      <c r="AO18" s="137">
        <v>5.13</v>
      </c>
      <c r="AP18" s="136">
        <f>Z18/R18*1000</f>
        <v>31.879210526315788</v>
      </c>
      <c r="AQ18" s="135"/>
    </row>
    <row r="19" spans="2:43" x14ac:dyDescent="0.25">
      <c r="B19" s="132"/>
      <c r="C19" s="132"/>
      <c r="D19" s="132"/>
      <c r="E19" s="131"/>
      <c r="F19" s="130"/>
      <c r="G19" s="129"/>
      <c r="H19" s="129"/>
      <c r="I19" s="128"/>
      <c r="J19" s="128"/>
      <c r="K19" s="128"/>
      <c r="L19" s="128"/>
      <c r="M19" s="128"/>
      <c r="N19" s="128"/>
      <c r="O19" s="127"/>
      <c r="P19" s="126"/>
      <c r="Q19" s="134"/>
      <c r="R19" s="124"/>
      <c r="S19" s="123"/>
      <c r="T19" s="122"/>
      <c r="U19" s="133"/>
      <c r="V19" s="119"/>
      <c r="W19" s="120"/>
      <c r="X19" s="120"/>
      <c r="Y19" s="119"/>
      <c r="Z19" s="120"/>
      <c r="AA19" s="120"/>
      <c r="AB19" s="119"/>
      <c r="AC19" s="118"/>
      <c r="AD19" s="117"/>
      <c r="AE19" s="116"/>
      <c r="AF19" s="115"/>
      <c r="AG19" s="113"/>
      <c r="AH19" s="114"/>
      <c r="AI19" s="113"/>
      <c r="AJ19" s="110"/>
      <c r="AK19" s="109"/>
      <c r="AL19" s="112"/>
      <c r="AM19" s="111"/>
      <c r="AN19" s="110"/>
      <c r="AO19" s="109"/>
      <c r="AP19" s="108"/>
      <c r="AQ19" s="107"/>
    </row>
    <row r="20" spans="2:43" x14ac:dyDescent="0.25">
      <c r="B20" s="132"/>
      <c r="C20" s="132"/>
      <c r="D20" s="132"/>
      <c r="E20" s="131"/>
      <c r="F20" s="130"/>
      <c r="G20" s="129"/>
      <c r="H20" s="129"/>
      <c r="I20" s="128"/>
      <c r="J20" s="128"/>
      <c r="K20" s="128"/>
      <c r="L20" s="128"/>
      <c r="M20" s="128"/>
      <c r="N20" s="128"/>
      <c r="O20" s="127"/>
      <c r="P20" s="126"/>
      <c r="Q20" s="125"/>
      <c r="R20" s="124"/>
      <c r="S20" s="123"/>
      <c r="T20" s="122"/>
      <c r="U20" s="121"/>
      <c r="V20" s="119"/>
      <c r="W20" s="120"/>
      <c r="X20" s="120"/>
      <c r="Y20" s="119"/>
      <c r="Z20" s="120"/>
      <c r="AA20" s="120"/>
      <c r="AB20" s="119"/>
      <c r="AC20" s="118"/>
      <c r="AD20" s="117"/>
      <c r="AE20" s="116"/>
      <c r="AF20" s="115"/>
      <c r="AG20" s="113"/>
      <c r="AH20" s="114"/>
      <c r="AI20" s="113"/>
      <c r="AJ20" s="110"/>
      <c r="AK20" s="109"/>
      <c r="AL20" s="112"/>
      <c r="AM20" s="111"/>
      <c r="AN20" s="110"/>
      <c r="AO20" s="109"/>
      <c r="AP20" s="108"/>
      <c r="AQ20" s="107"/>
    </row>
    <row r="21" spans="2:43" ht="13" thickBot="1" x14ac:dyDescent="0.3">
      <c r="B21" s="92"/>
      <c r="C21" s="92"/>
      <c r="D21" s="92"/>
      <c r="E21" s="106"/>
      <c r="F21" s="105" t="s">
        <v>0</v>
      </c>
      <c r="G21" s="104"/>
      <c r="H21" s="104"/>
      <c r="I21" s="104"/>
      <c r="J21" s="104"/>
      <c r="K21" s="104"/>
      <c r="L21" s="104"/>
      <c r="M21" s="104"/>
      <c r="N21" s="104"/>
      <c r="O21" s="103">
        <f>SUM(O4:O18)</f>
        <v>594.20000000000005</v>
      </c>
      <c r="P21" s="102">
        <f>SUM(P4:P18)</f>
        <v>5641</v>
      </c>
      <c r="Q21" s="101">
        <f>O21/P21*1000</f>
        <v>105.33593334515157</v>
      </c>
      <c r="R21" s="77"/>
      <c r="S21" s="78"/>
      <c r="T21" s="77"/>
      <c r="U21" s="77"/>
      <c r="V21" s="76"/>
      <c r="W21" s="76"/>
      <c r="X21" s="76"/>
      <c r="Y21" s="76"/>
      <c r="Z21" s="76"/>
      <c r="AA21" s="74"/>
      <c r="AB21" s="73"/>
      <c r="AC21" s="73"/>
      <c r="AD21" s="100" t="s">
        <v>91</v>
      </c>
      <c r="AE21" s="99">
        <f t="shared" ref="AE21:AQ21" si="6">AVERAGE(AE4:AE18)</f>
        <v>9.8452425669427857E-2</v>
      </c>
      <c r="AF21" s="98">
        <f t="shared" si="6"/>
        <v>0.24540000000000001</v>
      </c>
      <c r="AG21" s="97">
        <f t="shared" si="6"/>
        <v>0.30459999999999993</v>
      </c>
      <c r="AH21" s="98">
        <f t="shared" si="6"/>
        <v>0.11120000000000001</v>
      </c>
      <c r="AI21" s="97">
        <f t="shared" si="6"/>
        <v>0.10780000000000002</v>
      </c>
      <c r="AJ21" s="96">
        <f t="shared" si="6"/>
        <v>2.4360000000000004</v>
      </c>
      <c r="AK21" s="95">
        <f t="shared" si="6"/>
        <v>1.8633333333333333</v>
      </c>
      <c r="AL21" s="98">
        <f t="shared" si="6"/>
        <v>0.7401333333333332</v>
      </c>
      <c r="AM21" s="97">
        <f t="shared" si="6"/>
        <v>0.82406666666666661</v>
      </c>
      <c r="AN21" s="96">
        <f t="shared" si="6"/>
        <v>4.2824772748676336</v>
      </c>
      <c r="AO21" s="95">
        <f t="shared" si="6"/>
        <v>4.6028695952477188</v>
      </c>
      <c r="AP21" s="94">
        <f t="shared" si="6"/>
        <v>25.879612884892484</v>
      </c>
      <c r="AQ21" s="93">
        <f t="shared" si="6"/>
        <v>30.5</v>
      </c>
    </row>
    <row r="22" spans="2:43" ht="13" thickBot="1" x14ac:dyDescent="0.3">
      <c r="B22" s="92"/>
      <c r="C22" s="92"/>
      <c r="D22" s="92"/>
      <c r="E22" s="91"/>
      <c r="F22" s="75"/>
      <c r="G22" s="75"/>
      <c r="H22" s="75"/>
      <c r="I22" s="75"/>
      <c r="J22" s="75"/>
      <c r="K22" s="75"/>
      <c r="L22" s="75"/>
      <c r="M22" s="75"/>
      <c r="N22" s="75"/>
      <c r="O22" s="81"/>
      <c r="P22" s="80"/>
      <c r="Q22" s="79"/>
      <c r="R22" s="77"/>
      <c r="S22" s="78"/>
      <c r="T22" s="77"/>
      <c r="U22" s="77"/>
      <c r="V22" s="76"/>
      <c r="W22" s="76"/>
      <c r="X22" s="76"/>
      <c r="Y22" s="76"/>
      <c r="Z22" s="76"/>
      <c r="AA22" s="74"/>
      <c r="AB22" s="73"/>
      <c r="AC22" s="90"/>
      <c r="AD22" s="89" t="s">
        <v>90</v>
      </c>
      <c r="AE22" s="87">
        <f t="shared" ref="AE22:AP22" si="7">SUMPRODUCT(AE4:AE18,$O$4:$O$18)/SUMPRODUCT($O$4:$O$18)</f>
        <v>0.10369083415185971</v>
      </c>
      <c r="AF22" s="88">
        <f t="shared" si="7"/>
        <v>0.26710333221137667</v>
      </c>
      <c r="AG22" s="87">
        <f t="shared" si="7"/>
        <v>0.30951380006731738</v>
      </c>
      <c r="AH22" s="88">
        <f t="shared" si="7"/>
        <v>0.11913884214069338</v>
      </c>
      <c r="AI22" s="87">
        <f t="shared" si="7"/>
        <v>0.10202995624368899</v>
      </c>
      <c r="AJ22" s="86">
        <f t="shared" si="7"/>
        <v>2.239256142712891</v>
      </c>
      <c r="AK22" s="85">
        <f t="shared" si="7"/>
        <v>1.7844227532817234</v>
      </c>
      <c r="AL22" s="88">
        <f t="shared" si="7"/>
        <v>0.7857208010770782</v>
      </c>
      <c r="AM22" s="87">
        <f t="shared" si="7"/>
        <v>0.86988842140693345</v>
      </c>
      <c r="AN22" s="86">
        <f t="shared" si="7"/>
        <v>4.5340362932536245</v>
      </c>
      <c r="AO22" s="85">
        <f t="shared" si="7"/>
        <v>4.8897435941088698</v>
      </c>
      <c r="AP22" s="84">
        <f t="shared" si="7"/>
        <v>30.0760616200246</v>
      </c>
      <c r="AQ22" s="83"/>
    </row>
    <row r="23" spans="2:43" ht="13" x14ac:dyDescent="0.3">
      <c r="B23" s="82"/>
      <c r="C23" s="39"/>
      <c r="D23" s="39"/>
      <c r="E23" s="82"/>
      <c r="F23" s="75"/>
      <c r="G23" s="75"/>
      <c r="H23" s="75"/>
      <c r="I23" s="75"/>
      <c r="J23" s="75"/>
      <c r="K23" s="75"/>
      <c r="L23" s="75"/>
      <c r="M23" s="75"/>
      <c r="N23" s="75"/>
      <c r="O23" s="81"/>
      <c r="P23" s="80"/>
      <c r="Q23" s="79"/>
      <c r="R23" s="77"/>
      <c r="S23" s="78"/>
      <c r="T23" s="77"/>
      <c r="U23" s="77"/>
      <c r="V23" s="76"/>
      <c r="W23" s="76"/>
      <c r="X23" s="76"/>
      <c r="Y23" s="76"/>
      <c r="Z23" s="76"/>
      <c r="AA23" s="74"/>
      <c r="AB23" s="73"/>
      <c r="AC23" s="61"/>
      <c r="AD23" s="61"/>
      <c r="AE23" s="62"/>
      <c r="AF23" s="61"/>
      <c r="AG23" s="61"/>
      <c r="AH23" s="61"/>
      <c r="AI23" s="61"/>
      <c r="AJ23" s="61"/>
      <c r="AK23" s="61"/>
      <c r="AL23" s="62"/>
      <c r="AM23" s="62"/>
      <c r="AN23" s="61"/>
      <c r="AO23" s="61"/>
      <c r="AP23" s="61"/>
      <c r="AQ23" s="61"/>
    </row>
    <row r="24" spans="2:43" ht="13" x14ac:dyDescent="0.3">
      <c r="B24" s="39"/>
      <c r="C24" s="39"/>
      <c r="D24" s="39"/>
      <c r="E24" s="39"/>
      <c r="F24" s="75"/>
      <c r="G24" s="75"/>
      <c r="H24" s="75"/>
      <c r="I24" s="75"/>
      <c r="J24" s="75"/>
      <c r="K24" s="75"/>
      <c r="L24" s="75"/>
      <c r="M24" s="75"/>
      <c r="N24" s="75"/>
      <c r="O24" s="81"/>
      <c r="P24" s="80"/>
      <c r="Q24" s="79"/>
      <c r="R24" s="77"/>
      <c r="S24" s="78"/>
      <c r="T24" s="77"/>
      <c r="U24" s="77"/>
      <c r="V24" s="75"/>
      <c r="W24" s="76"/>
      <c r="X24" s="76"/>
      <c r="Y24" s="76"/>
      <c r="Z24" s="75"/>
      <c r="AA24" s="74"/>
      <c r="AB24" s="73"/>
      <c r="AC24" s="61"/>
      <c r="AD24" s="61"/>
      <c r="AE24" s="62"/>
      <c r="AF24" s="61"/>
      <c r="AG24" s="61"/>
      <c r="AH24" s="61"/>
      <c r="AI24" s="61"/>
      <c r="AJ24" s="61"/>
      <c r="AK24" s="61"/>
      <c r="AL24" s="62"/>
      <c r="AM24" s="62"/>
      <c r="AN24" s="61"/>
      <c r="AO24" s="61"/>
      <c r="AP24" s="61"/>
      <c r="AQ24" s="61"/>
    </row>
    <row r="25" spans="2:43" ht="13" x14ac:dyDescent="0.3">
      <c r="B25" s="72" t="s">
        <v>89</v>
      </c>
      <c r="C25" s="71" t="s">
        <v>88</v>
      </c>
      <c r="D25" s="39"/>
      <c r="E25" s="39"/>
      <c r="F25" s="41"/>
      <c r="G25" s="41"/>
      <c r="H25" s="41"/>
      <c r="I25" s="41"/>
      <c r="J25" s="41"/>
      <c r="K25" s="41"/>
      <c r="L25" s="41"/>
      <c r="M25" s="41"/>
      <c r="N25" s="41"/>
      <c r="O25" s="13"/>
      <c r="P25" s="64"/>
      <c r="Q25" s="67"/>
      <c r="R25" s="45"/>
      <c r="S25" s="69"/>
      <c r="T25" s="45"/>
      <c r="U25" s="45"/>
      <c r="V25" s="40"/>
      <c r="W25" s="40"/>
      <c r="X25" s="40"/>
      <c r="Y25" s="40"/>
      <c r="Z25" s="40"/>
      <c r="AA25" s="66"/>
      <c r="AB25" s="39"/>
      <c r="AC25" s="61"/>
      <c r="AD25" s="61"/>
      <c r="AE25" s="62"/>
      <c r="AF25" s="61"/>
      <c r="AG25" s="61"/>
      <c r="AH25" s="61"/>
      <c r="AI25" s="61"/>
      <c r="AJ25" s="61"/>
      <c r="AK25" s="61"/>
      <c r="AL25" s="62"/>
      <c r="AM25" s="62"/>
      <c r="AN25" s="61"/>
      <c r="AO25" s="61"/>
      <c r="AP25" s="61"/>
      <c r="AQ25" s="61"/>
    </row>
    <row r="26" spans="2:43" ht="13" x14ac:dyDescent="0.3">
      <c r="B26" s="31" t="s">
        <v>86</v>
      </c>
      <c r="C26" s="31" t="s">
        <v>85</v>
      </c>
      <c r="D26" s="65" t="s">
        <v>87</v>
      </c>
      <c r="E26" s="65"/>
      <c r="F26" s="41"/>
      <c r="G26" s="41"/>
      <c r="H26" s="41"/>
      <c r="I26" s="41"/>
      <c r="J26" s="41"/>
      <c r="K26" s="41"/>
      <c r="L26" s="41"/>
      <c r="M26" s="41"/>
      <c r="N26" s="41"/>
      <c r="O26" s="13"/>
      <c r="P26" s="64"/>
      <c r="Q26" s="67"/>
      <c r="R26" s="45"/>
      <c r="S26" s="69"/>
      <c r="T26" s="45"/>
      <c r="U26" s="45"/>
      <c r="V26" s="40"/>
      <c r="W26" s="40"/>
      <c r="X26" s="40"/>
      <c r="Y26" s="40"/>
      <c r="Z26" s="40"/>
      <c r="AA26" s="66"/>
      <c r="AB26" s="39"/>
      <c r="AC26" s="61"/>
      <c r="AD26" s="61"/>
      <c r="AE26" s="62"/>
      <c r="AF26" s="61"/>
      <c r="AG26" s="61"/>
      <c r="AH26" s="61"/>
      <c r="AI26" s="61"/>
      <c r="AJ26" s="61"/>
      <c r="AK26" s="61"/>
      <c r="AL26" s="62"/>
      <c r="AM26" s="62"/>
      <c r="AN26" s="61"/>
      <c r="AO26" s="61"/>
      <c r="AP26" s="61"/>
      <c r="AQ26" s="61"/>
    </row>
    <row r="27" spans="2:43" ht="13" x14ac:dyDescent="0.3">
      <c r="B27" s="31" t="s">
        <v>86</v>
      </c>
      <c r="C27" s="31" t="s">
        <v>85</v>
      </c>
      <c r="D27" s="65" t="s">
        <v>84</v>
      </c>
      <c r="E27" s="65"/>
      <c r="F27" s="41"/>
      <c r="G27" s="41"/>
      <c r="H27" s="41"/>
      <c r="I27" s="41"/>
      <c r="J27" s="41"/>
      <c r="K27" s="41"/>
      <c r="L27" s="41"/>
      <c r="M27" s="41"/>
      <c r="N27" s="41"/>
      <c r="O27" s="13"/>
      <c r="P27" s="64"/>
      <c r="Q27" s="67"/>
      <c r="R27" s="45"/>
      <c r="S27" s="69"/>
      <c r="T27" s="45"/>
      <c r="U27" s="45"/>
      <c r="V27" s="40"/>
      <c r="W27" s="40"/>
      <c r="X27" s="40"/>
      <c r="Y27" s="40"/>
      <c r="Z27" s="40"/>
      <c r="AA27" s="66"/>
      <c r="AB27" s="39"/>
      <c r="AC27" s="61"/>
      <c r="AD27" s="61"/>
      <c r="AE27" s="62"/>
      <c r="AF27" s="61"/>
      <c r="AG27" s="61"/>
      <c r="AH27" s="61"/>
      <c r="AI27" s="61"/>
      <c r="AJ27" s="61"/>
      <c r="AK27" s="61"/>
      <c r="AL27" s="62"/>
      <c r="AM27" s="62"/>
      <c r="AN27" s="61"/>
      <c r="AO27" s="61"/>
      <c r="AP27" s="61"/>
      <c r="AQ27" s="61"/>
    </row>
    <row r="28" spans="2:43" ht="13" x14ac:dyDescent="0.3">
      <c r="B28" s="31" t="s">
        <v>83</v>
      </c>
      <c r="C28" s="31" t="s">
        <v>82</v>
      </c>
      <c r="D28" s="65" t="s">
        <v>81</v>
      </c>
      <c r="E28" s="65"/>
      <c r="F28" s="41"/>
      <c r="G28" s="41"/>
      <c r="H28" s="41"/>
      <c r="I28" s="41"/>
      <c r="J28" s="41"/>
      <c r="K28" s="41"/>
      <c r="L28" s="41"/>
      <c r="M28" s="41"/>
      <c r="N28" s="41"/>
      <c r="O28" s="13"/>
      <c r="P28" s="64"/>
      <c r="Q28" s="67"/>
      <c r="R28" s="45"/>
      <c r="S28" s="69"/>
      <c r="T28" s="45"/>
      <c r="U28" s="45"/>
      <c r="V28" s="40"/>
      <c r="W28" s="40"/>
      <c r="X28" s="40"/>
      <c r="Y28" s="40"/>
      <c r="Z28" s="40"/>
      <c r="AA28" s="66"/>
      <c r="AB28" s="39"/>
      <c r="AC28" s="61"/>
      <c r="AD28" s="61"/>
      <c r="AE28" s="62"/>
      <c r="AF28" s="61"/>
      <c r="AG28" s="61"/>
      <c r="AH28" s="61"/>
      <c r="AI28" s="61"/>
      <c r="AJ28" s="61"/>
      <c r="AK28" s="61"/>
      <c r="AL28" s="62"/>
      <c r="AM28" s="62"/>
      <c r="AN28" s="61"/>
      <c r="AO28" s="61"/>
      <c r="AP28" s="61"/>
      <c r="AQ28" s="61"/>
    </row>
    <row r="29" spans="2:43" ht="13" x14ac:dyDescent="0.3">
      <c r="B29" s="31" t="s">
        <v>80</v>
      </c>
      <c r="C29" s="31" t="s">
        <v>79</v>
      </c>
      <c r="D29" s="65" t="s">
        <v>78</v>
      </c>
      <c r="E29" s="65"/>
      <c r="F29" s="41"/>
      <c r="G29" s="41"/>
      <c r="H29" s="41"/>
      <c r="I29" s="41"/>
      <c r="J29" s="41"/>
      <c r="K29" s="41"/>
      <c r="L29" s="41"/>
      <c r="M29" s="41"/>
      <c r="N29" s="41"/>
      <c r="O29" s="13"/>
      <c r="P29" s="64"/>
      <c r="Q29" s="67"/>
      <c r="R29" s="45"/>
      <c r="S29" s="69"/>
      <c r="T29" s="45"/>
      <c r="U29" s="45"/>
      <c r="V29" s="40"/>
      <c r="W29" s="40"/>
      <c r="X29" s="40"/>
      <c r="Y29" s="40"/>
      <c r="Z29" s="40"/>
      <c r="AA29" s="66"/>
      <c r="AB29" s="39"/>
      <c r="AC29" s="61"/>
      <c r="AD29" s="61"/>
      <c r="AE29" s="62"/>
      <c r="AF29" s="61"/>
      <c r="AG29" s="61"/>
      <c r="AH29" s="61"/>
      <c r="AI29" s="61"/>
      <c r="AJ29" s="61"/>
      <c r="AK29" s="61"/>
      <c r="AL29" s="62"/>
      <c r="AM29" s="62"/>
      <c r="AN29" s="70"/>
      <c r="AO29" s="61"/>
      <c r="AP29" s="61"/>
      <c r="AQ29" s="61"/>
    </row>
    <row r="30" spans="2:43" ht="13" x14ac:dyDescent="0.3">
      <c r="B30" s="31" t="s">
        <v>77</v>
      </c>
      <c r="C30" s="31" t="s">
        <v>76</v>
      </c>
      <c r="D30" s="65" t="s">
        <v>75</v>
      </c>
      <c r="E30" s="65"/>
      <c r="F30" s="41"/>
      <c r="G30" s="41"/>
      <c r="H30" s="41"/>
      <c r="I30" s="41"/>
      <c r="J30" s="41"/>
      <c r="K30" s="41"/>
      <c r="L30" s="41"/>
      <c r="M30" s="41"/>
      <c r="N30" s="41"/>
      <c r="O30" s="13"/>
      <c r="P30" s="64"/>
      <c r="Q30" s="67"/>
      <c r="R30" s="45"/>
      <c r="S30" s="69"/>
      <c r="T30" s="45"/>
      <c r="U30" s="45"/>
      <c r="V30" s="40"/>
      <c r="W30" s="40"/>
      <c r="X30" s="40"/>
      <c r="Y30" s="40"/>
      <c r="Z30" s="40"/>
      <c r="AA30" s="66"/>
      <c r="AB30" s="39"/>
      <c r="AC30" s="61"/>
      <c r="AD30" s="61"/>
      <c r="AE30" s="62"/>
      <c r="AF30" s="61"/>
      <c r="AG30" s="61"/>
      <c r="AH30" s="61"/>
      <c r="AI30" s="61"/>
      <c r="AJ30" s="61"/>
      <c r="AK30" s="61"/>
      <c r="AL30" s="62"/>
      <c r="AM30" s="62"/>
      <c r="AN30" s="61"/>
      <c r="AO30" s="61"/>
      <c r="AP30" s="61"/>
      <c r="AQ30" s="61"/>
    </row>
    <row r="31" spans="2:43" ht="13" x14ac:dyDescent="0.3">
      <c r="B31" s="65" t="s">
        <v>60</v>
      </c>
      <c r="C31" s="31"/>
      <c r="D31" s="65" t="s">
        <v>36</v>
      </c>
      <c r="E31" s="65"/>
      <c r="F31" s="41"/>
      <c r="G31" s="41"/>
      <c r="H31" s="41"/>
      <c r="I31" s="41"/>
      <c r="J31" s="41"/>
      <c r="K31" s="41"/>
      <c r="L31" s="41"/>
      <c r="M31" s="41"/>
      <c r="N31" s="41"/>
      <c r="O31" s="13"/>
      <c r="P31" s="64"/>
      <c r="Q31" s="67"/>
      <c r="R31" s="45"/>
      <c r="S31" s="69"/>
      <c r="T31" s="45"/>
      <c r="U31" s="45"/>
      <c r="V31" s="40"/>
      <c r="W31" s="40"/>
      <c r="X31" s="40"/>
      <c r="Y31" s="40"/>
      <c r="Z31" s="40"/>
      <c r="AA31" s="66"/>
      <c r="AB31" s="39"/>
      <c r="AC31" s="61"/>
      <c r="AD31" s="61"/>
      <c r="AE31" s="62"/>
      <c r="AF31" s="61"/>
      <c r="AG31" s="61"/>
      <c r="AH31" s="61"/>
      <c r="AI31" s="61"/>
      <c r="AJ31" s="61"/>
      <c r="AK31" s="61"/>
      <c r="AL31" s="62"/>
      <c r="AM31" s="62"/>
      <c r="AN31" s="61"/>
      <c r="AO31" s="61"/>
      <c r="AP31" s="61"/>
      <c r="AQ31" s="61"/>
    </row>
    <row r="32" spans="2:43" ht="13" x14ac:dyDescent="0.3">
      <c r="B32" s="65" t="s">
        <v>60</v>
      </c>
      <c r="C32" s="31"/>
      <c r="D32" s="65" t="s">
        <v>74</v>
      </c>
      <c r="E32" s="65"/>
      <c r="F32" s="41"/>
      <c r="G32" s="41"/>
      <c r="H32" s="41"/>
      <c r="I32" s="41"/>
      <c r="J32" s="41"/>
      <c r="K32" s="41"/>
      <c r="L32" s="41"/>
      <c r="M32" s="41"/>
      <c r="N32" s="41"/>
      <c r="O32" s="13"/>
      <c r="P32" s="64"/>
      <c r="Q32" s="67"/>
      <c r="R32" s="45"/>
      <c r="S32" s="69"/>
      <c r="T32" s="45"/>
      <c r="U32" s="45"/>
      <c r="V32" s="40"/>
      <c r="W32" s="40"/>
      <c r="X32" s="40"/>
      <c r="Y32" s="40"/>
      <c r="Z32" s="40"/>
      <c r="AA32" s="66"/>
      <c r="AB32" s="39"/>
      <c r="AC32" s="61"/>
      <c r="AD32" s="61"/>
      <c r="AE32" s="62"/>
      <c r="AF32" s="61"/>
      <c r="AG32" s="61"/>
      <c r="AH32" s="61"/>
      <c r="AI32" s="61"/>
      <c r="AJ32" s="61"/>
      <c r="AK32" s="61"/>
      <c r="AL32" s="62"/>
      <c r="AM32" s="62"/>
      <c r="AN32" s="61"/>
      <c r="AO32" s="61"/>
      <c r="AP32" s="61"/>
      <c r="AQ32" s="61"/>
    </row>
    <row r="33" spans="2:43" ht="13" x14ac:dyDescent="0.3">
      <c r="B33" s="68" t="s">
        <v>73</v>
      </c>
      <c r="C33" s="31" t="s">
        <v>72</v>
      </c>
      <c r="D33" s="65" t="s">
        <v>71</v>
      </c>
      <c r="E33" s="65"/>
      <c r="F33" s="41"/>
      <c r="G33" s="41"/>
      <c r="H33" s="41"/>
      <c r="I33" s="41"/>
      <c r="J33" s="41"/>
      <c r="K33" s="41"/>
      <c r="L33" s="41"/>
      <c r="M33" s="41"/>
      <c r="N33" s="41"/>
      <c r="O33" s="13"/>
      <c r="P33" s="64"/>
      <c r="Q33" s="67"/>
      <c r="R33" s="45"/>
      <c r="S33" s="69"/>
      <c r="T33" s="45"/>
      <c r="U33" s="45"/>
      <c r="V33" s="40"/>
      <c r="W33" s="40"/>
      <c r="X33" s="40"/>
      <c r="Y33" s="40"/>
      <c r="Z33" s="40"/>
      <c r="AA33" s="66"/>
      <c r="AB33" s="39"/>
      <c r="AC33" s="61"/>
      <c r="AD33" s="61"/>
      <c r="AE33" s="62"/>
      <c r="AF33" s="61"/>
      <c r="AG33" s="61"/>
      <c r="AH33" s="61"/>
      <c r="AI33" s="61"/>
      <c r="AJ33" s="61"/>
      <c r="AK33" s="61"/>
      <c r="AL33" s="62"/>
      <c r="AM33" s="62"/>
      <c r="AN33" s="61"/>
      <c r="AO33" s="61"/>
      <c r="AP33" s="61"/>
      <c r="AQ33" s="61"/>
    </row>
    <row r="34" spans="2:43" ht="13" x14ac:dyDescent="0.3">
      <c r="B34" s="68" t="s">
        <v>70</v>
      </c>
      <c r="C34" s="31" t="s">
        <v>69</v>
      </c>
      <c r="D34" s="65" t="s">
        <v>68</v>
      </c>
      <c r="E34" s="65"/>
      <c r="F34" s="41"/>
      <c r="G34" s="41"/>
      <c r="H34" s="41"/>
      <c r="I34" s="41"/>
      <c r="J34" s="41"/>
      <c r="K34" s="41"/>
      <c r="L34" s="41"/>
      <c r="M34" s="41"/>
      <c r="N34" s="41"/>
      <c r="O34" s="13"/>
      <c r="P34" s="64"/>
      <c r="Q34" s="67"/>
      <c r="R34" s="45"/>
      <c r="S34" s="69"/>
      <c r="T34" s="45"/>
      <c r="U34" s="45"/>
      <c r="V34" s="40"/>
      <c r="W34" s="40"/>
      <c r="X34" s="40"/>
      <c r="Y34" s="40"/>
      <c r="Z34" s="40"/>
      <c r="AA34" s="66"/>
      <c r="AB34" s="39"/>
      <c r="AC34" s="61"/>
      <c r="AD34" s="61"/>
      <c r="AE34" s="62"/>
      <c r="AF34" s="61"/>
      <c r="AG34" s="61"/>
      <c r="AH34" s="61"/>
      <c r="AI34" s="61"/>
      <c r="AJ34" s="61"/>
      <c r="AK34" s="61"/>
      <c r="AL34" s="62"/>
      <c r="AM34" s="62"/>
      <c r="AN34" s="61"/>
      <c r="AO34" s="61"/>
      <c r="AP34" s="61"/>
      <c r="AQ34" s="61"/>
    </row>
    <row r="35" spans="2:43" ht="13" x14ac:dyDescent="0.3">
      <c r="B35" s="68" t="s">
        <v>66</v>
      </c>
      <c r="C35" s="68" t="s">
        <v>65</v>
      </c>
      <c r="D35" s="65" t="s">
        <v>67</v>
      </c>
      <c r="E35" s="65"/>
      <c r="F35" s="41"/>
      <c r="G35" s="41"/>
      <c r="H35" s="41"/>
      <c r="I35" s="41"/>
      <c r="J35" s="41"/>
      <c r="K35" s="41"/>
      <c r="L35" s="41"/>
      <c r="M35" s="41"/>
      <c r="N35" s="41"/>
      <c r="O35" s="13"/>
      <c r="P35" s="64"/>
      <c r="Q35" s="67"/>
      <c r="R35" s="45"/>
      <c r="S35" s="69"/>
      <c r="T35" s="45"/>
      <c r="U35" s="45"/>
      <c r="V35" s="40"/>
      <c r="W35" s="40"/>
      <c r="X35" s="40"/>
      <c r="Y35" s="40"/>
      <c r="Z35" s="40"/>
      <c r="AA35" s="66"/>
      <c r="AB35" s="39"/>
      <c r="AC35" s="61"/>
      <c r="AD35" s="61"/>
      <c r="AE35" s="62"/>
      <c r="AF35" s="61"/>
      <c r="AG35" s="61"/>
      <c r="AH35" s="61"/>
      <c r="AI35" s="61"/>
      <c r="AJ35" s="61"/>
      <c r="AK35" s="61"/>
      <c r="AL35" s="62"/>
      <c r="AM35" s="62"/>
      <c r="AN35" s="61"/>
      <c r="AO35" s="61"/>
      <c r="AP35" s="61"/>
      <c r="AQ35" s="61"/>
    </row>
    <row r="36" spans="2:43" ht="13" x14ac:dyDescent="0.3">
      <c r="B36" s="68" t="s">
        <v>66</v>
      </c>
      <c r="C36" s="68" t="s">
        <v>65</v>
      </c>
      <c r="D36" s="65" t="s">
        <v>64</v>
      </c>
      <c r="E36" s="65"/>
      <c r="F36" s="41"/>
      <c r="G36" s="41"/>
      <c r="H36" s="41"/>
      <c r="I36" s="41"/>
      <c r="J36" s="41"/>
      <c r="K36" s="41"/>
      <c r="L36" s="41"/>
      <c r="M36" s="41"/>
      <c r="N36" s="41"/>
      <c r="O36" s="13"/>
      <c r="P36" s="64"/>
      <c r="Q36" s="67"/>
      <c r="R36" s="45"/>
      <c r="S36" s="69"/>
      <c r="T36" s="45"/>
      <c r="U36" s="45"/>
      <c r="V36" s="40"/>
      <c r="W36" s="40"/>
      <c r="X36" s="40"/>
      <c r="Y36" s="40"/>
      <c r="Z36" s="40"/>
      <c r="AA36" s="66"/>
      <c r="AB36" s="39"/>
      <c r="AC36" s="61"/>
      <c r="AD36" s="61"/>
      <c r="AE36" s="62"/>
      <c r="AF36" s="61"/>
      <c r="AG36" s="61"/>
      <c r="AH36" s="61"/>
      <c r="AI36" s="61"/>
      <c r="AJ36" s="61"/>
      <c r="AK36" s="61"/>
      <c r="AL36" s="62"/>
      <c r="AM36" s="62"/>
      <c r="AN36" s="61"/>
      <c r="AO36" s="61"/>
      <c r="AP36" s="61"/>
      <c r="AQ36" s="61"/>
    </row>
    <row r="37" spans="2:43" ht="13" x14ac:dyDescent="0.3">
      <c r="B37" s="68" t="s">
        <v>63</v>
      </c>
      <c r="C37" s="31" t="s">
        <v>62</v>
      </c>
      <c r="D37" s="65" t="s">
        <v>61</v>
      </c>
      <c r="E37" s="65"/>
      <c r="F37" s="41"/>
      <c r="G37" s="41"/>
      <c r="H37" s="41"/>
      <c r="I37" s="41"/>
      <c r="J37" s="41"/>
      <c r="K37" s="41"/>
      <c r="L37" s="41"/>
      <c r="M37" s="41"/>
      <c r="N37" s="41"/>
      <c r="O37" s="13"/>
      <c r="P37" s="64"/>
      <c r="Q37" s="67"/>
      <c r="R37" s="45"/>
      <c r="S37" s="69"/>
      <c r="T37" s="45"/>
      <c r="U37" s="45"/>
      <c r="V37" s="40"/>
      <c r="W37" s="40"/>
      <c r="X37" s="40"/>
      <c r="Y37" s="40"/>
      <c r="Z37" s="40"/>
      <c r="AA37" s="66"/>
      <c r="AB37" s="39"/>
      <c r="AC37" s="61"/>
      <c r="AD37" s="61"/>
      <c r="AE37" s="62"/>
      <c r="AF37" s="61"/>
      <c r="AG37" s="61"/>
      <c r="AH37" s="61"/>
      <c r="AI37" s="61"/>
      <c r="AJ37" s="61"/>
      <c r="AK37" s="61"/>
      <c r="AL37" s="62"/>
      <c r="AM37" s="62"/>
      <c r="AN37" s="61"/>
      <c r="AO37" s="61"/>
      <c r="AP37" s="61"/>
      <c r="AQ37" s="61"/>
    </row>
    <row r="38" spans="2:43" ht="13" x14ac:dyDescent="0.3">
      <c r="B38" s="65" t="s">
        <v>60</v>
      </c>
      <c r="C38" s="31"/>
      <c r="D38" s="65" t="s">
        <v>59</v>
      </c>
      <c r="E38" s="65"/>
      <c r="F38" s="41"/>
      <c r="G38" s="41"/>
      <c r="H38" s="41"/>
      <c r="I38" s="41"/>
      <c r="J38" s="41"/>
      <c r="K38" s="41"/>
      <c r="L38" s="41"/>
      <c r="M38" s="41"/>
      <c r="N38" s="41"/>
      <c r="O38" s="13"/>
      <c r="P38" s="64"/>
      <c r="Q38" s="67"/>
      <c r="R38" s="45"/>
      <c r="S38" s="69"/>
      <c r="T38" s="45"/>
      <c r="U38" s="45"/>
      <c r="V38" s="40"/>
      <c r="W38" s="40"/>
      <c r="X38" s="40"/>
      <c r="Y38" s="40"/>
      <c r="Z38" s="40"/>
      <c r="AA38" s="66"/>
      <c r="AB38" s="39"/>
      <c r="AC38" s="61"/>
      <c r="AD38" s="61"/>
      <c r="AE38" s="62"/>
      <c r="AF38" s="61"/>
      <c r="AG38" s="61"/>
      <c r="AH38" s="61"/>
      <c r="AI38" s="61"/>
      <c r="AJ38" s="61"/>
      <c r="AK38" s="61"/>
      <c r="AL38" s="62"/>
      <c r="AM38" s="62"/>
      <c r="AN38" s="61"/>
      <c r="AO38" s="61"/>
      <c r="AP38" s="61"/>
      <c r="AQ38" s="61"/>
    </row>
    <row r="39" spans="2:43" ht="13" x14ac:dyDescent="0.3">
      <c r="B39" s="68" t="s">
        <v>58</v>
      </c>
      <c r="C39" s="31" t="s">
        <v>57</v>
      </c>
      <c r="D39" s="65" t="s">
        <v>56</v>
      </c>
      <c r="E39" s="65"/>
      <c r="F39" s="41"/>
      <c r="G39" s="41"/>
      <c r="H39" s="41"/>
      <c r="I39" s="41"/>
      <c r="J39" s="41"/>
      <c r="K39" s="41"/>
      <c r="L39" s="41"/>
      <c r="M39" s="41"/>
      <c r="N39" s="41"/>
      <c r="O39" s="13"/>
      <c r="P39" s="64"/>
      <c r="Q39" s="67"/>
      <c r="R39" s="45"/>
      <c r="S39" s="45"/>
      <c r="T39" s="45"/>
      <c r="U39" s="45"/>
      <c r="V39" s="40"/>
      <c r="W39" s="40"/>
      <c r="X39" s="40"/>
      <c r="Y39" s="40"/>
      <c r="Z39" s="40"/>
      <c r="AA39" s="66"/>
      <c r="AB39" s="39"/>
      <c r="AC39" s="61"/>
      <c r="AD39" s="61"/>
      <c r="AE39" s="62"/>
      <c r="AF39" s="61"/>
      <c r="AG39" s="61"/>
      <c r="AH39" s="61"/>
      <c r="AI39" s="61"/>
      <c r="AJ39" s="61"/>
      <c r="AK39" s="61"/>
      <c r="AL39" s="62"/>
      <c r="AM39" s="62"/>
      <c r="AN39" s="61"/>
      <c r="AO39" s="61"/>
      <c r="AP39" s="61"/>
      <c r="AQ39" s="61"/>
    </row>
    <row r="40" spans="2:43" ht="13" x14ac:dyDescent="0.3">
      <c r="B40" s="68" t="s">
        <v>55</v>
      </c>
      <c r="C40" s="31" t="s">
        <v>54</v>
      </c>
      <c r="D40" s="65" t="s">
        <v>53</v>
      </c>
      <c r="E40" s="65"/>
      <c r="F40" s="41"/>
      <c r="G40" s="41"/>
      <c r="H40" s="41"/>
      <c r="I40" s="41"/>
      <c r="J40" s="41"/>
      <c r="K40" s="41"/>
      <c r="L40" s="41"/>
      <c r="M40" s="41"/>
      <c r="N40" s="41"/>
      <c r="O40" s="13"/>
      <c r="P40" s="64"/>
      <c r="Q40" s="67"/>
      <c r="R40" s="45"/>
      <c r="S40" s="45"/>
      <c r="T40" s="45"/>
      <c r="U40" s="45"/>
      <c r="V40" s="40"/>
      <c r="W40" s="40"/>
      <c r="X40" s="40"/>
      <c r="Y40" s="40"/>
      <c r="Z40" s="40"/>
      <c r="AA40" s="66"/>
      <c r="AB40" s="39"/>
      <c r="AC40" s="61"/>
      <c r="AD40" s="61"/>
      <c r="AE40" s="62"/>
      <c r="AF40" s="61"/>
      <c r="AG40" s="61"/>
      <c r="AH40" s="61"/>
      <c r="AI40" s="61"/>
      <c r="AJ40" s="61"/>
      <c r="AK40" s="61"/>
      <c r="AL40" s="62"/>
      <c r="AM40" s="62"/>
      <c r="AN40" s="61"/>
      <c r="AO40" s="61"/>
      <c r="AP40" s="61"/>
      <c r="AQ40" s="61"/>
    </row>
    <row r="41" spans="2:43" ht="13" x14ac:dyDescent="0.3">
      <c r="B41" s="68" t="s">
        <v>52</v>
      </c>
      <c r="C41" s="31" t="s">
        <v>51</v>
      </c>
      <c r="D41" s="65" t="s">
        <v>50</v>
      </c>
      <c r="E41" s="65"/>
      <c r="F41" s="41"/>
      <c r="G41" s="41"/>
      <c r="H41" s="41"/>
      <c r="I41" s="41"/>
      <c r="J41" s="41"/>
      <c r="K41" s="41"/>
      <c r="L41" s="41"/>
      <c r="M41" s="41"/>
      <c r="N41" s="41"/>
      <c r="O41" s="13"/>
      <c r="P41" s="64"/>
      <c r="Q41" s="67"/>
      <c r="R41" s="45"/>
      <c r="S41" s="45"/>
      <c r="T41" s="45"/>
      <c r="U41" s="45"/>
      <c r="V41" s="40"/>
      <c r="W41" s="40"/>
      <c r="X41" s="40"/>
      <c r="Y41" s="40"/>
      <c r="Z41" s="40"/>
      <c r="AA41" s="66"/>
      <c r="AB41" s="39"/>
      <c r="AC41" s="61"/>
      <c r="AD41" s="61"/>
      <c r="AE41" s="62"/>
      <c r="AF41" s="61"/>
      <c r="AG41" s="61"/>
      <c r="AH41" s="61"/>
      <c r="AI41" s="61"/>
      <c r="AJ41" s="61"/>
      <c r="AK41" s="61"/>
      <c r="AL41" s="62"/>
      <c r="AM41" s="62"/>
      <c r="AN41" s="61"/>
      <c r="AO41" s="61"/>
      <c r="AP41" s="61"/>
      <c r="AQ41" s="61"/>
    </row>
    <row r="42" spans="2:43" ht="13" x14ac:dyDescent="0.3">
      <c r="B42" s="68" t="s">
        <v>49</v>
      </c>
      <c r="C42" s="31" t="s">
        <v>48</v>
      </c>
      <c r="D42" s="65" t="s">
        <v>47</v>
      </c>
      <c r="E42" s="65"/>
      <c r="F42" s="41"/>
      <c r="G42" s="41"/>
      <c r="H42" s="41"/>
      <c r="I42" s="41"/>
      <c r="J42" s="41"/>
      <c r="K42" s="41"/>
      <c r="L42" s="41"/>
      <c r="M42" s="41"/>
      <c r="N42" s="41"/>
      <c r="O42" s="13"/>
      <c r="P42" s="64"/>
      <c r="Q42" s="67"/>
      <c r="R42" s="45"/>
      <c r="S42" s="45"/>
      <c r="T42" s="45"/>
      <c r="U42" s="45"/>
      <c r="V42" s="40"/>
      <c r="W42" s="40"/>
      <c r="X42" s="40"/>
      <c r="Y42" s="40"/>
      <c r="Z42" s="40"/>
      <c r="AA42" s="66"/>
      <c r="AB42" s="39"/>
      <c r="AC42" s="61"/>
      <c r="AD42" s="61"/>
      <c r="AE42" s="62"/>
      <c r="AF42" s="61"/>
      <c r="AG42" s="61"/>
      <c r="AH42" s="61"/>
      <c r="AI42" s="61"/>
      <c r="AJ42" s="61"/>
      <c r="AK42" s="61"/>
      <c r="AL42" s="62"/>
      <c r="AM42" s="62"/>
      <c r="AN42" s="61"/>
      <c r="AO42" s="61"/>
      <c r="AP42" s="61"/>
      <c r="AQ42" s="61"/>
    </row>
    <row r="43" spans="2:43" ht="13" x14ac:dyDescent="0.3">
      <c r="B43" s="31" t="s">
        <v>46</v>
      </c>
      <c r="C43" s="31" t="s">
        <v>45</v>
      </c>
      <c r="D43" s="65" t="s">
        <v>44</v>
      </c>
      <c r="E43" s="65"/>
      <c r="F43" s="41"/>
      <c r="G43" s="41"/>
      <c r="H43" s="41"/>
      <c r="I43" s="41"/>
      <c r="J43" s="41"/>
      <c r="K43" s="41"/>
      <c r="L43" s="41"/>
      <c r="M43" s="41"/>
      <c r="N43" s="41"/>
      <c r="O43" s="13"/>
      <c r="P43" s="64"/>
      <c r="Q43" s="67"/>
      <c r="R43" s="45"/>
      <c r="S43" s="45"/>
      <c r="T43" s="45"/>
      <c r="U43" s="45"/>
      <c r="V43" s="40"/>
      <c r="W43" s="40"/>
      <c r="X43" s="40"/>
      <c r="Y43" s="40"/>
      <c r="Z43" s="40"/>
      <c r="AA43" s="66"/>
      <c r="AB43" s="39"/>
      <c r="AC43" s="61"/>
      <c r="AD43" s="61"/>
      <c r="AE43" s="62"/>
      <c r="AF43" s="61"/>
      <c r="AG43" s="61"/>
      <c r="AH43" s="61"/>
      <c r="AI43" s="61"/>
      <c r="AJ43" s="61"/>
      <c r="AK43" s="61"/>
      <c r="AL43" s="62"/>
      <c r="AM43" s="62"/>
      <c r="AN43" s="61"/>
      <c r="AO43" s="61"/>
      <c r="AP43" s="61"/>
      <c r="AQ43" s="61"/>
    </row>
    <row r="44" spans="2:43" ht="13" x14ac:dyDescent="0.3">
      <c r="B44" s="31" t="s">
        <v>43</v>
      </c>
      <c r="C44" s="31" t="s">
        <v>42</v>
      </c>
      <c r="D44" s="65" t="s">
        <v>41</v>
      </c>
      <c r="E44" s="65"/>
      <c r="F44" s="40"/>
      <c r="G44" s="40"/>
      <c r="H44" s="40"/>
      <c r="I44" s="40"/>
      <c r="J44" s="40"/>
      <c r="K44" s="40"/>
      <c r="L44" s="40"/>
      <c r="M44" s="40"/>
      <c r="N44" s="40"/>
      <c r="O44" s="13"/>
      <c r="P44" s="64"/>
      <c r="Q44" s="63"/>
      <c r="R44" s="45"/>
      <c r="S44" s="45"/>
      <c r="T44" s="45"/>
      <c r="U44" s="45"/>
      <c r="V44" s="40"/>
      <c r="W44" s="40"/>
      <c r="X44" s="40"/>
      <c r="Y44" s="40"/>
      <c r="Z44" s="40"/>
      <c r="AA44" s="40"/>
      <c r="AB44" s="39"/>
      <c r="AC44" s="61"/>
      <c r="AD44" s="61"/>
      <c r="AE44" s="62"/>
      <c r="AF44" s="61"/>
      <c r="AG44" s="61"/>
      <c r="AH44" s="61"/>
      <c r="AI44" s="61"/>
      <c r="AJ44" s="61"/>
      <c r="AK44" s="61"/>
      <c r="AL44" s="62"/>
      <c r="AM44" s="62"/>
      <c r="AN44" s="61"/>
      <c r="AO44" s="61"/>
      <c r="AP44" s="61"/>
      <c r="AQ44" s="61"/>
    </row>
    <row r="45" spans="2:43" ht="13" x14ac:dyDescent="0.3">
      <c r="B45" s="31" t="s">
        <v>40</v>
      </c>
      <c r="C45" s="31" t="s">
        <v>39</v>
      </c>
      <c r="D45" s="65" t="s">
        <v>38</v>
      </c>
      <c r="E45" s="65"/>
      <c r="F45" s="40"/>
      <c r="G45" s="40"/>
      <c r="H45" s="40"/>
      <c r="I45" s="40"/>
      <c r="J45" s="40"/>
      <c r="K45" s="40"/>
      <c r="L45" s="40"/>
      <c r="M45" s="40"/>
      <c r="N45" s="40"/>
      <c r="O45" s="13"/>
      <c r="P45" s="64"/>
      <c r="Q45" s="63"/>
      <c r="R45" s="45"/>
      <c r="S45" s="45"/>
      <c r="T45" s="45"/>
      <c r="U45" s="45"/>
      <c r="V45" s="40"/>
      <c r="W45" s="40"/>
      <c r="X45" s="40"/>
      <c r="Y45" s="40"/>
      <c r="Z45" s="40"/>
      <c r="AA45" s="40"/>
      <c r="AB45" s="39"/>
      <c r="AC45" s="61"/>
      <c r="AD45" s="61"/>
      <c r="AE45" s="62"/>
      <c r="AF45" s="61"/>
      <c r="AG45" s="61"/>
      <c r="AH45" s="61"/>
      <c r="AI45" s="61"/>
      <c r="AJ45" s="61"/>
      <c r="AK45" s="61"/>
      <c r="AL45" s="62"/>
      <c r="AM45" s="62"/>
      <c r="AN45" s="61"/>
      <c r="AO45" s="61"/>
      <c r="AP45" s="61"/>
      <c r="AQ45" s="61"/>
    </row>
  </sheetData>
  <mergeCells count="10">
    <mergeCell ref="G2:H2"/>
    <mergeCell ref="AP2:AQ2"/>
    <mergeCell ref="AH2:AI2"/>
    <mergeCell ref="AJ2:AK2"/>
    <mergeCell ref="AL2:AM2"/>
    <mergeCell ref="AN2:AO2"/>
    <mergeCell ref="M2:N2"/>
    <mergeCell ref="W2:X2"/>
    <mergeCell ref="Z2:AA2"/>
    <mergeCell ref="AF2:AG2"/>
  </mergeCells>
  <pageMargins left="0.25" right="0.25" top="0.75" bottom="0.75" header="0.3" footer="0.3"/>
  <pageSetup paperSize="8"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5AE2CF3-49F6-497C-B805-5C7DDED3C27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AHGS borrower metrics</vt:lpstr>
      <vt:lpstr>Request summary</vt:lpstr>
      <vt:lpstr>Approvals</vt:lpstr>
      <vt:lpstr>Portfolio Shape</vt:lpstr>
      <vt:lpstr>'AHGS borrower metrics'!Print_Area</vt:lpstr>
      <vt:lpstr>Approvals!Print_Area</vt:lpstr>
      <vt:lpstr>'Request summary'!Print_Area</vt:lpstr>
      <vt:lpstr>'AHGS borrower metrics'!Print_Titles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tkazi</dc:creator>
  <cp:lastModifiedBy>John Norman</cp:lastModifiedBy>
  <cp:lastPrinted>2014-11-04T17:50:43Z</cp:lastPrinted>
  <dcterms:created xsi:type="dcterms:W3CDTF">2014-06-03T12:33:05Z</dcterms:created>
  <dcterms:modified xsi:type="dcterms:W3CDTF">2014-11-06T15:31:55Z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c63da370-2036-4a18-930e-9712372a7a25</vt:lpwstr>
  </property>
  <property fmtid="{D5CDD505-2E9C-101B-9397-08002B2CF9AE}" pid="3" name="bjSaver">
    <vt:lpwstr>SlFh14SAd3ifGd+f9GhCjAQChGw/3YSJ</vt:lpwstr>
  </property>
  <property fmtid="{D5CDD505-2E9C-101B-9397-08002B2CF9AE}" pid="4" name="bjDocumentSecurityLabel">
    <vt:lpwstr>No Marking</vt:lpwstr>
  </property>
</Properties>
</file>