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6515" windowHeight="8700" activeTab="0"/>
  </bookViews>
  <sheets>
    <sheet name="Key Assumptions" sheetId="1" r:id="rId1"/>
    <sheet name="Direct Partnerships" sheetId="2" r:id="rId2"/>
    <sheet name="Coordinated partnerships" sheetId="3" r:id="rId3"/>
    <sheet name="Total impacts" sheetId="4" r:id="rId4"/>
  </sheets>
  <definedNames>
    <definedName name="OLE_LINK21" localSheetId="0">'Key Assumptions'!$A$23</definedName>
    <definedName name="_xlnm.Print_Area" localSheetId="2">'Coordinated partnerships'!$A$1:$K$121</definedName>
    <definedName name="_xlnm.Print_Area" localSheetId="0">'Key Assumptions'!$A$1:$G$56</definedName>
  </definedNames>
  <calcPr fullCalcOnLoad="1"/>
</workbook>
</file>

<file path=xl/comments1.xml><?xml version="1.0" encoding="utf-8"?>
<comments xmlns="http://schemas.openxmlformats.org/spreadsheetml/2006/main">
  <authors>
    <author>obolt</author>
  </authors>
  <commentList>
    <comment ref="A53" authorId="0">
      <text>
        <r>
          <rPr>
            <b/>
            <sz val="8"/>
            <rFont val="Tahoma"/>
            <family val="2"/>
          </rPr>
          <t>obolt:</t>
        </r>
        <r>
          <rPr>
            <sz val="8"/>
            <rFont val="Tahoma"/>
            <family val="2"/>
          </rPr>
          <t xml:space="preserve">
best estimate = 68%, for sensitivity use 48% to 88%</t>
        </r>
      </text>
    </comment>
  </commentList>
</comments>
</file>

<file path=xl/comments2.xml><?xml version="1.0" encoding="utf-8"?>
<comments xmlns="http://schemas.openxmlformats.org/spreadsheetml/2006/main">
  <authors>
    <author>obolt</author>
  </authors>
  <commentList>
    <comment ref="A4" authorId="0">
      <text>
        <r>
          <rPr>
            <b/>
            <sz val="8"/>
            <rFont val="Tahoma"/>
            <family val="2"/>
          </rPr>
          <t>obolt:</t>
        </r>
        <r>
          <rPr>
            <sz val="8"/>
            <rFont val="Tahoma"/>
            <family val="2"/>
          </rPr>
          <t xml:space="preserve">
50 - 100% take up rate of new regulation for existing direct partnerships</t>
        </r>
      </text>
    </comment>
    <comment ref="A5" authorId="0">
      <text>
        <r>
          <rPr>
            <b/>
            <sz val="8"/>
            <rFont val="Tahoma"/>
            <family val="2"/>
          </rPr>
          <t>obolt:</t>
        </r>
        <r>
          <rPr>
            <sz val="8"/>
            <rFont val="Tahoma"/>
            <family val="2"/>
          </rPr>
          <t xml:space="preserve">
Take up rate * number of businesses in scope of regulation</t>
        </r>
      </text>
    </comment>
    <comment ref="A12" authorId="0">
      <text>
        <r>
          <rPr>
            <b/>
            <sz val="8"/>
            <rFont val="Tahoma"/>
            <family val="2"/>
          </rPr>
          <t>obolt:</t>
        </r>
        <r>
          <rPr>
            <sz val="8"/>
            <rFont val="Tahoma"/>
            <family val="2"/>
          </rPr>
          <t xml:space="preserve">
additional/new PAs * business hours (37.68)</t>
        </r>
      </text>
    </comment>
    <comment ref="A13" authorId="0">
      <text>
        <r>
          <rPr>
            <b/>
            <sz val="8"/>
            <rFont val="Tahoma"/>
            <family val="2"/>
          </rPr>
          <t>obolt:</t>
        </r>
        <r>
          <rPr>
            <sz val="8"/>
            <rFont val="Tahoma"/>
            <family val="2"/>
          </rPr>
          <t xml:space="preserve">
Start-up hours * business hourly costs</t>
        </r>
      </text>
    </comment>
    <comment ref="A14" authorId="0">
      <text>
        <r>
          <rPr>
            <b/>
            <sz val="8"/>
            <rFont val="Tahoma"/>
            <family val="2"/>
          </rPr>
          <t>obolt:</t>
        </r>
        <r>
          <rPr>
            <sz val="8"/>
            <rFont val="Tahoma"/>
            <family val="2"/>
          </rPr>
          <t xml:space="preserve">
additiona/new Pas * take up rate of inspection plans * business hours on inspection plans
</t>
        </r>
      </text>
    </comment>
    <comment ref="A15" authorId="0">
      <text>
        <r>
          <rPr>
            <b/>
            <sz val="8"/>
            <rFont val="Tahoma"/>
            <family val="2"/>
          </rPr>
          <t>obolt:</t>
        </r>
        <r>
          <rPr>
            <sz val="8"/>
            <rFont val="Tahoma"/>
            <family val="2"/>
          </rPr>
          <t xml:space="preserve">
inspection plan hours * business hourly cost</t>
        </r>
      </text>
    </comment>
    <comment ref="A22" authorId="0">
      <text>
        <r>
          <rPr>
            <b/>
            <sz val="8"/>
            <rFont val="Tahoma"/>
            <family val="2"/>
          </rPr>
          <t>obolt:</t>
        </r>
        <r>
          <rPr>
            <sz val="8"/>
            <rFont val="Tahoma"/>
            <family val="2"/>
          </rPr>
          <t xml:space="preserve">
additional/new Pas * weekly maintenance hours * 52</t>
        </r>
      </text>
    </comment>
    <comment ref="A23" authorId="0">
      <text>
        <r>
          <rPr>
            <b/>
            <sz val="8"/>
            <rFont val="Tahoma"/>
            <family val="2"/>
          </rPr>
          <t>obolt:</t>
        </r>
        <r>
          <rPr>
            <sz val="8"/>
            <rFont val="Tahoma"/>
            <family val="2"/>
          </rPr>
          <t xml:space="preserve">
maintenance hours * business hourly wage</t>
        </r>
      </text>
    </comment>
    <comment ref="A28" authorId="0">
      <text>
        <r>
          <rPr>
            <b/>
            <sz val="8"/>
            <rFont val="Tahoma"/>
            <family val="2"/>
          </rPr>
          <t>obolt:</t>
        </r>
        <r>
          <rPr>
            <sz val="8"/>
            <rFont val="Tahoma"/>
            <family val="2"/>
          </rPr>
          <t xml:space="preserve">
additional/new Pas * cost of inconsistent advice * reduction in number of instances of inconsistent advice</t>
        </r>
      </text>
    </comment>
    <comment ref="A29" authorId="0">
      <text>
        <r>
          <rPr>
            <b/>
            <sz val="8"/>
            <rFont val="Tahoma"/>
            <family val="2"/>
          </rPr>
          <t>obolt:</t>
        </r>
        <r>
          <rPr>
            <sz val="8"/>
            <rFont val="Tahoma"/>
            <family val="2"/>
          </rPr>
          <t xml:space="preserve">
additional/new Pas * take up rate of inspection plans * hours saved by business from inspection plans</t>
        </r>
      </text>
    </comment>
    <comment ref="A30" authorId="0">
      <text>
        <r>
          <rPr>
            <b/>
            <sz val="8"/>
            <rFont val="Tahoma"/>
            <family val="2"/>
          </rPr>
          <t>obolt:</t>
        </r>
        <r>
          <rPr>
            <sz val="8"/>
            <rFont val="Tahoma"/>
            <family val="2"/>
          </rPr>
          <t xml:space="preserve">
inspection plan hours * business hourly wage</t>
        </r>
      </text>
    </comment>
    <comment ref="A45" authorId="0">
      <text>
        <r>
          <rPr>
            <b/>
            <sz val="8"/>
            <rFont val="Tahoma"/>
            <family val="2"/>
          </rPr>
          <t>obolt:</t>
        </r>
        <r>
          <rPr>
            <sz val="8"/>
            <rFont val="Tahoma"/>
            <family val="2"/>
          </rPr>
          <t xml:space="preserve">
partnerships * time to set up new/expanded partnerships</t>
        </r>
      </text>
    </comment>
    <comment ref="A46" authorId="0">
      <text>
        <r>
          <rPr>
            <b/>
            <sz val="8"/>
            <rFont val="Tahoma"/>
            <family val="2"/>
          </rPr>
          <t>obolt:</t>
        </r>
        <r>
          <rPr>
            <sz val="8"/>
            <rFont val="Tahoma"/>
            <family val="2"/>
          </rPr>
          <t xml:space="preserve">
start up costs * PA hourly charge</t>
        </r>
      </text>
    </comment>
    <comment ref="A47" authorId="0">
      <text>
        <r>
          <rPr>
            <b/>
            <sz val="8"/>
            <rFont val="Tahoma"/>
            <family val="2"/>
          </rPr>
          <t>obolt:</t>
        </r>
        <r>
          <rPr>
            <sz val="8"/>
            <rFont val="Tahoma"/>
            <family val="2"/>
          </rPr>
          <t xml:space="preserve">
Partnerships * Take up rate of inspection plans * PA hours for inspection plans</t>
        </r>
      </text>
    </comment>
    <comment ref="A48" authorId="0">
      <text>
        <r>
          <rPr>
            <b/>
            <sz val="8"/>
            <rFont val="Tahoma"/>
            <family val="2"/>
          </rPr>
          <t>obolt:</t>
        </r>
        <r>
          <rPr>
            <sz val="8"/>
            <rFont val="Tahoma"/>
            <family val="2"/>
          </rPr>
          <t xml:space="preserve">
inspection plan hours * PA hourly wage</t>
        </r>
      </text>
    </comment>
    <comment ref="A53" authorId="0">
      <text>
        <r>
          <rPr>
            <b/>
            <sz val="8"/>
            <rFont val="Tahoma"/>
            <family val="2"/>
          </rPr>
          <t>obolt:</t>
        </r>
        <r>
          <rPr>
            <sz val="8"/>
            <rFont val="Tahoma"/>
            <family val="2"/>
          </rPr>
          <t xml:space="preserve">
partnerships * weekly maintenance hours * 52</t>
        </r>
      </text>
    </comment>
    <comment ref="A54" authorId="0">
      <text>
        <r>
          <rPr>
            <b/>
            <sz val="8"/>
            <rFont val="Tahoma"/>
            <family val="2"/>
          </rPr>
          <t>obolt:</t>
        </r>
        <r>
          <rPr>
            <sz val="8"/>
            <rFont val="Tahoma"/>
            <family val="2"/>
          </rPr>
          <t xml:space="preserve">
maintenance hours * PA hourly cost</t>
        </r>
      </text>
    </comment>
    <comment ref="A55" authorId="0">
      <text>
        <r>
          <rPr>
            <b/>
            <sz val="8"/>
            <rFont val="Tahoma"/>
            <family val="2"/>
          </rPr>
          <t>obolt:</t>
        </r>
        <r>
          <rPr>
            <sz val="8"/>
            <rFont val="Tahoma"/>
            <family val="2"/>
          </rPr>
          <t xml:space="preserve">
partnerships * weekly contact with enforcing authorities hours * 52</t>
        </r>
      </text>
    </comment>
    <comment ref="A56" authorId="0">
      <text>
        <r>
          <rPr>
            <b/>
            <sz val="8"/>
            <rFont val="Tahoma"/>
            <family val="2"/>
          </rPr>
          <t>obolt:</t>
        </r>
        <r>
          <rPr>
            <sz val="8"/>
            <rFont val="Tahoma"/>
            <family val="2"/>
          </rPr>
          <t xml:space="preserve">
EA hours * PA hourly charge</t>
        </r>
      </text>
    </comment>
    <comment ref="A75" authorId="0">
      <text>
        <r>
          <rPr>
            <b/>
            <sz val="8"/>
            <rFont val="Tahoma"/>
            <family val="2"/>
          </rPr>
          <t>obolt:</t>
        </r>
        <r>
          <rPr>
            <sz val="8"/>
            <rFont val="Tahoma"/>
            <family val="2"/>
          </rPr>
          <t xml:space="preserve">
Total number of partnerships * number of referrals * number of hours spent on referrals</t>
        </r>
      </text>
    </comment>
    <comment ref="A76" authorId="0">
      <text>
        <r>
          <rPr>
            <b/>
            <sz val="8"/>
            <rFont val="Tahoma"/>
            <family val="2"/>
          </rPr>
          <t>obolt:</t>
        </r>
        <r>
          <rPr>
            <sz val="8"/>
            <rFont val="Tahoma"/>
            <family val="2"/>
          </rPr>
          <t xml:space="preserve">
Referral time * EA hourly charge</t>
        </r>
      </text>
    </comment>
    <comment ref="A77" authorId="0">
      <text>
        <r>
          <rPr>
            <b/>
            <sz val="8"/>
            <rFont val="Tahoma"/>
            <family val="2"/>
          </rPr>
          <t>obolt:</t>
        </r>
        <r>
          <rPr>
            <sz val="8"/>
            <rFont val="Tahoma"/>
            <family val="2"/>
          </rPr>
          <t xml:space="preserve">
number of partnerships * contact hours * 52</t>
        </r>
      </text>
    </comment>
    <comment ref="A78" authorId="0">
      <text>
        <r>
          <rPr>
            <b/>
            <sz val="8"/>
            <rFont val="Tahoma"/>
            <family val="2"/>
          </rPr>
          <t>obolt:</t>
        </r>
        <r>
          <rPr>
            <sz val="8"/>
            <rFont val="Tahoma"/>
            <family val="2"/>
          </rPr>
          <t xml:space="preserve">
PA contact hours * EA hourly cost</t>
        </r>
      </text>
    </comment>
    <comment ref="A82" authorId="0">
      <text>
        <r>
          <rPr>
            <b/>
            <sz val="8"/>
            <rFont val="Tahoma"/>
            <family val="2"/>
          </rPr>
          <t>obolt:</t>
        </r>
        <r>
          <rPr>
            <sz val="8"/>
            <rFont val="Tahoma"/>
            <family val="2"/>
          </rPr>
          <t xml:space="preserve">
number of partnerships * number of Eas saving time each year * number of hours saved each year</t>
        </r>
      </text>
    </comment>
    <comment ref="A83" authorId="0">
      <text>
        <r>
          <rPr>
            <b/>
            <sz val="8"/>
            <rFont val="Tahoma"/>
            <family val="2"/>
          </rPr>
          <t>obolt:</t>
        </r>
        <r>
          <rPr>
            <sz val="8"/>
            <rFont val="Tahoma"/>
            <family val="2"/>
          </rPr>
          <t xml:space="preserve">
resource transfer hours * EA hourly wage</t>
        </r>
      </text>
    </comment>
    <comment ref="A84" authorId="0">
      <text>
        <r>
          <rPr>
            <b/>
            <sz val="8"/>
            <rFont val="Tahoma"/>
            <family val="2"/>
          </rPr>
          <t>obolt:</t>
        </r>
        <r>
          <rPr>
            <sz val="8"/>
            <rFont val="Tahoma"/>
            <family val="2"/>
          </rPr>
          <t xml:space="preserve">
number of partnerships * take up rate of inspection plans * number of hours saved by Eas due to inspection plans * number of EAs</t>
        </r>
      </text>
    </comment>
    <comment ref="A85" authorId="0">
      <text>
        <r>
          <rPr>
            <b/>
            <sz val="8"/>
            <rFont val="Tahoma"/>
            <family val="2"/>
          </rPr>
          <t>obolt:</t>
        </r>
        <r>
          <rPr>
            <sz val="8"/>
            <rFont val="Tahoma"/>
            <family val="2"/>
          </rPr>
          <t xml:space="preserve">
inspection plan hours * EA hourly wage</t>
        </r>
      </text>
    </comment>
  </commentList>
</comments>
</file>

<file path=xl/comments3.xml><?xml version="1.0" encoding="utf-8"?>
<comments xmlns="http://schemas.openxmlformats.org/spreadsheetml/2006/main">
  <authors>
    <author>obolt</author>
    <author>Pooler Lynsey (BRDO)</author>
  </authors>
  <commentList>
    <comment ref="A5" authorId="0">
      <text>
        <r>
          <rPr>
            <b/>
            <sz val="8"/>
            <rFont val="Tahoma"/>
            <family val="2"/>
          </rPr>
          <t>obolt:</t>
        </r>
        <r>
          <rPr>
            <sz val="8"/>
            <rFont val="Tahoma"/>
            <family val="2"/>
          </rPr>
          <t xml:space="preserve">
number of eligible coordinated partnerships * take up rate</t>
        </r>
      </text>
    </comment>
    <comment ref="A4" authorId="0">
      <text>
        <r>
          <rPr>
            <b/>
            <sz val="8"/>
            <rFont val="Tahoma"/>
            <family val="2"/>
          </rPr>
          <t>obolt:</t>
        </r>
        <r>
          <rPr>
            <sz val="8"/>
            <rFont val="Tahoma"/>
            <family val="2"/>
          </rPr>
          <t xml:space="preserve">
number of existing coordinated partnerships * take up rate for existing partnerships</t>
        </r>
      </text>
    </comment>
    <comment ref="A12" authorId="0">
      <text>
        <r>
          <rPr>
            <b/>
            <sz val="8"/>
            <rFont val="Tahoma"/>
            <family val="2"/>
          </rPr>
          <t>obolt:</t>
        </r>
        <r>
          <rPr>
            <sz val="8"/>
            <rFont val="Tahoma"/>
            <family val="2"/>
          </rPr>
          <t xml:space="preserve">
average number of businesses per coordinator * proportion expected to sign up</t>
        </r>
      </text>
    </comment>
    <comment ref="A13" authorId="0">
      <text>
        <r>
          <rPr>
            <b/>
            <sz val="8"/>
            <rFont val="Tahoma"/>
            <family val="2"/>
          </rPr>
          <t>obolt:</t>
        </r>
        <r>
          <rPr>
            <sz val="8"/>
            <rFont val="Tahoma"/>
            <family val="2"/>
          </rPr>
          <t xml:space="preserve">
number of businesses expected to sign up * expected number of expanded PAs</t>
        </r>
      </text>
    </comment>
    <comment ref="A14" authorId="0">
      <text>
        <r>
          <rPr>
            <b/>
            <sz val="8"/>
            <rFont val="Tahoma"/>
            <family val="2"/>
          </rPr>
          <t>obolt:</t>
        </r>
        <r>
          <rPr>
            <sz val="8"/>
            <rFont val="Tahoma"/>
            <family val="2"/>
          </rPr>
          <t xml:space="preserve">
number of businesses expected to sign up * expected number of new PAs</t>
        </r>
      </text>
    </comment>
    <comment ref="A21" authorId="0">
      <text>
        <r>
          <rPr>
            <b/>
            <sz val="8"/>
            <rFont val="Tahoma"/>
            <family val="2"/>
          </rPr>
          <t>obolt:</t>
        </r>
        <r>
          <rPr>
            <sz val="8"/>
            <rFont val="Tahoma"/>
            <family val="2"/>
          </rPr>
          <t xml:space="preserve">
additional/new PAs * coordinator hours</t>
        </r>
      </text>
    </comment>
    <comment ref="A22" authorId="0">
      <text>
        <r>
          <rPr>
            <b/>
            <sz val="8"/>
            <rFont val="Tahoma"/>
            <family val="2"/>
          </rPr>
          <t>obolt:</t>
        </r>
        <r>
          <rPr>
            <sz val="8"/>
            <rFont val="Tahoma"/>
            <family val="2"/>
          </rPr>
          <t xml:space="preserve">
Start-up hours * business hourly costs</t>
        </r>
      </text>
    </comment>
    <comment ref="A23" authorId="0">
      <text>
        <r>
          <rPr>
            <b/>
            <sz val="8"/>
            <rFont val="Tahoma"/>
            <family val="2"/>
          </rPr>
          <t>obolt:</t>
        </r>
        <r>
          <rPr>
            <sz val="8"/>
            <rFont val="Tahoma"/>
            <family val="2"/>
          </rPr>
          <t xml:space="preserve">
expanded/new Pas * take up rate of inspection plans * hours on inspection plans
</t>
        </r>
      </text>
    </comment>
    <comment ref="A24" authorId="0">
      <text>
        <r>
          <rPr>
            <b/>
            <sz val="8"/>
            <rFont val="Tahoma"/>
            <family val="2"/>
          </rPr>
          <t>obolt:</t>
        </r>
        <r>
          <rPr>
            <sz val="8"/>
            <rFont val="Tahoma"/>
            <family val="2"/>
          </rPr>
          <t xml:space="preserve">
inspection plan hours * business hourly cost</t>
        </r>
      </text>
    </comment>
    <comment ref="A31" authorId="0">
      <text>
        <r>
          <rPr>
            <b/>
            <sz val="8"/>
            <rFont val="Tahoma"/>
            <family val="2"/>
          </rPr>
          <t>obolt:</t>
        </r>
        <r>
          <rPr>
            <sz val="8"/>
            <rFont val="Tahoma"/>
            <family val="2"/>
          </rPr>
          <t xml:space="preserve">
additional/new Pas * weekly maintenance hours * 52</t>
        </r>
      </text>
    </comment>
    <comment ref="A32" authorId="0">
      <text>
        <r>
          <rPr>
            <b/>
            <sz val="8"/>
            <rFont val="Tahoma"/>
            <family val="2"/>
          </rPr>
          <t>obolt:</t>
        </r>
        <r>
          <rPr>
            <sz val="8"/>
            <rFont val="Tahoma"/>
            <family val="2"/>
          </rPr>
          <t xml:space="preserve">
maintenance hours * business hourly wage</t>
        </r>
      </text>
    </comment>
    <comment ref="A38" authorId="0">
      <text>
        <r>
          <rPr>
            <b/>
            <sz val="8"/>
            <rFont val="Tahoma"/>
            <family val="2"/>
          </rPr>
          <t>obolt:</t>
        </r>
        <r>
          <rPr>
            <sz val="8"/>
            <rFont val="Tahoma"/>
            <family val="2"/>
          </rPr>
          <t xml:space="preserve">
expanded/new Pas * cost of inconsistent advice * reduction in number of instances of inconsistent advice</t>
        </r>
      </text>
    </comment>
    <comment ref="A39" authorId="0">
      <text>
        <r>
          <rPr>
            <b/>
            <sz val="8"/>
            <rFont val="Tahoma"/>
            <family val="2"/>
          </rPr>
          <t>obolt:</t>
        </r>
        <r>
          <rPr>
            <sz val="8"/>
            <rFont val="Tahoma"/>
            <family val="2"/>
          </rPr>
          <t xml:space="preserve">
expanded/new Pas * take up rate of inspection plans * hours saved by business from inspection plans</t>
        </r>
      </text>
    </comment>
    <comment ref="A40" authorId="0">
      <text>
        <r>
          <rPr>
            <b/>
            <sz val="8"/>
            <rFont val="Tahoma"/>
            <family val="2"/>
          </rPr>
          <t>obolt:</t>
        </r>
        <r>
          <rPr>
            <sz val="8"/>
            <rFont val="Tahoma"/>
            <family val="2"/>
          </rPr>
          <t xml:space="preserve">
inspection plan hours * business hourly wage</t>
        </r>
      </text>
    </comment>
    <comment ref="A66" authorId="0">
      <text>
        <r>
          <rPr>
            <b/>
            <sz val="8"/>
            <rFont val="Tahoma"/>
            <family val="2"/>
          </rPr>
          <t>obolt:</t>
        </r>
        <r>
          <rPr>
            <sz val="8"/>
            <rFont val="Tahoma"/>
            <family val="2"/>
          </rPr>
          <t xml:space="preserve">
partnerships * time to set up new/expanded partnerships</t>
        </r>
      </text>
    </comment>
    <comment ref="A67" authorId="0">
      <text>
        <r>
          <rPr>
            <b/>
            <sz val="8"/>
            <rFont val="Tahoma"/>
            <family val="2"/>
          </rPr>
          <t>obolt:</t>
        </r>
        <r>
          <rPr>
            <sz val="8"/>
            <rFont val="Tahoma"/>
            <family val="2"/>
          </rPr>
          <t xml:space="preserve">
start up costs * PA hourly charge</t>
        </r>
      </text>
    </comment>
    <comment ref="A68" authorId="0">
      <text>
        <r>
          <rPr>
            <b/>
            <sz val="8"/>
            <rFont val="Tahoma"/>
            <family val="2"/>
          </rPr>
          <t>obolt:</t>
        </r>
        <r>
          <rPr>
            <sz val="8"/>
            <rFont val="Tahoma"/>
            <family val="2"/>
          </rPr>
          <t xml:space="preserve">
Partnerships * Take up rate of inspection plans * PA hours for inspection plans</t>
        </r>
      </text>
    </comment>
    <comment ref="A69" authorId="0">
      <text>
        <r>
          <rPr>
            <b/>
            <sz val="8"/>
            <rFont val="Tahoma"/>
            <family val="2"/>
          </rPr>
          <t>obolt:</t>
        </r>
        <r>
          <rPr>
            <sz val="8"/>
            <rFont val="Tahoma"/>
            <family val="2"/>
          </rPr>
          <t xml:space="preserve">
inspection plan hours * PA hourly wage</t>
        </r>
      </text>
    </comment>
    <comment ref="A74" authorId="0">
      <text>
        <r>
          <rPr>
            <b/>
            <sz val="8"/>
            <rFont val="Tahoma"/>
            <family val="2"/>
          </rPr>
          <t>obolt:</t>
        </r>
        <r>
          <rPr>
            <sz val="8"/>
            <rFont val="Tahoma"/>
            <family val="2"/>
          </rPr>
          <t xml:space="preserve">
partnerships * weekly maintenance hours * 52</t>
        </r>
      </text>
    </comment>
    <comment ref="A75" authorId="0">
      <text>
        <r>
          <rPr>
            <b/>
            <sz val="8"/>
            <rFont val="Tahoma"/>
            <family val="2"/>
          </rPr>
          <t>obolt:</t>
        </r>
        <r>
          <rPr>
            <sz val="8"/>
            <rFont val="Tahoma"/>
            <family val="2"/>
          </rPr>
          <t xml:space="preserve">
maintenance hours * PA hourly cost</t>
        </r>
      </text>
    </comment>
    <comment ref="A76" authorId="0">
      <text>
        <r>
          <rPr>
            <b/>
            <sz val="8"/>
            <rFont val="Tahoma"/>
            <family val="2"/>
          </rPr>
          <t>obolt:</t>
        </r>
        <r>
          <rPr>
            <sz val="8"/>
            <rFont val="Tahoma"/>
            <family val="2"/>
          </rPr>
          <t xml:space="preserve">
partnerships * weekly contact with enforcing authorities hours * 52</t>
        </r>
      </text>
    </comment>
    <comment ref="A77" authorId="0">
      <text>
        <r>
          <rPr>
            <b/>
            <sz val="8"/>
            <rFont val="Tahoma"/>
            <family val="2"/>
          </rPr>
          <t>obolt:</t>
        </r>
        <r>
          <rPr>
            <sz val="8"/>
            <rFont val="Tahoma"/>
            <family val="2"/>
          </rPr>
          <t xml:space="preserve">
EA hours * PA hourly charge</t>
        </r>
      </text>
    </comment>
    <comment ref="A96" authorId="0">
      <text>
        <r>
          <rPr>
            <b/>
            <sz val="8"/>
            <rFont val="Tahoma"/>
            <family val="2"/>
          </rPr>
          <t>obolt:</t>
        </r>
        <r>
          <rPr>
            <sz val="8"/>
            <rFont val="Tahoma"/>
            <family val="2"/>
          </rPr>
          <t xml:space="preserve">
Total number of partnerships * number of referrals * number of hours spent on referrals</t>
        </r>
      </text>
    </comment>
    <comment ref="A97" authorId="0">
      <text>
        <r>
          <rPr>
            <b/>
            <sz val="8"/>
            <rFont val="Tahoma"/>
            <family val="2"/>
          </rPr>
          <t>obolt:</t>
        </r>
        <r>
          <rPr>
            <sz val="8"/>
            <rFont val="Tahoma"/>
            <family val="2"/>
          </rPr>
          <t xml:space="preserve">
Referral time * EA hourly charge</t>
        </r>
      </text>
    </comment>
    <comment ref="A98" authorId="0">
      <text>
        <r>
          <rPr>
            <b/>
            <sz val="8"/>
            <rFont val="Tahoma"/>
            <family val="2"/>
          </rPr>
          <t>obolt:</t>
        </r>
        <r>
          <rPr>
            <sz val="8"/>
            <rFont val="Tahoma"/>
            <family val="2"/>
          </rPr>
          <t xml:space="preserve">
number of partnerships * contact hours * 52</t>
        </r>
      </text>
    </comment>
    <comment ref="A99" authorId="0">
      <text>
        <r>
          <rPr>
            <b/>
            <sz val="8"/>
            <rFont val="Tahoma"/>
            <family val="2"/>
          </rPr>
          <t>obolt:</t>
        </r>
        <r>
          <rPr>
            <sz val="8"/>
            <rFont val="Tahoma"/>
            <family val="2"/>
          </rPr>
          <t xml:space="preserve">
PA contact hours * EA hourly cost</t>
        </r>
      </text>
    </comment>
    <comment ref="A103" authorId="0">
      <text>
        <r>
          <rPr>
            <b/>
            <sz val="8"/>
            <rFont val="Tahoma"/>
            <family val="2"/>
          </rPr>
          <t>obolt:</t>
        </r>
        <r>
          <rPr>
            <sz val="8"/>
            <rFont val="Tahoma"/>
            <family val="2"/>
          </rPr>
          <t xml:space="preserve">
number of partnerships * number of Eas saving time each year * number of hours saved each year</t>
        </r>
      </text>
    </comment>
    <comment ref="A104" authorId="0">
      <text>
        <r>
          <rPr>
            <b/>
            <sz val="8"/>
            <rFont val="Tahoma"/>
            <family val="2"/>
          </rPr>
          <t>obolt:</t>
        </r>
        <r>
          <rPr>
            <sz val="8"/>
            <rFont val="Tahoma"/>
            <family val="2"/>
          </rPr>
          <t xml:space="preserve">
resource transfer hours * EA hourly wage</t>
        </r>
      </text>
    </comment>
    <comment ref="A105" authorId="0">
      <text>
        <r>
          <rPr>
            <b/>
            <sz val="8"/>
            <rFont val="Tahoma"/>
            <family val="2"/>
          </rPr>
          <t>obolt:</t>
        </r>
        <r>
          <rPr>
            <sz val="8"/>
            <rFont val="Tahoma"/>
            <family val="2"/>
          </rPr>
          <t xml:space="preserve">
number of partnerships * take up rate of inspection plans * number of hours saved by Eas due to inspection plans * number of Eas* no of EAs</t>
        </r>
      </text>
    </comment>
    <comment ref="A106" authorId="0">
      <text>
        <r>
          <rPr>
            <b/>
            <sz val="8"/>
            <rFont val="Tahoma"/>
            <family val="2"/>
          </rPr>
          <t>obolt:</t>
        </r>
        <r>
          <rPr>
            <sz val="8"/>
            <rFont val="Tahoma"/>
            <family val="2"/>
          </rPr>
          <t xml:space="preserve">
inspection plan hours * EA hourly wage</t>
        </r>
      </text>
    </comment>
    <comment ref="A82" authorId="0">
      <text>
        <r>
          <rPr>
            <b/>
            <sz val="8"/>
            <rFont val="Tahoma"/>
            <family val="2"/>
          </rPr>
          <t>obolt:</t>
        </r>
        <r>
          <rPr>
            <sz val="8"/>
            <rFont val="Tahoma"/>
            <family val="2"/>
          </rPr>
          <t xml:space="preserve">
100% cost recovery for coordinated partnerships</t>
        </r>
      </text>
    </comment>
    <comment ref="A87" authorId="0">
      <text>
        <r>
          <rPr>
            <b/>
            <sz val="8"/>
            <rFont val="Tahoma"/>
            <family val="2"/>
          </rPr>
          <t>obolt:</t>
        </r>
        <r>
          <rPr>
            <sz val="8"/>
            <rFont val="Tahoma"/>
            <family val="2"/>
          </rPr>
          <t xml:space="preserve">
100% cost recovery for coordinated partnerships</t>
        </r>
      </text>
    </comment>
    <comment ref="A45" authorId="0">
      <text>
        <r>
          <rPr>
            <b/>
            <sz val="8"/>
            <rFont val="Tahoma"/>
            <family val="2"/>
          </rPr>
          <t>obolt:</t>
        </r>
        <r>
          <rPr>
            <sz val="8"/>
            <rFont val="Tahoma"/>
            <family val="2"/>
          </rPr>
          <t xml:space="preserve">
number of businesses in expanded/new Pas * start up hours</t>
        </r>
      </text>
    </comment>
    <comment ref="A91" authorId="1">
      <text>
        <r>
          <rPr>
            <b/>
            <sz val="9"/>
            <rFont val="Tahoma"/>
            <family val="2"/>
          </rPr>
          <t>Pooler Lynsey (BRDO):</t>
        </r>
        <r>
          <rPr>
            <sz val="9"/>
            <rFont val="Tahoma"/>
            <family val="2"/>
          </rPr>
          <t xml:space="preserve">
Will be zero due to 100% cost recovery</t>
        </r>
      </text>
    </comment>
    <comment ref="A92" authorId="1">
      <text>
        <r>
          <rPr>
            <b/>
            <sz val="9"/>
            <rFont val="Tahoma"/>
            <family val="2"/>
          </rPr>
          <t>Pooler Lynsey (BRDO):</t>
        </r>
        <r>
          <rPr>
            <sz val="9"/>
            <rFont val="Tahoma"/>
            <family val="2"/>
          </rPr>
          <t xml:space="preserve">
Will be zero due to 100% cost recovery</t>
        </r>
      </text>
    </comment>
  </commentList>
</comments>
</file>

<file path=xl/sharedStrings.xml><?xml version="1.0" encoding="utf-8"?>
<sst xmlns="http://schemas.openxmlformats.org/spreadsheetml/2006/main" count="503" uniqueCount="185">
  <si>
    <t xml:space="preserve">One-off Costs </t>
  </si>
  <si>
    <t>Best estimate</t>
  </si>
  <si>
    <t>Start up hours</t>
  </si>
  <si>
    <t>Start up costs</t>
  </si>
  <si>
    <t>Inspection plan hours</t>
  </si>
  <si>
    <t>Inspection plan cost</t>
  </si>
  <si>
    <t>Cost recovery costs</t>
  </si>
  <si>
    <t>total</t>
  </si>
  <si>
    <t xml:space="preserve">Annual Costs </t>
  </si>
  <si>
    <t xml:space="preserve">Maintainance hours </t>
  </si>
  <si>
    <t xml:space="preserve">Maintainance costs </t>
  </si>
  <si>
    <t>Weekly maintenance hours for business</t>
  </si>
  <si>
    <t xml:space="preserve">Annual Benefits </t>
  </si>
  <si>
    <t>Consistent advice benefits</t>
  </si>
  <si>
    <t>Total</t>
  </si>
  <si>
    <t>Additional partnerships</t>
  </si>
  <si>
    <t>First Partnership</t>
  </si>
  <si>
    <t>Impacts to PA</t>
  </si>
  <si>
    <t>Low</t>
  </si>
  <si>
    <t>Med</t>
  </si>
  <si>
    <t>High</t>
  </si>
  <si>
    <t>One off costs</t>
  </si>
  <si>
    <t>Inspection plan costs</t>
  </si>
  <si>
    <t>Split of partnership for LA</t>
  </si>
  <si>
    <t>Low estimate</t>
  </si>
  <si>
    <t>High Estimate</t>
  </si>
  <si>
    <t>Annual Costs</t>
  </si>
  <si>
    <t>Maintainance hours</t>
  </si>
  <si>
    <t>Maintainance costs</t>
  </si>
  <si>
    <t xml:space="preserve">Average recovered </t>
  </si>
  <si>
    <t>Cost recovery</t>
  </si>
  <si>
    <t xml:space="preserve">Total annual costs </t>
  </si>
  <si>
    <t>Total one-off cost</t>
  </si>
  <si>
    <t>Impacts to EA</t>
  </si>
  <si>
    <t>Referral cost</t>
  </si>
  <si>
    <t xml:space="preserve">PA contact hours </t>
  </si>
  <si>
    <t>PA contact cost</t>
  </si>
  <si>
    <t>Impacts on LA</t>
  </si>
  <si>
    <t>Weekly maintenance hours for coordinator</t>
  </si>
  <si>
    <t>Impacts to business</t>
  </si>
  <si>
    <t>Coordinated Partnerships</t>
  </si>
  <si>
    <t>Source</t>
  </si>
  <si>
    <t>Number of businesses operating across local authority boundaries</t>
  </si>
  <si>
    <t>update using latest information from BRDO website</t>
  </si>
  <si>
    <t>RAND Europe</t>
  </si>
  <si>
    <t>BRDO assumption</t>
  </si>
  <si>
    <t xml:space="preserve">Number of hours spent by business in setting up PA direct partnership </t>
  </si>
  <si>
    <t>Business hourly labour costs (£)</t>
  </si>
  <si>
    <t xml:space="preserve">Number of hours spent by business/coordinator on developing the inspection plan </t>
  </si>
  <si>
    <t xml:space="preserve">Average loss from contradictory advice </t>
  </si>
  <si>
    <t xml:space="preserve">Impact assessment of Statutory Instruments implementing the Primary Authority scheme modified downwards after discussions with business. </t>
  </si>
  <si>
    <t xml:space="preserve">Number of hours saved by business/coordinator as a result of consistent approach to risk (inspection plans) </t>
  </si>
  <si>
    <t>Based on BRDO's knowledge of how the scheme currently operates</t>
  </si>
  <si>
    <t>Average number of referrals per direct partnership per year</t>
  </si>
  <si>
    <t>Based on BRDO's management data and consultation responses</t>
  </si>
  <si>
    <t>Average number of referrals per coordinated partnership per year</t>
  </si>
  <si>
    <t>Based on BRDO knowledge</t>
  </si>
  <si>
    <t xml:space="preserve">Previous impact assessments </t>
  </si>
  <si>
    <t>Number of existing direct partnerships</t>
  </si>
  <si>
    <t>calculation</t>
  </si>
  <si>
    <t>Inspection plans</t>
  </si>
  <si>
    <t>Maintenance</t>
  </si>
  <si>
    <t>Set up</t>
  </si>
  <si>
    <t>BRDO knowledge</t>
  </si>
  <si>
    <t xml:space="preserve">Number of hours spent by coordinator in setting up PA direct partnership </t>
  </si>
  <si>
    <t>Direct Partnerships</t>
  </si>
  <si>
    <t>Number of businesses in scope of new regulation</t>
  </si>
  <si>
    <t>insert figure based on IDBR - number of businesses operating across multiple local authority boundaries in sectors in scope of new regulation</t>
  </si>
  <si>
    <t>Consistent advice</t>
  </si>
  <si>
    <t>Annual Benefits</t>
  </si>
  <si>
    <t xml:space="preserve">ASHE 2012 - update using ASHE figure - median hourly wage for XXXXXX and uprate by non-wage labour costs (currently 17.8%) </t>
  </si>
  <si>
    <t>General</t>
  </si>
  <si>
    <t>Annual costs</t>
  </si>
  <si>
    <t>Net one-off impact to business</t>
  </si>
  <si>
    <t>Net annual impact to business</t>
  </si>
  <si>
    <t>Net one-off impact to PA</t>
  </si>
  <si>
    <t>Net annual impact to PA</t>
  </si>
  <si>
    <t>Proportion of primary authority partnerships that are new</t>
  </si>
  <si>
    <t>Proportion of primary authority partnerships that are extended</t>
  </si>
  <si>
    <t>Contact with EA hours</t>
  </si>
  <si>
    <t>Inspection plans hours</t>
  </si>
  <si>
    <t>Inspection plans benefits</t>
  </si>
  <si>
    <t>Contact with EA costs</t>
  </si>
  <si>
    <t xml:space="preserve">Referral time </t>
  </si>
  <si>
    <t xml:space="preserve">Resource transfer hours </t>
  </si>
  <si>
    <t xml:space="preserve">Resource transfer costs </t>
  </si>
  <si>
    <t xml:space="preserve">Inspection plan hours </t>
  </si>
  <si>
    <t>Inspection plan benefit</t>
  </si>
  <si>
    <t>Total annual benefit</t>
  </si>
  <si>
    <t>Net annual impact to EA</t>
  </si>
  <si>
    <t>One off benefits</t>
  </si>
  <si>
    <t>Net one-off impacts</t>
  </si>
  <si>
    <t>Annual benefits</t>
  </si>
  <si>
    <t>Net annual impacts</t>
  </si>
  <si>
    <t>Net one-off impact to EA</t>
  </si>
  <si>
    <t>Number of individual businesses</t>
  </si>
  <si>
    <t>Number of co-ordinators (trade association, franchise or business group)</t>
  </si>
  <si>
    <t>Expanded coordinated partnerships</t>
  </si>
  <si>
    <t>New coordinated partnerships</t>
  </si>
  <si>
    <t>Total coordinated partnerships</t>
  </si>
  <si>
    <t>Average number of businesses per coordinator</t>
  </si>
  <si>
    <t>Average number of businesses per coordinator expected to sign up</t>
  </si>
  <si>
    <t>Impacts to coordinator</t>
  </si>
  <si>
    <t>Impacts to individal businesses</t>
  </si>
  <si>
    <t>Total one-off costs to business</t>
  </si>
  <si>
    <t>Total annual costs to business</t>
  </si>
  <si>
    <t>Total annual benefits to business</t>
  </si>
  <si>
    <t>Impacts on business (coordinator + individual businesses)</t>
  </si>
  <si>
    <t>Expanded partnerships</t>
  </si>
  <si>
    <t>New partnerships</t>
  </si>
  <si>
    <t>Inter-departmental business register, June 2013</t>
  </si>
  <si>
    <t>Cost recovery estimate for direct partnerships</t>
  </si>
  <si>
    <t>Impacts to Business</t>
  </si>
  <si>
    <t>Best</t>
  </si>
  <si>
    <t>Total one-off costs</t>
  </si>
  <si>
    <t>Total annual costs</t>
  </si>
  <si>
    <t>Total annual benefits</t>
  </si>
  <si>
    <t>Total one-off benefits (cost recovery)</t>
  </si>
  <si>
    <t>Total one-off net benefit</t>
  </si>
  <si>
    <t xml:space="preserve">Total annual benefits </t>
  </si>
  <si>
    <t>Total one-off benefits</t>
  </si>
  <si>
    <t>Total annual benefit (cost recovery)</t>
  </si>
  <si>
    <t>Total net annual benefit</t>
  </si>
  <si>
    <t>Number of eligible coordinators (trade associations, franchises, business groups etc)</t>
  </si>
  <si>
    <t>Number of hours spent by primary authorities on setting up PA partnership (expanded PA)</t>
  </si>
  <si>
    <t>Number of hours spent by primary authorities on setting up PA partnership (1st PA)</t>
  </si>
  <si>
    <t>Additional time required to set up partnership for coordinator eg to encourage take up</t>
  </si>
  <si>
    <t>Hours spent by individual business setting up PA partnership</t>
  </si>
  <si>
    <t>Number of hours per week spent by Primary Authority on dealing with the PA business to maintain partnership (expanded partnership)</t>
  </si>
  <si>
    <t>based on BRDO knowledge of coordinators currently in coordinated partnerships</t>
  </si>
  <si>
    <t>Data provided by RAND Europe and consultation responses.</t>
  </si>
  <si>
    <t>Based on BRDO's knowledge of how the scheme currently operates and consultation responses</t>
  </si>
  <si>
    <t>Assumption based on BRDO's knowledge of how the scheme currently operates</t>
  </si>
  <si>
    <t xml:space="preserve">Assumption based on corresponding data for PAs </t>
  </si>
  <si>
    <t>Based on BRDO’s knowledge of how the scheme currently operates</t>
  </si>
  <si>
    <t>Based on BRDO estimates of how the scheme currently operates</t>
  </si>
  <si>
    <t xml:space="preserve">Based on 2420 trade associations (Trade Association Forum), 929 Franchise brands (British Franchise Association). </t>
  </si>
  <si>
    <t>Take-up rate of new direct partnerships</t>
  </si>
  <si>
    <t>Take-up rate of expanded direct partnerships (range)</t>
  </si>
  <si>
    <t>Number of businesses in a coordinated partnership (range)</t>
  </si>
  <si>
    <t>Proportion of businesses in coordinated partnerships expected to sign up</t>
  </si>
  <si>
    <t>Take-up rate for new coordinated partnerships</t>
  </si>
  <si>
    <t>Take-up rate for expanded coordinated partnerships (range)</t>
  </si>
  <si>
    <t>Take-up rate for inspection plans</t>
  </si>
  <si>
    <t>Total partnerships</t>
  </si>
  <si>
    <t>Additional (53%)</t>
  </si>
  <si>
    <t>New (47%)</t>
  </si>
  <si>
    <t>Total number of businesses in new and expanded partnerships</t>
  </si>
  <si>
    <t>Number of businesses in expanded partnerships</t>
  </si>
  <si>
    <t>Number of businesses in new partnerships</t>
  </si>
  <si>
    <t xml:space="preserve">Primary Authority contact hours </t>
  </si>
  <si>
    <t>Primary Authority contact cost</t>
  </si>
  <si>
    <t>It is advised that you discuss with BRDO before changing any of the assumptions below that are not highlighted. There may however, be good reason to change some of the assumptions based 
on the specific area of regulation being considered.</t>
  </si>
  <si>
    <t xml:space="preserve">Total one-off costs </t>
  </si>
  <si>
    <t>Total one off costs</t>
  </si>
  <si>
    <t>Total one-off benefit - Cost recovery</t>
  </si>
  <si>
    <t>Total annual benefit - Cost recovery</t>
  </si>
  <si>
    <t>Number of direct partnerships</t>
  </si>
  <si>
    <t>Impacts to Primary Authority</t>
  </si>
  <si>
    <t>Impacts to Enforcing Authority</t>
  </si>
  <si>
    <t>Impacts on Local Authority (Enforcing and Primary Authorities)</t>
  </si>
  <si>
    <t>Number of existing coordinated partnerships</t>
  </si>
  <si>
    <t>Reduction in the number of instances of inconsistent advice per business a year (from 5.5 to 3 instances per business per year)</t>
  </si>
  <si>
    <t>Number of existing direct partnerships within the scope of new regulation</t>
  </si>
  <si>
    <t>Number of existing coordinated partnerships in scope for the new regulation</t>
  </si>
  <si>
    <t>Same as for DP unless specified.  To be reviewed after scheme has been running for 1 year +</t>
  </si>
  <si>
    <t>BRDO knowledge.  To be updated once scheme has been running for 1 year+</t>
  </si>
  <si>
    <t>Check latest rates from Primary Authority register and discuss with policy colleagues about how widely inspections are carried out in the policy in scope.</t>
  </si>
  <si>
    <t>Hourly rate charged by enforcing authorities (£s)</t>
  </si>
  <si>
    <t>Number of enforcing authorities</t>
  </si>
  <si>
    <t>Refer to Primary Authority register partnership for those in scope of policy</t>
  </si>
  <si>
    <t>Primary authority hourly charge (£)</t>
  </si>
  <si>
    <t xml:space="preserve">Number of hours saved by enforcing authorities per inspection plan per year </t>
  </si>
  <si>
    <t xml:space="preserve">Number of hours spent by primary authority on developing the inspection plan </t>
  </si>
  <si>
    <t>Number of hours per week spent by primary authority on dealing with the PA business to maintain partnership (new partnership)</t>
  </si>
  <si>
    <t>Number of hours per week spent by primary authority on dealing with enforcing authorities (EAs) (new partnership)</t>
  </si>
  <si>
    <t>Number of hours per week spent by primary authority on dealing with enforcing authorities (EAs) (expanded partnership)</t>
  </si>
  <si>
    <t xml:space="preserve">Number of hours per week spent by enforcing authority on dealing with primary authorities </t>
  </si>
  <si>
    <t xml:space="preserve">Number of enforcing authorities saving time with each business/coordinator per year due to PA (in terms of familiarisation, risk assessment etc) </t>
  </si>
  <si>
    <t xml:space="preserve">Number of hours per contact saved by enforcing authorities annually due to primary authority (in terms of familiarisation, risk assessment etc) </t>
  </si>
  <si>
    <t xml:space="preserve">Number of hours spent by enforcing authorities on each referral </t>
  </si>
  <si>
    <t>Full cost recovery by primary authority for coordinated partnerships</t>
  </si>
  <si>
    <t>Full cost recovery by primary authority for direct partnerships</t>
  </si>
  <si>
    <t>Partial (50%) cost recovery by primary authority for direct partnerships</t>
  </si>
  <si>
    <t>No cost recovery by primary authority</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</si>
</sst>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_-* #,##0_-;\-* #,##0_-;_-* &quot;-&quot;??_-;_-@_-"/>
    <numFmt numFmtId="171" formatCode="_-* #,##0.0_-;\-* #,##0.0_-;_-* &quot;-&quot;??_-;_-@_-"/>
    <numFmt numFmtId="172" formatCode="_-* #,##0.0_-;\-* #,##0.0_-;_-* &quot;-&quot;?_-;_-@_-"/>
    <numFmt numFmtId="173" formatCode="0.000"/>
  </numFmts>
  <fonts count="49">
    <font>
      <sz val="12"/>
      <name val="Arial"/>
      <family val="0"/>
    </font>
    <font>
      <u val="single"/>
      <sz val="12"/>
      <color indexed="36"/>
      <name val="Arial"/>
      <family val="2"/>
    </font>
    <font>
      <u val="single"/>
      <sz val="12"/>
      <color indexed="12"/>
      <name val="Arial"/>
      <family val="2"/>
    </font>
    <font>
      <sz val="10"/>
      <name val="Arial"/>
      <family val="2"/>
    </font>
    <font>
      <sz val="8"/>
      <name val="Arial"/>
      <family val="2"/>
    </font>
    <font>
      <b/>
      <i/>
      <u val="single"/>
      <sz val="10"/>
      <name val="Arial"/>
      <family val="2"/>
    </font>
    <font>
      <b/>
      <sz val="10"/>
      <name val="Arial"/>
      <family val="2"/>
    </font>
    <font>
      <b/>
      <i/>
      <sz val="10"/>
      <name val="Arial"/>
      <family val="2"/>
    </font>
    <font>
      <sz val="8"/>
      <name val="Tahoma"/>
      <family val="2"/>
    </font>
    <font>
      <b/>
      <sz val="8"/>
      <name val="Tahoma"/>
      <family val="2"/>
    </font>
    <font>
      <i/>
      <sz val="10"/>
      <name val="Arial"/>
      <family val="2"/>
    </font>
    <font>
      <i/>
      <sz val="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53"/>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medium"/>
      <right style="medium"/>
      <top style="medium"/>
      <bottom style="thin"/>
    </border>
    <border>
      <left>
        <color indexed="63"/>
      </left>
      <right style="thin"/>
      <top>
        <color indexed="63"/>
      </top>
      <bottom style="thin"/>
    </border>
    <border>
      <left style="medium"/>
      <right style="medium"/>
      <top style="medium"/>
      <bottom style="medium"/>
    </border>
    <border>
      <left>
        <color indexed="63"/>
      </left>
      <right style="thin"/>
      <top style="medium"/>
      <bottom style="medium"/>
    </border>
    <border>
      <left style="medium"/>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style="medium"/>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style="medium"/>
      <right>
        <color indexed="63"/>
      </right>
      <top style="thin"/>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thin"/>
    </border>
    <border>
      <left>
        <color indexed="63"/>
      </left>
      <right style="thin"/>
      <top style="medium"/>
      <bottom style="thin"/>
    </border>
    <border>
      <left>
        <color indexed="63"/>
      </left>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66">
    <xf numFmtId="0" fontId="0" fillId="0" borderId="0" xfId="0" applyAlignment="1">
      <alignment/>
    </xf>
    <xf numFmtId="0" fontId="3" fillId="0" borderId="10" xfId="0" applyFont="1" applyBorder="1" applyAlignment="1">
      <alignment/>
    </xf>
    <xf numFmtId="0" fontId="3" fillId="0" borderId="0" xfId="0" applyFont="1" applyAlignment="1">
      <alignment wrapText="1"/>
    </xf>
    <xf numFmtId="0" fontId="7" fillId="0" borderId="0" xfId="0" applyFont="1" applyAlignment="1">
      <alignment/>
    </xf>
    <xf numFmtId="0" fontId="3" fillId="0" borderId="11" xfId="0" applyFont="1" applyBorder="1" applyAlignment="1">
      <alignment/>
    </xf>
    <xf numFmtId="0" fontId="6" fillId="0" borderId="12" xfId="0" applyFont="1" applyBorder="1" applyAlignment="1">
      <alignment/>
    </xf>
    <xf numFmtId="0" fontId="3" fillId="0" borderId="13" xfId="0" applyFont="1" applyBorder="1" applyAlignment="1">
      <alignment/>
    </xf>
    <xf numFmtId="1" fontId="3" fillId="0" borderId="13" xfId="0" applyNumberFormat="1" applyFont="1" applyBorder="1" applyAlignment="1">
      <alignment/>
    </xf>
    <xf numFmtId="0" fontId="6" fillId="0" borderId="14" xfId="0" applyFont="1" applyBorder="1" applyAlignment="1">
      <alignment/>
    </xf>
    <xf numFmtId="1" fontId="6" fillId="0" borderId="15" xfId="0" applyNumberFormat="1" applyFont="1" applyBorder="1" applyAlignment="1">
      <alignment/>
    </xf>
    <xf numFmtId="0" fontId="7" fillId="0" borderId="0" xfId="0" applyFont="1" applyFill="1" applyBorder="1" applyAlignment="1">
      <alignment/>
    </xf>
    <xf numFmtId="0" fontId="6" fillId="0" borderId="14" xfId="0" applyFont="1" applyBorder="1" applyAlignment="1">
      <alignment/>
    </xf>
    <xf numFmtId="0" fontId="6" fillId="0" borderId="14" xfId="0" applyFont="1" applyFill="1" applyBorder="1" applyAlignment="1">
      <alignment/>
    </xf>
    <xf numFmtId="0" fontId="3" fillId="0" borderId="16" xfId="0" applyFont="1" applyFill="1" applyBorder="1" applyAlignment="1">
      <alignment/>
    </xf>
    <xf numFmtId="0" fontId="6" fillId="0" borderId="17" xfId="0" applyFont="1" applyBorder="1" applyAlignment="1">
      <alignment/>
    </xf>
    <xf numFmtId="170" fontId="3" fillId="0" borderId="10" xfId="42" applyNumberFormat="1" applyFont="1" applyFill="1" applyBorder="1" applyAlignment="1">
      <alignment/>
    </xf>
    <xf numFmtId="170" fontId="3" fillId="0" borderId="10" xfId="0" applyNumberFormat="1" applyFont="1" applyBorder="1" applyAlignment="1">
      <alignment/>
    </xf>
    <xf numFmtId="170" fontId="3" fillId="33" borderId="10" xfId="42" applyNumberFormat="1" applyFont="1" applyFill="1" applyBorder="1" applyAlignment="1">
      <alignment/>
    </xf>
    <xf numFmtId="170" fontId="3" fillId="0" borderId="10" xfId="42" applyNumberFormat="1" applyFont="1" applyBorder="1" applyAlignment="1">
      <alignment/>
    </xf>
    <xf numFmtId="0" fontId="3" fillId="0" borderId="18" xfId="0" applyFont="1" applyFill="1" applyBorder="1" applyAlignment="1">
      <alignment/>
    </xf>
    <xf numFmtId="0" fontId="3" fillId="0" borderId="19" xfId="0" applyFont="1" applyFill="1" applyBorder="1" applyAlignment="1">
      <alignment/>
    </xf>
    <xf numFmtId="2" fontId="3" fillId="0" borderId="20" xfId="0" applyNumberFormat="1" applyFont="1" applyBorder="1" applyAlignment="1">
      <alignment/>
    </xf>
    <xf numFmtId="170" fontId="3" fillId="0" borderId="21" xfId="42" applyNumberFormat="1" applyFont="1" applyFill="1" applyBorder="1" applyAlignment="1">
      <alignment/>
    </xf>
    <xf numFmtId="170" fontId="3" fillId="0" borderId="21" xfId="0" applyNumberFormat="1" applyFont="1" applyBorder="1" applyAlignment="1">
      <alignment/>
    </xf>
    <xf numFmtId="0" fontId="6" fillId="0" borderId="22" xfId="0" applyFont="1" applyBorder="1" applyAlignment="1">
      <alignment/>
    </xf>
    <xf numFmtId="170" fontId="3" fillId="33" borderId="23" xfId="42" applyNumberFormat="1" applyFont="1" applyFill="1" applyBorder="1" applyAlignment="1">
      <alignment/>
    </xf>
    <xf numFmtId="170" fontId="6" fillId="0" borderId="0" xfId="42" applyNumberFormat="1" applyFont="1" applyFill="1" applyBorder="1" applyAlignment="1">
      <alignment/>
    </xf>
    <xf numFmtId="170" fontId="6" fillId="34" borderId="22" xfId="42" applyNumberFormat="1" applyFont="1" applyFill="1" applyBorder="1" applyAlignment="1">
      <alignment/>
    </xf>
    <xf numFmtId="0" fontId="0" fillId="0" borderId="22" xfId="0" applyBorder="1" applyAlignment="1">
      <alignment/>
    </xf>
    <xf numFmtId="170" fontId="6" fillId="34" borderId="19" xfId="42" applyNumberFormat="1" applyFont="1" applyFill="1" applyBorder="1" applyAlignment="1">
      <alignment/>
    </xf>
    <xf numFmtId="170" fontId="3" fillId="0" borderId="0" xfId="42" applyNumberFormat="1" applyFont="1" applyAlignment="1">
      <alignment/>
    </xf>
    <xf numFmtId="0" fontId="7" fillId="0" borderId="16" xfId="0" applyFont="1" applyFill="1" applyBorder="1" applyAlignment="1">
      <alignment/>
    </xf>
    <xf numFmtId="2" fontId="6" fillId="0" borderId="18" xfId="0" applyNumberFormat="1" applyFont="1" applyBorder="1" applyAlignment="1">
      <alignment/>
    </xf>
    <xf numFmtId="2" fontId="6" fillId="0" borderId="24" xfId="0" applyNumberFormat="1" applyFont="1" applyBorder="1" applyAlignment="1">
      <alignment/>
    </xf>
    <xf numFmtId="2" fontId="6" fillId="0" borderId="25" xfId="0" applyNumberFormat="1" applyFont="1" applyBorder="1" applyAlignment="1">
      <alignment/>
    </xf>
    <xf numFmtId="170" fontId="6" fillId="0" borderId="18" xfId="42" applyNumberFormat="1" applyFont="1" applyBorder="1" applyAlignment="1">
      <alignment/>
    </xf>
    <xf numFmtId="170" fontId="6" fillId="0" borderId="24" xfId="42" applyNumberFormat="1" applyFont="1" applyBorder="1" applyAlignment="1">
      <alignment/>
    </xf>
    <xf numFmtId="170" fontId="6" fillId="0" borderId="25" xfId="42" applyNumberFormat="1" applyFont="1" applyBorder="1" applyAlignment="1">
      <alignment/>
    </xf>
    <xf numFmtId="2" fontId="6" fillId="0" borderId="19" xfId="0" applyNumberFormat="1" applyFont="1" applyBorder="1" applyAlignment="1">
      <alignment/>
    </xf>
    <xf numFmtId="2" fontId="6" fillId="0" borderId="20" xfId="0" applyNumberFormat="1" applyFont="1" applyBorder="1" applyAlignment="1">
      <alignment/>
    </xf>
    <xf numFmtId="2" fontId="6" fillId="0" borderId="26" xfId="0" applyNumberFormat="1" applyFont="1" applyBorder="1" applyAlignment="1">
      <alignment/>
    </xf>
    <xf numFmtId="0" fontId="3" fillId="0" borderId="16" xfId="0" applyFont="1" applyBorder="1" applyAlignment="1">
      <alignment/>
    </xf>
    <xf numFmtId="43" fontId="3" fillId="0" borderId="0" xfId="42" applyFont="1" applyAlignment="1">
      <alignment/>
    </xf>
    <xf numFmtId="170" fontId="3" fillId="0" borderId="16" xfId="0" applyNumberFormat="1" applyFont="1" applyFill="1" applyBorder="1" applyAlignment="1">
      <alignment/>
    </xf>
    <xf numFmtId="170" fontId="3" fillId="0" borderId="0" xfId="0" applyNumberFormat="1" applyFont="1" applyAlignment="1">
      <alignment/>
    </xf>
    <xf numFmtId="170" fontId="3" fillId="0" borderId="16" xfId="0" applyNumberFormat="1" applyFont="1" applyBorder="1" applyAlignment="1">
      <alignment/>
    </xf>
    <xf numFmtId="170" fontId="7" fillId="0" borderId="0" xfId="0" applyNumberFormat="1" applyFont="1" applyAlignment="1">
      <alignment/>
    </xf>
    <xf numFmtId="170" fontId="6" fillId="0" borderId="22" xfId="0" applyNumberFormat="1" applyFont="1" applyBorder="1" applyAlignment="1">
      <alignment/>
    </xf>
    <xf numFmtId="170" fontId="6" fillId="0" borderId="22" xfId="42" applyNumberFormat="1" applyFont="1" applyBorder="1" applyAlignment="1">
      <alignment/>
    </xf>
    <xf numFmtId="170" fontId="6" fillId="0" borderId="27" xfId="42" applyNumberFormat="1" applyFont="1" applyBorder="1" applyAlignment="1">
      <alignment/>
    </xf>
    <xf numFmtId="170" fontId="6" fillId="0" borderId="28" xfId="42" applyNumberFormat="1" applyFont="1" applyBorder="1" applyAlignment="1">
      <alignment/>
    </xf>
    <xf numFmtId="2" fontId="3" fillId="0" borderId="21" xfId="0" applyNumberFormat="1" applyFont="1" applyBorder="1" applyAlignment="1">
      <alignment/>
    </xf>
    <xf numFmtId="170" fontId="3" fillId="33" borderId="21" xfId="42" applyNumberFormat="1" applyFont="1" applyFill="1" applyBorder="1" applyAlignment="1">
      <alignment/>
    </xf>
    <xf numFmtId="0" fontId="6" fillId="0" borderId="22" xfId="0" applyFont="1" applyFill="1" applyBorder="1" applyAlignment="1">
      <alignment/>
    </xf>
    <xf numFmtId="2" fontId="3" fillId="0" borderId="29" xfId="0" applyNumberFormat="1" applyFont="1" applyBorder="1" applyAlignment="1">
      <alignment/>
    </xf>
    <xf numFmtId="2" fontId="3" fillId="0" borderId="30" xfId="0" applyNumberFormat="1" applyFont="1" applyBorder="1" applyAlignment="1">
      <alignment/>
    </xf>
    <xf numFmtId="170" fontId="3" fillId="33" borderId="29" xfId="42" applyNumberFormat="1" applyFont="1" applyFill="1" applyBorder="1" applyAlignment="1">
      <alignment/>
    </xf>
    <xf numFmtId="170" fontId="3" fillId="33" borderId="30" xfId="42" applyNumberFormat="1" applyFont="1" applyFill="1" applyBorder="1" applyAlignment="1">
      <alignment/>
    </xf>
    <xf numFmtId="170" fontId="3" fillId="0" borderId="31" xfId="42" applyNumberFormat="1" applyFont="1" applyBorder="1" applyAlignment="1">
      <alignment/>
    </xf>
    <xf numFmtId="170" fontId="3" fillId="0" borderId="32" xfId="42" applyNumberFormat="1" applyFont="1" applyBorder="1" applyAlignment="1">
      <alignment/>
    </xf>
    <xf numFmtId="170" fontId="3" fillId="33" borderId="33" xfId="42" applyNumberFormat="1" applyFont="1" applyFill="1" applyBorder="1" applyAlignment="1">
      <alignment/>
    </xf>
    <xf numFmtId="170" fontId="3" fillId="33" borderId="34" xfId="42" applyNumberFormat="1" applyFont="1" applyFill="1" applyBorder="1" applyAlignment="1">
      <alignment/>
    </xf>
    <xf numFmtId="170" fontId="6" fillId="34" borderId="14" xfId="42" applyNumberFormat="1" applyFont="1" applyFill="1" applyBorder="1" applyAlignment="1">
      <alignment/>
    </xf>
    <xf numFmtId="0" fontId="3" fillId="0" borderId="22" xfId="0" applyFont="1" applyFill="1" applyBorder="1" applyAlignment="1">
      <alignment/>
    </xf>
    <xf numFmtId="170" fontId="3" fillId="0" borderId="29" xfId="42" applyNumberFormat="1" applyFont="1" applyFill="1" applyBorder="1" applyAlignment="1">
      <alignment/>
    </xf>
    <xf numFmtId="170" fontId="3" fillId="0" borderId="30" xfId="42" applyNumberFormat="1" applyFont="1" applyFill="1" applyBorder="1" applyAlignment="1">
      <alignment/>
    </xf>
    <xf numFmtId="0" fontId="3"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170" fontId="3" fillId="0" borderId="29" xfId="0" applyNumberFormat="1" applyFont="1" applyBorder="1" applyAlignment="1">
      <alignment/>
    </xf>
    <xf numFmtId="170" fontId="3" fillId="0" borderId="30" xfId="0" applyNumberFormat="1" applyFont="1" applyBorder="1" applyAlignment="1">
      <alignment/>
    </xf>
    <xf numFmtId="170" fontId="3" fillId="33" borderId="31" xfId="42" applyNumberFormat="1" applyFont="1" applyFill="1" applyBorder="1" applyAlignment="1">
      <alignment/>
    </xf>
    <xf numFmtId="170" fontId="3" fillId="33" borderId="32" xfId="42" applyNumberFormat="1" applyFont="1" applyFill="1" applyBorder="1" applyAlignment="1">
      <alignment/>
    </xf>
    <xf numFmtId="170" fontId="3" fillId="0" borderId="32" xfId="0" applyNumberFormat="1" applyFont="1" applyBorder="1" applyAlignment="1">
      <alignment/>
    </xf>
    <xf numFmtId="170" fontId="3" fillId="33" borderId="35" xfId="0" applyNumberFormat="1" applyFont="1" applyFill="1" applyBorder="1" applyAlignment="1">
      <alignment/>
    </xf>
    <xf numFmtId="170" fontId="3" fillId="33" borderId="36" xfId="0" applyNumberFormat="1" applyFont="1" applyFill="1" applyBorder="1" applyAlignment="1">
      <alignment/>
    </xf>
    <xf numFmtId="170" fontId="3" fillId="33" borderId="37" xfId="0" applyNumberFormat="1" applyFont="1" applyFill="1" applyBorder="1" applyAlignment="1">
      <alignment/>
    </xf>
    <xf numFmtId="170" fontId="3" fillId="0" borderId="31" xfId="42" applyNumberFormat="1" applyFont="1" applyFill="1" applyBorder="1" applyAlignment="1">
      <alignment/>
    </xf>
    <xf numFmtId="170" fontId="3" fillId="0" borderId="32" xfId="42" applyNumberFormat="1" applyFont="1" applyFill="1" applyBorder="1" applyAlignment="1">
      <alignment/>
    </xf>
    <xf numFmtId="170" fontId="3" fillId="33" borderId="35" xfId="42" applyNumberFormat="1" applyFont="1" applyFill="1" applyBorder="1" applyAlignment="1">
      <alignment/>
    </xf>
    <xf numFmtId="170" fontId="3" fillId="33" borderId="36" xfId="42" applyNumberFormat="1" applyFont="1" applyFill="1" applyBorder="1" applyAlignment="1">
      <alignment/>
    </xf>
    <xf numFmtId="170" fontId="3" fillId="33" borderId="37" xfId="42" applyNumberFormat="1" applyFont="1" applyFill="1" applyBorder="1" applyAlignment="1">
      <alignment/>
    </xf>
    <xf numFmtId="170" fontId="3" fillId="0" borderId="29" xfId="42" applyNumberFormat="1" applyFont="1" applyBorder="1" applyAlignment="1">
      <alignment/>
    </xf>
    <xf numFmtId="170" fontId="3" fillId="0" borderId="21" xfId="42" applyNumberFormat="1" applyFont="1" applyBorder="1" applyAlignment="1">
      <alignment/>
    </xf>
    <xf numFmtId="170" fontId="3" fillId="0" borderId="30" xfId="42" applyNumberFormat="1" applyFont="1" applyBorder="1" applyAlignment="1">
      <alignment/>
    </xf>
    <xf numFmtId="170" fontId="3" fillId="0" borderId="38" xfId="42" applyNumberFormat="1" applyFont="1" applyBorder="1" applyAlignment="1">
      <alignment/>
    </xf>
    <xf numFmtId="170" fontId="3" fillId="0" borderId="39" xfId="42" applyNumberFormat="1" applyFont="1" applyBorder="1" applyAlignment="1">
      <alignment/>
    </xf>
    <xf numFmtId="170" fontId="3" fillId="0" borderId="40" xfId="42" applyNumberFormat="1" applyFont="1" applyBorder="1" applyAlignment="1">
      <alignment/>
    </xf>
    <xf numFmtId="170" fontId="6" fillId="34" borderId="41" xfId="42" applyNumberFormat="1" applyFont="1" applyFill="1" applyBorder="1" applyAlignment="1">
      <alignment/>
    </xf>
    <xf numFmtId="170" fontId="6" fillId="34" borderId="11" xfId="42" applyNumberFormat="1" applyFont="1" applyFill="1" applyBorder="1" applyAlignment="1">
      <alignment/>
    </xf>
    <xf numFmtId="170" fontId="3" fillId="33" borderId="23" xfId="42" applyNumberFormat="1" applyFont="1" applyFill="1" applyBorder="1" applyAlignment="1">
      <alignment horizontal="center" wrapText="1"/>
    </xf>
    <xf numFmtId="170" fontId="3" fillId="33" borderId="34" xfId="42" applyNumberFormat="1" applyFont="1" applyFill="1" applyBorder="1" applyAlignment="1">
      <alignment horizontal="center" wrapText="1"/>
    </xf>
    <xf numFmtId="170" fontId="6" fillId="34" borderId="42" xfId="42" applyNumberFormat="1" applyFont="1" applyFill="1" applyBorder="1" applyAlignment="1">
      <alignment horizontal="center" wrapText="1"/>
    </xf>
    <xf numFmtId="170" fontId="6" fillId="34" borderId="43" xfId="42" applyNumberFormat="1" applyFont="1" applyFill="1" applyBorder="1" applyAlignment="1">
      <alignment horizontal="center" wrapText="1"/>
    </xf>
    <xf numFmtId="170" fontId="3" fillId="33" borderId="39" xfId="42" applyNumberFormat="1" applyFont="1" applyFill="1" applyBorder="1" applyAlignment="1">
      <alignment/>
    </xf>
    <xf numFmtId="170" fontId="3" fillId="33" borderId="40" xfId="42" applyNumberFormat="1" applyFont="1" applyFill="1" applyBorder="1" applyAlignment="1">
      <alignment/>
    </xf>
    <xf numFmtId="170" fontId="3" fillId="0" borderId="44" xfId="0" applyNumberFormat="1" applyFont="1" applyBorder="1" applyAlignment="1">
      <alignment/>
    </xf>
    <xf numFmtId="170" fontId="3" fillId="0" borderId="45" xfId="0" applyNumberFormat="1" applyFont="1" applyBorder="1" applyAlignment="1">
      <alignment/>
    </xf>
    <xf numFmtId="170" fontId="3" fillId="33" borderId="38" xfId="42" applyNumberFormat="1" applyFont="1" applyFill="1" applyBorder="1" applyAlignment="1">
      <alignment/>
    </xf>
    <xf numFmtId="170" fontId="3" fillId="33" borderId="33" xfId="42" applyNumberFormat="1" applyFont="1" applyFill="1" applyBorder="1" applyAlignment="1">
      <alignment horizontal="center" wrapText="1"/>
    </xf>
    <xf numFmtId="170" fontId="6" fillId="34" borderId="11" xfId="42" applyNumberFormat="1" applyFont="1" applyFill="1" applyBorder="1" applyAlignment="1">
      <alignment horizontal="center" wrapText="1"/>
    </xf>
    <xf numFmtId="0" fontId="3" fillId="0" borderId="0" xfId="0" applyFont="1" applyAlignment="1">
      <alignment/>
    </xf>
    <xf numFmtId="0" fontId="3" fillId="0" borderId="22" xfId="0" applyFont="1" applyBorder="1" applyAlignment="1">
      <alignment/>
    </xf>
    <xf numFmtId="0" fontId="3" fillId="0" borderId="29" xfId="0" applyFont="1" applyBorder="1" applyAlignment="1">
      <alignment/>
    </xf>
    <xf numFmtId="0" fontId="3" fillId="0" borderId="21" xfId="0" applyFont="1" applyBorder="1" applyAlignment="1">
      <alignment/>
    </xf>
    <xf numFmtId="0" fontId="3" fillId="0" borderId="30" xfId="0" applyFont="1" applyBorder="1" applyAlignment="1">
      <alignment/>
    </xf>
    <xf numFmtId="1" fontId="3" fillId="0" borderId="31" xfId="0" applyNumberFormat="1" applyFont="1" applyBorder="1" applyAlignment="1">
      <alignment/>
    </xf>
    <xf numFmtId="1" fontId="3" fillId="0" borderId="10" xfId="0" applyNumberFormat="1" applyFont="1" applyBorder="1" applyAlignment="1">
      <alignment/>
    </xf>
    <xf numFmtId="1" fontId="3" fillId="0" borderId="32" xfId="0" applyNumberFormat="1" applyFont="1" applyBorder="1" applyAlignment="1">
      <alignment/>
    </xf>
    <xf numFmtId="0" fontId="3" fillId="0" borderId="12" xfId="0" applyFont="1" applyBorder="1" applyAlignment="1">
      <alignment/>
    </xf>
    <xf numFmtId="1" fontId="6" fillId="0" borderId="35" xfId="0" applyNumberFormat="1" applyFont="1" applyBorder="1" applyAlignment="1">
      <alignment/>
    </xf>
    <xf numFmtId="1" fontId="6" fillId="0" borderId="36" xfId="0" applyNumberFormat="1" applyFont="1" applyBorder="1" applyAlignment="1">
      <alignment/>
    </xf>
    <xf numFmtId="1" fontId="6" fillId="0" borderId="37" xfId="0" applyNumberFormat="1" applyFont="1" applyBorder="1" applyAlignment="1">
      <alignment/>
    </xf>
    <xf numFmtId="170" fontId="6" fillId="0" borderId="28" xfId="42" applyNumberFormat="1" applyFont="1" applyFill="1" applyBorder="1" applyAlignment="1">
      <alignment/>
    </xf>
    <xf numFmtId="170" fontId="6" fillId="0" borderId="14" xfId="42" applyNumberFormat="1" applyFont="1" applyFill="1" applyBorder="1" applyAlignment="1">
      <alignment/>
    </xf>
    <xf numFmtId="0" fontId="3" fillId="0" borderId="46" xfId="0" applyFont="1" applyFill="1" applyBorder="1" applyAlignment="1">
      <alignment/>
    </xf>
    <xf numFmtId="170" fontId="3" fillId="33" borderId="47" xfId="42" applyNumberFormat="1" applyFont="1" applyFill="1" applyBorder="1" applyAlignment="1">
      <alignment/>
    </xf>
    <xf numFmtId="0" fontId="3" fillId="0" borderId="23" xfId="0" applyFont="1" applyFill="1" applyBorder="1" applyAlignment="1">
      <alignment/>
    </xf>
    <xf numFmtId="0" fontId="3" fillId="0" borderId="14" xfId="0" applyFont="1" applyBorder="1" applyAlignment="1">
      <alignment/>
    </xf>
    <xf numFmtId="0" fontId="0" fillId="35" borderId="0" xfId="0" applyFill="1" applyAlignment="1">
      <alignment/>
    </xf>
    <xf numFmtId="0" fontId="6" fillId="35" borderId="0" xfId="0" applyFont="1" applyFill="1" applyBorder="1" applyAlignment="1">
      <alignment/>
    </xf>
    <xf numFmtId="0" fontId="3" fillId="35" borderId="0" xfId="0" applyFont="1" applyFill="1" applyBorder="1" applyAlignment="1">
      <alignment/>
    </xf>
    <xf numFmtId="170" fontId="6" fillId="35" borderId="0" xfId="42" applyNumberFormat="1" applyFont="1" applyFill="1" applyBorder="1" applyAlignment="1">
      <alignment/>
    </xf>
    <xf numFmtId="0" fontId="6" fillId="35" borderId="0" xfId="0" applyFont="1" applyFill="1" applyBorder="1" applyAlignment="1">
      <alignment horizontal="left" vertical="top" wrapText="1"/>
    </xf>
    <xf numFmtId="2" fontId="3" fillId="35" borderId="0" xfId="0" applyNumberFormat="1" applyFont="1" applyFill="1" applyBorder="1" applyAlignment="1">
      <alignment/>
    </xf>
    <xf numFmtId="170" fontId="3" fillId="35" borderId="0" xfId="42"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0" fontId="3" fillId="35" borderId="0" xfId="0" applyFont="1" applyFill="1" applyAlignment="1">
      <alignment/>
    </xf>
    <xf numFmtId="43" fontId="3" fillId="35" borderId="0" xfId="42" applyFont="1" applyFill="1" applyAlignment="1">
      <alignment/>
    </xf>
    <xf numFmtId="0" fontId="6" fillId="35" borderId="14" xfId="0" applyFont="1" applyFill="1" applyBorder="1" applyAlignment="1">
      <alignment/>
    </xf>
    <xf numFmtId="170" fontId="6" fillId="35" borderId="16" xfId="0" applyNumberFormat="1" applyFont="1" applyFill="1" applyBorder="1" applyAlignment="1">
      <alignment/>
    </xf>
    <xf numFmtId="170" fontId="3" fillId="35" borderId="16" xfId="0" applyNumberFormat="1" applyFont="1" applyFill="1" applyBorder="1" applyAlignment="1">
      <alignment/>
    </xf>
    <xf numFmtId="170" fontId="3" fillId="35" borderId="0" xfId="0" applyNumberFormat="1" applyFont="1" applyFill="1" applyAlignment="1">
      <alignment/>
    </xf>
    <xf numFmtId="0" fontId="3" fillId="35" borderId="20" xfId="0" applyFont="1" applyFill="1" applyBorder="1" applyAlignment="1">
      <alignment/>
    </xf>
    <xf numFmtId="2" fontId="3" fillId="35" borderId="19" xfId="0" applyNumberFormat="1" applyFont="1" applyFill="1" applyBorder="1" applyAlignment="1">
      <alignment/>
    </xf>
    <xf numFmtId="2" fontId="3" fillId="35" borderId="20" xfId="0" applyNumberFormat="1" applyFont="1" applyFill="1" applyBorder="1" applyAlignment="1">
      <alignment/>
    </xf>
    <xf numFmtId="2" fontId="3" fillId="35" borderId="26" xfId="0" applyNumberFormat="1" applyFont="1" applyFill="1" applyBorder="1" applyAlignment="1">
      <alignment/>
    </xf>
    <xf numFmtId="2" fontId="6" fillId="35" borderId="20" xfId="0" applyNumberFormat="1" applyFont="1" applyFill="1" applyBorder="1" applyAlignment="1">
      <alignment/>
    </xf>
    <xf numFmtId="2" fontId="6" fillId="35" borderId="19" xfId="0" applyNumberFormat="1" applyFont="1" applyFill="1" applyBorder="1" applyAlignment="1">
      <alignment/>
    </xf>
    <xf numFmtId="2" fontId="6" fillId="35" borderId="26" xfId="0" applyNumberFormat="1" applyFont="1" applyFill="1" applyBorder="1" applyAlignment="1">
      <alignment/>
    </xf>
    <xf numFmtId="0" fontId="6" fillId="34" borderId="22" xfId="0" applyFont="1" applyFill="1" applyBorder="1" applyAlignment="1">
      <alignment/>
    </xf>
    <xf numFmtId="0" fontId="6" fillId="34" borderId="14" xfId="0" applyFont="1" applyFill="1" applyBorder="1" applyAlignment="1">
      <alignment/>
    </xf>
    <xf numFmtId="1" fontId="3" fillId="0" borderId="11" xfId="0" applyNumberFormat="1" applyFont="1" applyBorder="1" applyAlignment="1">
      <alignment/>
    </xf>
    <xf numFmtId="1" fontId="3" fillId="0" borderId="42" xfId="0" applyNumberFormat="1" applyFont="1" applyBorder="1" applyAlignment="1">
      <alignment/>
    </xf>
    <xf numFmtId="1" fontId="3" fillId="0" borderId="43" xfId="0" applyNumberFormat="1" applyFont="1" applyBorder="1" applyAlignment="1">
      <alignment/>
    </xf>
    <xf numFmtId="1" fontId="3" fillId="0" borderId="15" xfId="0" applyNumberFormat="1" applyFont="1" applyBorder="1" applyAlignment="1">
      <alignment/>
    </xf>
    <xf numFmtId="170" fontId="3" fillId="0" borderId="38" xfId="42" applyNumberFormat="1" applyFont="1" applyFill="1" applyBorder="1" applyAlignment="1">
      <alignment/>
    </xf>
    <xf numFmtId="170" fontId="3" fillId="0" borderId="39" xfId="42" applyNumberFormat="1" applyFont="1" applyFill="1" applyBorder="1" applyAlignment="1">
      <alignment/>
    </xf>
    <xf numFmtId="170" fontId="3" fillId="0" borderId="40" xfId="42" applyNumberFormat="1" applyFont="1" applyFill="1" applyBorder="1" applyAlignment="1">
      <alignment/>
    </xf>
    <xf numFmtId="170" fontId="6" fillId="34" borderId="42" xfId="42" applyNumberFormat="1" applyFont="1" applyFill="1" applyBorder="1" applyAlignment="1">
      <alignment/>
    </xf>
    <xf numFmtId="170" fontId="6" fillId="34" borderId="43" xfId="42" applyNumberFormat="1" applyFont="1" applyFill="1" applyBorder="1" applyAlignment="1">
      <alignment/>
    </xf>
    <xf numFmtId="170" fontId="6" fillId="35" borderId="11" xfId="42" applyNumberFormat="1" applyFont="1" applyFill="1" applyBorder="1" applyAlignment="1">
      <alignment/>
    </xf>
    <xf numFmtId="170" fontId="6" fillId="35" borderId="14" xfId="42" applyNumberFormat="1" applyFont="1" applyFill="1" applyBorder="1" applyAlignment="1">
      <alignment/>
    </xf>
    <xf numFmtId="0" fontId="6" fillId="0" borderId="28" xfId="0" applyFont="1" applyBorder="1" applyAlignment="1">
      <alignment/>
    </xf>
    <xf numFmtId="170" fontId="3" fillId="33" borderId="48" xfId="42" applyNumberFormat="1" applyFont="1" applyFill="1" applyBorder="1" applyAlignment="1">
      <alignment/>
    </xf>
    <xf numFmtId="170" fontId="3" fillId="33" borderId="49" xfId="42" applyNumberFormat="1" applyFont="1" applyFill="1" applyBorder="1" applyAlignment="1">
      <alignment/>
    </xf>
    <xf numFmtId="170" fontId="3" fillId="0" borderId="50" xfId="42" applyNumberFormat="1" applyFont="1" applyFill="1" applyBorder="1" applyAlignment="1">
      <alignment/>
    </xf>
    <xf numFmtId="170" fontId="3" fillId="33" borderId="10" xfId="0" applyNumberFormat="1" applyFont="1" applyFill="1" applyBorder="1" applyAlignment="1">
      <alignment/>
    </xf>
    <xf numFmtId="170" fontId="3" fillId="33" borderId="23" xfId="0" applyNumberFormat="1" applyFont="1" applyFill="1" applyBorder="1" applyAlignment="1">
      <alignment/>
    </xf>
    <xf numFmtId="0" fontId="3" fillId="35" borderId="0" xfId="0" applyFont="1" applyFill="1" applyAlignment="1">
      <alignment/>
    </xf>
    <xf numFmtId="2" fontId="3" fillId="35" borderId="22" xfId="0" applyNumberFormat="1" applyFont="1" applyFill="1" applyBorder="1" applyAlignment="1">
      <alignment/>
    </xf>
    <xf numFmtId="2" fontId="3" fillId="35" borderId="27" xfId="0" applyNumberFormat="1" applyFont="1" applyFill="1" applyBorder="1" applyAlignment="1">
      <alignment/>
    </xf>
    <xf numFmtId="2" fontId="3" fillId="35" borderId="28" xfId="0" applyNumberFormat="1" applyFont="1" applyFill="1" applyBorder="1" applyAlignment="1">
      <alignment/>
    </xf>
    <xf numFmtId="0" fontId="7" fillId="35" borderId="0" xfId="0" applyFont="1" applyFill="1" applyAlignment="1">
      <alignment/>
    </xf>
    <xf numFmtId="1" fontId="3" fillId="35" borderId="15" xfId="0" applyNumberFormat="1" applyFont="1" applyFill="1" applyBorder="1" applyAlignment="1">
      <alignment/>
    </xf>
    <xf numFmtId="1" fontId="3" fillId="35" borderId="11" xfId="0" applyNumberFormat="1" applyFont="1" applyFill="1" applyBorder="1" applyAlignment="1">
      <alignment/>
    </xf>
    <xf numFmtId="0" fontId="7" fillId="35" borderId="16" xfId="0" applyFont="1" applyFill="1" applyBorder="1" applyAlignment="1">
      <alignment/>
    </xf>
    <xf numFmtId="0" fontId="6" fillId="35" borderId="22" xfId="0" applyFont="1" applyFill="1" applyBorder="1" applyAlignment="1">
      <alignment/>
    </xf>
    <xf numFmtId="0" fontId="0" fillId="35" borderId="22" xfId="0" applyFill="1" applyBorder="1" applyAlignment="1">
      <alignment/>
    </xf>
    <xf numFmtId="170" fontId="6" fillId="35" borderId="22" xfId="0" applyNumberFormat="1" applyFont="1" applyFill="1" applyBorder="1" applyAlignment="1">
      <alignment/>
    </xf>
    <xf numFmtId="170" fontId="7" fillId="35" borderId="0" xfId="0" applyNumberFormat="1" applyFont="1" applyFill="1" applyAlignment="1">
      <alignment/>
    </xf>
    <xf numFmtId="170" fontId="3" fillId="35" borderId="44" xfId="0" applyNumberFormat="1" applyFont="1" applyFill="1" applyBorder="1" applyAlignment="1">
      <alignment/>
    </xf>
    <xf numFmtId="170" fontId="3" fillId="35" borderId="45" xfId="0" applyNumberFormat="1" applyFont="1" applyFill="1" applyBorder="1" applyAlignment="1">
      <alignment/>
    </xf>
    <xf numFmtId="170" fontId="3" fillId="0" borderId="51" xfId="42" applyNumberFormat="1" applyFont="1" applyFill="1" applyBorder="1" applyAlignment="1">
      <alignment/>
    </xf>
    <xf numFmtId="0" fontId="3" fillId="0" borderId="17" xfId="0" applyFont="1" applyBorder="1" applyAlignment="1">
      <alignment/>
    </xf>
    <xf numFmtId="0" fontId="3" fillId="0" borderId="46" xfId="0" applyFont="1" applyBorder="1" applyAlignment="1">
      <alignment/>
    </xf>
    <xf numFmtId="0" fontId="3" fillId="0" borderId="41" xfId="0" applyFont="1" applyBorder="1" applyAlignment="1">
      <alignment/>
    </xf>
    <xf numFmtId="43" fontId="3" fillId="0" borderId="52" xfId="42" applyFont="1" applyFill="1" applyBorder="1" applyAlignment="1">
      <alignment/>
    </xf>
    <xf numFmtId="43" fontId="3" fillId="0" borderId="23" xfId="42" applyFont="1" applyFill="1" applyBorder="1" applyAlignment="1">
      <alignment/>
    </xf>
    <xf numFmtId="43" fontId="3" fillId="0" borderId="34" xfId="42" applyFont="1" applyFill="1" applyBorder="1" applyAlignment="1">
      <alignment/>
    </xf>
    <xf numFmtId="0" fontId="3" fillId="0" borderId="10" xfId="0" applyFont="1" applyFill="1" applyBorder="1" applyAlignment="1">
      <alignment horizontal="center" wrapText="1"/>
    </xf>
    <xf numFmtId="0" fontId="3" fillId="0" borderId="10" xfId="0" applyFont="1" applyBorder="1" applyAlignment="1">
      <alignment horizontal="center" wrapText="1"/>
    </xf>
    <xf numFmtId="1" fontId="6" fillId="33" borderId="53" xfId="0" applyNumberFormat="1" applyFont="1" applyFill="1" applyBorder="1" applyAlignment="1">
      <alignment/>
    </xf>
    <xf numFmtId="1" fontId="6" fillId="33" borderId="54" xfId="0" applyNumberFormat="1" applyFont="1" applyFill="1" applyBorder="1" applyAlignment="1">
      <alignment/>
    </xf>
    <xf numFmtId="1" fontId="6" fillId="33" borderId="55" xfId="0" applyNumberFormat="1" applyFont="1" applyFill="1" applyBorder="1" applyAlignment="1">
      <alignment/>
    </xf>
    <xf numFmtId="170" fontId="6" fillId="35" borderId="31" xfId="42" applyNumberFormat="1" applyFont="1" applyFill="1" applyBorder="1" applyAlignment="1">
      <alignment horizontal="left" indent="1"/>
    </xf>
    <xf numFmtId="170" fontId="6" fillId="35" borderId="32" xfId="42" applyNumberFormat="1" applyFont="1" applyFill="1" applyBorder="1" applyAlignment="1">
      <alignment horizontal="left" indent="1"/>
    </xf>
    <xf numFmtId="0" fontId="6" fillId="33" borderId="22" xfId="0" applyFont="1" applyFill="1" applyBorder="1" applyAlignment="1">
      <alignment/>
    </xf>
    <xf numFmtId="170" fontId="6" fillId="35" borderId="35" xfId="42" applyNumberFormat="1" applyFont="1" applyFill="1" applyBorder="1" applyAlignment="1">
      <alignment horizontal="left" indent="1"/>
    </xf>
    <xf numFmtId="170" fontId="6" fillId="35" borderId="36" xfId="42" applyNumberFormat="1" applyFont="1" applyFill="1" applyBorder="1" applyAlignment="1">
      <alignment horizontal="left" indent="1"/>
    </xf>
    <xf numFmtId="170" fontId="6" fillId="35" borderId="37" xfId="42" applyNumberFormat="1" applyFont="1" applyFill="1" applyBorder="1" applyAlignment="1">
      <alignment horizontal="left" indent="1"/>
    </xf>
    <xf numFmtId="0" fontId="7" fillId="36" borderId="22" xfId="0" applyFont="1" applyFill="1" applyBorder="1" applyAlignment="1">
      <alignment/>
    </xf>
    <xf numFmtId="0" fontId="6" fillId="33" borderId="38" xfId="0" applyFont="1" applyFill="1" applyBorder="1" applyAlignment="1">
      <alignment/>
    </xf>
    <xf numFmtId="0" fontId="6" fillId="33" borderId="39" xfId="0" applyFont="1" applyFill="1" applyBorder="1" applyAlignment="1">
      <alignment/>
    </xf>
    <xf numFmtId="0" fontId="6" fillId="33" borderId="40" xfId="0" applyFont="1" applyFill="1" applyBorder="1" applyAlignment="1">
      <alignment/>
    </xf>
    <xf numFmtId="170" fontId="6" fillId="0" borderId="31" xfId="42" applyNumberFormat="1" applyFont="1" applyFill="1" applyBorder="1" applyAlignment="1">
      <alignment/>
    </xf>
    <xf numFmtId="170" fontId="6" fillId="0" borderId="10" xfId="42" applyNumberFormat="1" applyFont="1" applyFill="1" applyBorder="1" applyAlignment="1">
      <alignment/>
    </xf>
    <xf numFmtId="170" fontId="6" fillId="0" borderId="32" xfId="42" applyNumberFormat="1" applyFont="1" applyFill="1" applyBorder="1" applyAlignment="1">
      <alignment/>
    </xf>
    <xf numFmtId="170" fontId="6" fillId="35" borderId="31" xfId="42" applyNumberFormat="1" applyFont="1" applyFill="1" applyBorder="1" applyAlignment="1">
      <alignment/>
    </xf>
    <xf numFmtId="170" fontId="6" fillId="35" borderId="10" xfId="42" applyNumberFormat="1" applyFont="1" applyFill="1" applyBorder="1" applyAlignment="1">
      <alignment/>
    </xf>
    <xf numFmtId="170" fontId="6" fillId="35" borderId="32" xfId="42" applyNumberFormat="1" applyFont="1" applyFill="1" applyBorder="1" applyAlignment="1">
      <alignment/>
    </xf>
    <xf numFmtId="170" fontId="6" fillId="35" borderId="35" xfId="42" applyNumberFormat="1" applyFont="1" applyFill="1" applyBorder="1" applyAlignment="1">
      <alignment/>
    </xf>
    <xf numFmtId="170" fontId="6" fillId="35" borderId="36" xfId="42" applyNumberFormat="1" applyFont="1" applyFill="1" applyBorder="1" applyAlignment="1">
      <alignment/>
    </xf>
    <xf numFmtId="170" fontId="6" fillId="35" borderId="37" xfId="42" applyNumberFormat="1" applyFont="1" applyFill="1" applyBorder="1" applyAlignment="1">
      <alignment/>
    </xf>
    <xf numFmtId="0" fontId="7" fillId="36" borderId="14" xfId="0" applyFont="1" applyFill="1" applyBorder="1" applyAlignment="1">
      <alignment/>
    </xf>
    <xf numFmtId="0" fontId="6" fillId="33" borderId="14" xfId="0" applyFont="1" applyFill="1" applyBorder="1" applyAlignment="1">
      <alignment/>
    </xf>
    <xf numFmtId="170" fontId="6" fillId="35" borderId="31" xfId="0" applyNumberFormat="1" applyFont="1" applyFill="1" applyBorder="1" applyAlignment="1">
      <alignment/>
    </xf>
    <xf numFmtId="170" fontId="6" fillId="35" borderId="56" xfId="0" applyNumberFormat="1" applyFont="1" applyFill="1" applyBorder="1" applyAlignment="1">
      <alignment/>
    </xf>
    <xf numFmtId="170" fontId="6" fillId="35" borderId="57" xfId="0" applyNumberFormat="1" applyFont="1" applyFill="1" applyBorder="1" applyAlignment="1">
      <alignment/>
    </xf>
    <xf numFmtId="170" fontId="6" fillId="35" borderId="56" xfId="42" applyNumberFormat="1" applyFont="1" applyFill="1" applyBorder="1" applyAlignment="1">
      <alignment/>
    </xf>
    <xf numFmtId="170" fontId="6" fillId="35" borderId="57" xfId="42" applyNumberFormat="1" applyFont="1" applyFill="1" applyBorder="1" applyAlignment="1">
      <alignment/>
    </xf>
    <xf numFmtId="170" fontId="6" fillId="35" borderId="58" xfId="42" applyNumberFormat="1" applyFont="1" applyFill="1" applyBorder="1" applyAlignment="1">
      <alignment/>
    </xf>
    <xf numFmtId="170" fontId="6" fillId="35" borderId="59" xfId="42" applyNumberFormat="1" applyFont="1" applyFill="1" applyBorder="1" applyAlignment="1">
      <alignment/>
    </xf>
    <xf numFmtId="0" fontId="6" fillId="33" borderId="53" xfId="0" applyFont="1" applyFill="1" applyBorder="1" applyAlignment="1">
      <alignment/>
    </xf>
    <xf numFmtId="0" fontId="6" fillId="33" borderId="54" xfId="0" applyFont="1" applyFill="1" applyBorder="1" applyAlignment="1">
      <alignment/>
    </xf>
    <xf numFmtId="0" fontId="6" fillId="33" borderId="55" xfId="0" applyFont="1" applyFill="1" applyBorder="1" applyAlignment="1">
      <alignment/>
    </xf>
    <xf numFmtId="170" fontId="6" fillId="0" borderId="38" xfId="0" applyNumberFormat="1" applyFont="1" applyFill="1" applyBorder="1" applyAlignment="1">
      <alignment/>
    </xf>
    <xf numFmtId="170" fontId="6" fillId="0" borderId="39" xfId="0" applyNumberFormat="1" applyFont="1" applyFill="1" applyBorder="1" applyAlignment="1">
      <alignment/>
    </xf>
    <xf numFmtId="170" fontId="6" fillId="0" borderId="40" xfId="0" applyNumberFormat="1" applyFont="1" applyFill="1" applyBorder="1" applyAlignment="1">
      <alignment/>
    </xf>
    <xf numFmtId="170" fontId="6" fillId="0" borderId="31" xfId="0" applyNumberFormat="1" applyFont="1" applyFill="1" applyBorder="1" applyAlignment="1">
      <alignment/>
    </xf>
    <xf numFmtId="170" fontId="6" fillId="0" borderId="10" xfId="0" applyNumberFormat="1" applyFont="1" applyFill="1" applyBorder="1" applyAlignment="1">
      <alignment/>
    </xf>
    <xf numFmtId="170" fontId="6" fillId="0" borderId="32" xfId="0" applyNumberFormat="1" applyFont="1" applyFill="1" applyBorder="1" applyAlignment="1">
      <alignment/>
    </xf>
    <xf numFmtId="170" fontId="6" fillId="0" borderId="35" xfId="42" applyNumberFormat="1" applyFont="1" applyBorder="1" applyAlignment="1">
      <alignment/>
    </xf>
    <xf numFmtId="170" fontId="6" fillId="0" borderId="36" xfId="42" applyNumberFormat="1" applyFont="1" applyBorder="1" applyAlignment="1">
      <alignment/>
    </xf>
    <xf numFmtId="170" fontId="6" fillId="0" borderId="37" xfId="42" applyNumberFormat="1" applyFont="1" applyBorder="1" applyAlignment="1">
      <alignment/>
    </xf>
    <xf numFmtId="170" fontId="6" fillId="0" borderId="60" xfId="42" applyNumberFormat="1" applyFont="1" applyBorder="1" applyAlignment="1">
      <alignment/>
    </xf>
    <xf numFmtId="170" fontId="6" fillId="0" borderId="61" xfId="42" applyNumberFormat="1" applyFont="1" applyBorder="1" applyAlignment="1">
      <alignment/>
    </xf>
    <xf numFmtId="170" fontId="6" fillId="0" borderId="62" xfId="42" applyNumberFormat="1" applyFont="1" applyBorder="1" applyAlignment="1">
      <alignment/>
    </xf>
    <xf numFmtId="170" fontId="6" fillId="35" borderId="38" xfId="42" applyNumberFormat="1" applyFont="1" applyFill="1" applyBorder="1" applyAlignment="1">
      <alignment/>
    </xf>
    <xf numFmtId="170" fontId="6" fillId="35" borderId="39" xfId="42" applyNumberFormat="1" applyFont="1" applyFill="1" applyBorder="1" applyAlignment="1">
      <alignment/>
    </xf>
    <xf numFmtId="170" fontId="6" fillId="35" borderId="40" xfId="42" applyNumberFormat="1" applyFont="1" applyFill="1" applyBorder="1" applyAlignment="1">
      <alignment/>
    </xf>
    <xf numFmtId="0" fontId="6" fillId="0" borderId="17" xfId="0" applyFont="1" applyFill="1" applyBorder="1" applyAlignment="1">
      <alignment/>
    </xf>
    <xf numFmtId="170" fontId="6" fillId="0" borderId="35" xfId="0" applyNumberFormat="1" applyFont="1" applyFill="1" applyBorder="1" applyAlignment="1">
      <alignment/>
    </xf>
    <xf numFmtId="170" fontId="6" fillId="0" borderId="36" xfId="0" applyNumberFormat="1" applyFont="1" applyFill="1" applyBorder="1" applyAlignment="1">
      <alignment/>
    </xf>
    <xf numFmtId="170" fontId="6" fillId="0" borderId="37" xfId="0" applyNumberFormat="1" applyFont="1" applyFill="1" applyBorder="1" applyAlignment="1">
      <alignment/>
    </xf>
    <xf numFmtId="0" fontId="6" fillId="0" borderId="16" xfId="0" applyFont="1" applyFill="1" applyBorder="1" applyAlignment="1">
      <alignment/>
    </xf>
    <xf numFmtId="0" fontId="7" fillId="36" borderId="18" xfId="0" applyFont="1" applyFill="1" applyBorder="1" applyAlignment="1">
      <alignment/>
    </xf>
    <xf numFmtId="170" fontId="6" fillId="35" borderId="11" xfId="42" applyNumberFormat="1" applyFont="1" applyFill="1" applyBorder="1" applyAlignment="1">
      <alignment horizontal="left" indent="1"/>
    </xf>
    <xf numFmtId="170" fontId="6" fillId="35" borderId="42" xfId="42" applyNumberFormat="1" applyFont="1" applyFill="1" applyBorder="1" applyAlignment="1">
      <alignment horizontal="left" indent="1"/>
    </xf>
    <xf numFmtId="170" fontId="6" fillId="35" borderId="43" xfId="42" applyNumberFormat="1" applyFont="1" applyFill="1" applyBorder="1" applyAlignment="1">
      <alignment horizontal="left" indent="1"/>
    </xf>
    <xf numFmtId="170" fontId="6" fillId="35" borderId="60" xfId="42" applyNumberFormat="1" applyFont="1" applyFill="1" applyBorder="1" applyAlignment="1">
      <alignment horizontal="left" indent="1"/>
    </xf>
    <xf numFmtId="170" fontId="6" fillId="35" borderId="61" xfId="42" applyNumberFormat="1" applyFont="1" applyFill="1" applyBorder="1" applyAlignment="1">
      <alignment horizontal="left" indent="1"/>
    </xf>
    <xf numFmtId="170" fontId="6" fillId="35" borderId="62" xfId="42" applyNumberFormat="1" applyFont="1" applyFill="1" applyBorder="1" applyAlignment="1">
      <alignment horizontal="left" indent="1"/>
    </xf>
    <xf numFmtId="170" fontId="6" fillId="35" borderId="38" xfId="42" applyNumberFormat="1" applyFont="1" applyFill="1" applyBorder="1" applyAlignment="1">
      <alignment horizontal="left" indent="1"/>
    </xf>
    <xf numFmtId="170" fontId="6" fillId="35" borderId="39" xfId="42" applyNumberFormat="1" applyFont="1" applyFill="1" applyBorder="1" applyAlignment="1">
      <alignment horizontal="left" indent="1"/>
    </xf>
    <xf numFmtId="170" fontId="6" fillId="35" borderId="40" xfId="42" applyNumberFormat="1" applyFont="1" applyFill="1" applyBorder="1" applyAlignment="1">
      <alignment horizontal="left" indent="1"/>
    </xf>
    <xf numFmtId="0" fontId="3" fillId="0" borderId="38" xfId="0" applyFont="1" applyFill="1" applyBorder="1" applyAlignment="1">
      <alignment wrapText="1"/>
    </xf>
    <xf numFmtId="0" fontId="3" fillId="0" borderId="40" xfId="0" applyFont="1" applyFill="1" applyBorder="1" applyAlignment="1">
      <alignment wrapText="1"/>
    </xf>
    <xf numFmtId="0" fontId="3" fillId="0" borderId="31" xfId="0" applyFont="1" applyFill="1" applyBorder="1" applyAlignment="1">
      <alignment wrapText="1"/>
    </xf>
    <xf numFmtId="0" fontId="3" fillId="0" borderId="32" xfId="0" applyFont="1" applyFill="1" applyBorder="1" applyAlignment="1">
      <alignment wrapText="1"/>
    </xf>
    <xf numFmtId="0" fontId="3" fillId="0" borderId="29" xfId="0" applyFont="1" applyFill="1" applyBorder="1" applyAlignment="1">
      <alignment wrapText="1"/>
    </xf>
    <xf numFmtId="0" fontId="3" fillId="0" borderId="30" xfId="0" applyFont="1" applyFill="1" applyBorder="1" applyAlignment="1">
      <alignment wrapText="1"/>
    </xf>
    <xf numFmtId="0" fontId="3" fillId="0" borderId="35" xfId="0" applyFont="1" applyFill="1" applyBorder="1" applyAlignment="1">
      <alignment wrapText="1"/>
    </xf>
    <xf numFmtId="0" fontId="3" fillId="0" borderId="37" xfId="0" applyFont="1" applyFill="1" applyBorder="1" applyAlignment="1">
      <alignment wrapText="1"/>
    </xf>
    <xf numFmtId="0" fontId="3" fillId="0" borderId="40" xfId="0" applyFont="1" applyBorder="1" applyAlignment="1">
      <alignment wrapText="1"/>
    </xf>
    <xf numFmtId="0" fontId="3" fillId="0" borderId="32" xfId="0" applyFont="1" applyBorder="1" applyAlignment="1">
      <alignment wrapText="1"/>
    </xf>
    <xf numFmtId="0" fontId="3" fillId="0" borderId="31" xfId="0" applyFont="1" applyBorder="1" applyAlignment="1">
      <alignment wrapText="1"/>
    </xf>
    <xf numFmtId="0" fontId="3" fillId="34" borderId="31" xfId="0" applyFont="1" applyFill="1" applyBorder="1" applyAlignment="1">
      <alignment wrapText="1"/>
    </xf>
    <xf numFmtId="0" fontId="3" fillId="34" borderId="32" xfId="0" applyFont="1" applyFill="1" applyBorder="1" applyAlignment="1">
      <alignment wrapText="1"/>
    </xf>
    <xf numFmtId="0" fontId="3" fillId="34" borderId="35" xfId="0" applyFont="1" applyFill="1" applyBorder="1" applyAlignment="1">
      <alignment wrapText="1"/>
    </xf>
    <xf numFmtId="0" fontId="3" fillId="34" borderId="37" xfId="0" applyFont="1" applyFill="1" applyBorder="1" applyAlignment="1">
      <alignment wrapText="1"/>
    </xf>
    <xf numFmtId="0" fontId="3" fillId="0" borderId="38" xfId="0" applyFont="1" applyBorder="1" applyAlignment="1">
      <alignment wrapText="1"/>
    </xf>
    <xf numFmtId="0" fontId="3" fillId="0" borderId="37" xfId="0" applyFont="1" applyBorder="1" applyAlignment="1">
      <alignment wrapText="1"/>
    </xf>
    <xf numFmtId="0" fontId="3" fillId="0" borderId="35" xfId="0" applyFont="1" applyBorder="1" applyAlignment="1">
      <alignment wrapText="1"/>
    </xf>
    <xf numFmtId="0" fontId="3" fillId="34" borderId="38" xfId="0" applyFont="1" applyFill="1" applyBorder="1" applyAlignment="1">
      <alignment wrapText="1"/>
    </xf>
    <xf numFmtId="0" fontId="3" fillId="34" borderId="40" xfId="0" applyFont="1" applyFill="1" applyBorder="1" applyAlignment="1">
      <alignment wrapText="1"/>
    </xf>
    <xf numFmtId="0" fontId="3" fillId="0" borderId="38" xfId="0" applyFont="1" applyBorder="1" applyAlignment="1">
      <alignment vertical="top" wrapText="1"/>
    </xf>
    <xf numFmtId="0" fontId="3" fillId="0" borderId="11" xfId="0" applyFont="1" applyBorder="1" applyAlignment="1">
      <alignment wrapText="1"/>
    </xf>
    <xf numFmtId="0" fontId="3" fillId="0" borderId="43" xfId="0" applyFont="1" applyBorder="1" applyAlignment="1">
      <alignment wrapText="1"/>
    </xf>
    <xf numFmtId="0" fontId="3" fillId="0" borderId="11" xfId="0" applyFont="1" applyBorder="1" applyAlignment="1">
      <alignment wrapText="1"/>
    </xf>
    <xf numFmtId="0" fontId="3" fillId="35" borderId="0" xfId="0" applyFont="1" applyFill="1" applyAlignment="1">
      <alignment wrapText="1"/>
    </xf>
    <xf numFmtId="0" fontId="3" fillId="35" borderId="0" xfId="0" applyFont="1" applyFill="1" applyBorder="1" applyAlignment="1">
      <alignment wrapText="1"/>
    </xf>
    <xf numFmtId="0" fontId="5" fillId="35" borderId="0" xfId="0" applyFont="1" applyFill="1" applyAlignment="1">
      <alignment wrapText="1"/>
    </xf>
    <xf numFmtId="0" fontId="7" fillId="35" borderId="0" xfId="0" applyFont="1" applyFill="1" applyAlignment="1">
      <alignment wrapText="1"/>
    </xf>
    <xf numFmtId="0" fontId="7" fillId="35" borderId="0" xfId="0" applyFont="1" applyFill="1" applyBorder="1" applyAlignment="1">
      <alignment wrapText="1"/>
    </xf>
    <xf numFmtId="0" fontId="10" fillId="35" borderId="10" xfId="0" applyFont="1" applyFill="1" applyBorder="1" applyAlignment="1">
      <alignment wrapText="1"/>
    </xf>
    <xf numFmtId="0" fontId="3" fillId="34" borderId="10" xfId="0" applyFont="1" applyFill="1" applyBorder="1" applyAlignment="1">
      <alignment horizontal="center" wrapText="1"/>
    </xf>
    <xf numFmtId="0" fontId="3" fillId="35" borderId="0" xfId="0" applyFont="1" applyFill="1" applyAlignment="1">
      <alignment horizontal="center" wrapText="1"/>
    </xf>
    <xf numFmtId="0" fontId="3" fillId="0" borderId="39" xfId="0" applyFont="1" applyFill="1" applyBorder="1" applyAlignment="1">
      <alignment horizontal="center" wrapText="1"/>
    </xf>
    <xf numFmtId="10" fontId="3" fillId="0" borderId="21" xfId="59" applyNumberFormat="1" applyFont="1" applyFill="1" applyBorder="1" applyAlignment="1">
      <alignment horizontal="center" wrapText="1"/>
    </xf>
    <xf numFmtId="9" fontId="3" fillId="0" borderId="10" xfId="0" applyNumberFormat="1" applyFont="1" applyFill="1" applyBorder="1" applyAlignment="1">
      <alignment horizontal="center" wrapText="1"/>
    </xf>
    <xf numFmtId="9" fontId="3" fillId="0" borderId="10" xfId="0" applyNumberFormat="1" applyFont="1" applyFill="1" applyBorder="1" applyAlignment="1">
      <alignment horizontal="center" wrapText="1"/>
    </xf>
    <xf numFmtId="0" fontId="3" fillId="0" borderId="36" xfId="0" applyFont="1" applyFill="1" applyBorder="1" applyAlignment="1">
      <alignment horizontal="center" wrapText="1"/>
    </xf>
    <xf numFmtId="0" fontId="3" fillId="0" borderId="0" xfId="0" applyFont="1" applyAlignment="1">
      <alignment horizontal="center" wrapText="1"/>
    </xf>
    <xf numFmtId="0" fontId="3" fillId="0" borderId="39" xfId="0" applyFont="1" applyBorder="1" applyAlignment="1">
      <alignment horizontal="center" wrapText="1"/>
    </xf>
    <xf numFmtId="0" fontId="3" fillId="34" borderId="36" xfId="0" applyFont="1" applyFill="1" applyBorder="1" applyAlignment="1">
      <alignment horizontal="center" wrapText="1"/>
    </xf>
    <xf numFmtId="1" fontId="3" fillId="0" borderId="10" xfId="0" applyNumberFormat="1" applyFont="1" applyFill="1" applyBorder="1" applyAlignment="1">
      <alignment horizontal="center" wrapText="1"/>
    </xf>
    <xf numFmtId="0" fontId="3" fillId="0" borderId="36" xfId="0" applyFont="1" applyBorder="1" applyAlignment="1">
      <alignment horizontal="center" wrapText="1"/>
    </xf>
    <xf numFmtId="0" fontId="3" fillId="35" borderId="0" xfId="0" applyFont="1" applyFill="1" applyBorder="1" applyAlignment="1">
      <alignment horizontal="center" wrapText="1"/>
    </xf>
    <xf numFmtId="9" fontId="3" fillId="37" borderId="42" xfId="0" applyNumberFormat="1" applyFont="1" applyFill="1" applyBorder="1" applyAlignment="1">
      <alignment horizontal="center" wrapText="1"/>
    </xf>
    <xf numFmtId="9" fontId="10" fillId="35" borderId="10" xfId="0" applyNumberFormat="1" applyFont="1" applyFill="1" applyBorder="1" applyAlignment="1">
      <alignment horizontal="center" wrapText="1"/>
    </xf>
    <xf numFmtId="0" fontId="3" fillId="37" borderId="39" xfId="0" applyFont="1" applyFill="1" applyBorder="1" applyAlignment="1">
      <alignment horizontal="center" wrapText="1"/>
    </xf>
    <xf numFmtId="0" fontId="3" fillId="37" borderId="10" xfId="0" applyFont="1" applyFill="1" applyBorder="1" applyAlignment="1">
      <alignment horizontal="center" wrapText="1"/>
    </xf>
    <xf numFmtId="0" fontId="3" fillId="0" borderId="43" xfId="0" applyFont="1" applyFill="1" applyBorder="1" applyAlignment="1">
      <alignment wrapText="1"/>
    </xf>
    <xf numFmtId="0" fontId="3" fillId="0" borderId="63" xfId="0" applyFont="1" applyBorder="1" applyAlignment="1">
      <alignment wrapText="1"/>
    </xf>
    <xf numFmtId="0" fontId="3" fillId="0" borderId="64" xfId="0" applyFont="1" applyBorder="1" applyAlignment="1">
      <alignment wrapText="1"/>
    </xf>
    <xf numFmtId="0" fontId="6" fillId="0" borderId="65" xfId="0" applyFont="1" applyBorder="1" applyAlignment="1">
      <alignment wrapText="1"/>
    </xf>
    <xf numFmtId="0" fontId="3" fillId="0" borderId="14" xfId="0" applyFont="1" applyFill="1" applyBorder="1" applyAlignment="1">
      <alignment/>
    </xf>
    <xf numFmtId="170" fontId="3" fillId="33" borderId="21" xfId="0" applyNumberFormat="1" applyFont="1" applyFill="1" applyBorder="1" applyAlignment="1">
      <alignment/>
    </xf>
    <xf numFmtId="0" fontId="3" fillId="33" borderId="21" xfId="0" applyFont="1" applyFill="1" applyBorder="1" applyAlignment="1">
      <alignment/>
    </xf>
    <xf numFmtId="0" fontId="10" fillId="35" borderId="0" xfId="0" applyFont="1" applyFill="1" applyAlignment="1">
      <alignment wrapText="1"/>
    </xf>
    <xf numFmtId="0" fontId="10" fillId="35" borderId="0" xfId="0" applyFont="1" applyFill="1" applyAlignment="1">
      <alignment horizontal="center" wrapText="1"/>
    </xf>
    <xf numFmtId="0" fontId="7" fillId="36" borderId="14" xfId="0" applyFont="1" applyFill="1" applyBorder="1" applyAlignment="1">
      <alignment wrapText="1"/>
    </xf>
    <xf numFmtId="0" fontId="6" fillId="35" borderId="16" xfId="0" applyFont="1" applyFill="1" applyBorder="1" applyAlignment="1">
      <alignment/>
    </xf>
    <xf numFmtId="170" fontId="6" fillId="35" borderId="60" xfId="0" applyNumberFormat="1" applyFont="1" applyFill="1" applyBorder="1" applyAlignment="1">
      <alignment/>
    </xf>
    <xf numFmtId="170" fontId="6" fillId="35" borderId="61" xfId="0" applyNumberFormat="1" applyFont="1" applyFill="1" applyBorder="1" applyAlignment="1">
      <alignment/>
    </xf>
    <xf numFmtId="170" fontId="6" fillId="35" borderId="62" xfId="0" applyNumberFormat="1" applyFont="1" applyFill="1" applyBorder="1" applyAlignment="1">
      <alignment/>
    </xf>
    <xf numFmtId="9" fontId="3" fillId="0" borderId="10" xfId="59" applyFont="1" applyBorder="1" applyAlignment="1">
      <alignment horizontal="center" wrapText="1"/>
    </xf>
    <xf numFmtId="9" fontId="3" fillId="0" borderId="10" xfId="59" applyFont="1" applyFill="1" applyBorder="1" applyAlignment="1">
      <alignment horizontal="center" wrapText="1"/>
    </xf>
    <xf numFmtId="9" fontId="3" fillId="0" borderId="10" xfId="0" applyNumberFormat="1" applyFont="1" applyBorder="1" applyAlignment="1">
      <alignment horizontal="center" wrapText="1"/>
    </xf>
    <xf numFmtId="0" fontId="3" fillId="34" borderId="39" xfId="0" applyFont="1" applyFill="1" applyBorder="1" applyAlignment="1">
      <alignment horizontal="center" wrapText="1"/>
    </xf>
    <xf numFmtId="9" fontId="3" fillId="0" borderId="42" xfId="0" applyNumberFormat="1" applyFont="1" applyFill="1" applyBorder="1" applyAlignment="1">
      <alignment horizontal="center" wrapText="1"/>
    </xf>
    <xf numFmtId="2" fontId="3" fillId="0" borderId="38" xfId="0" applyNumberFormat="1" applyFont="1" applyBorder="1" applyAlignment="1">
      <alignment/>
    </xf>
    <xf numFmtId="2" fontId="3" fillId="0" borderId="39" xfId="0" applyNumberFormat="1" applyFont="1" applyBorder="1" applyAlignment="1">
      <alignment/>
    </xf>
    <xf numFmtId="2" fontId="3" fillId="0" borderId="40" xfId="0" applyNumberFormat="1" applyFont="1" applyBorder="1" applyAlignment="1">
      <alignment/>
    </xf>
    <xf numFmtId="0" fontId="3" fillId="38" borderId="10" xfId="0" applyFont="1" applyFill="1" applyBorder="1" applyAlignment="1">
      <alignment horizontal="center" wrapText="1"/>
    </xf>
    <xf numFmtId="0" fontId="3" fillId="38" borderId="36" xfId="0" applyFont="1" applyFill="1" applyBorder="1" applyAlignment="1">
      <alignment horizontal="center" wrapText="1"/>
    </xf>
    <xf numFmtId="0" fontId="3" fillId="38" borderId="39" xfId="0" applyFont="1" applyFill="1" applyBorder="1" applyAlignment="1">
      <alignment horizontal="center" wrapText="1"/>
    </xf>
    <xf numFmtId="10" fontId="3" fillId="0" borderId="10" xfId="59" applyNumberFormat="1" applyFont="1" applyFill="1" applyBorder="1" applyAlignment="1">
      <alignment horizontal="center" wrapText="1"/>
    </xf>
    <xf numFmtId="0" fontId="3" fillId="37" borderId="23" xfId="0" applyFont="1" applyFill="1" applyBorder="1" applyAlignment="1">
      <alignment horizontal="center" wrapText="1"/>
    </xf>
    <xf numFmtId="0" fontId="3" fillId="0" borderId="33" xfId="0" applyFont="1" applyBorder="1" applyAlignment="1">
      <alignment wrapText="1"/>
    </xf>
    <xf numFmtId="0" fontId="3" fillId="0" borderId="33" xfId="0" applyFont="1" applyFill="1" applyBorder="1" applyAlignment="1">
      <alignment wrapText="1"/>
    </xf>
    <xf numFmtId="0" fontId="3" fillId="39" borderId="10" xfId="0" applyFont="1" applyFill="1" applyBorder="1" applyAlignment="1">
      <alignment horizontal="center" wrapText="1"/>
    </xf>
    <xf numFmtId="0" fontId="11" fillId="35" borderId="0" xfId="0" applyFont="1" applyFill="1" applyAlignment="1">
      <alignment/>
    </xf>
    <xf numFmtId="0" fontId="3" fillId="40" borderId="34" xfId="0" applyFont="1" applyFill="1" applyBorder="1" applyAlignment="1">
      <alignment wrapText="1"/>
    </xf>
    <xf numFmtId="0" fontId="10" fillId="35" borderId="0" xfId="0" applyFont="1" applyFill="1" applyAlignment="1">
      <alignment horizontal="left" wrapText="1"/>
    </xf>
    <xf numFmtId="0" fontId="3" fillId="0" borderId="45" xfId="0" applyFont="1" applyFill="1" applyBorder="1" applyAlignment="1">
      <alignment horizontal="left" wrapText="1"/>
    </xf>
    <xf numFmtId="0" fontId="3" fillId="0" borderId="63" xfId="0" applyFont="1" applyFill="1" applyBorder="1" applyAlignment="1">
      <alignment horizontal="left" wrapText="1"/>
    </xf>
    <xf numFmtId="0" fontId="3" fillId="0" borderId="34" xfId="0" applyFont="1" applyFill="1" applyBorder="1" applyAlignment="1">
      <alignment horizontal="left" wrapText="1"/>
    </xf>
    <xf numFmtId="0" fontId="3" fillId="0" borderId="30" xfId="0" applyFont="1" applyFill="1" applyBorder="1" applyAlignment="1">
      <alignment horizontal="left" wrapText="1"/>
    </xf>
    <xf numFmtId="0" fontId="3" fillId="0" borderId="33" xfId="0" applyFont="1" applyFill="1" applyBorder="1" applyAlignment="1">
      <alignment horizontal="left" wrapText="1"/>
    </xf>
    <xf numFmtId="0" fontId="3" fillId="0" borderId="29" xfId="0" applyFont="1" applyFill="1" applyBorder="1" applyAlignment="1">
      <alignment horizontal="left" wrapText="1"/>
    </xf>
    <xf numFmtId="0" fontId="3" fillId="37" borderId="23" xfId="0" applyFont="1" applyFill="1" applyBorder="1" applyAlignment="1">
      <alignment horizontal="center" wrapText="1"/>
    </xf>
    <xf numFmtId="0" fontId="3" fillId="37" borderId="21" xfId="0" applyFont="1" applyFill="1" applyBorder="1" applyAlignment="1">
      <alignment horizontal="center" wrapText="1"/>
    </xf>
    <xf numFmtId="0" fontId="3" fillId="0" borderId="34" xfId="0" applyFont="1" applyBorder="1" applyAlignment="1">
      <alignment horizontal="left" wrapText="1"/>
    </xf>
    <xf numFmtId="0" fontId="3" fillId="0" borderId="30" xfId="0" applyFont="1" applyBorder="1" applyAlignment="1">
      <alignment horizontal="left" wrapText="1"/>
    </xf>
    <xf numFmtId="0" fontId="3" fillId="0" borderId="33" xfId="0" applyFont="1" applyBorder="1" applyAlignment="1">
      <alignment wrapText="1"/>
    </xf>
    <xf numFmtId="0" fontId="3" fillId="0" borderId="29" xfId="0" applyFont="1" applyBorder="1" applyAlignment="1">
      <alignment wrapText="1"/>
    </xf>
    <xf numFmtId="0" fontId="6" fillId="0" borderId="22"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17" xfId="0" applyFont="1" applyBorder="1" applyAlignment="1">
      <alignment horizontal="left" vertical="top" wrapText="1"/>
    </xf>
    <xf numFmtId="0" fontId="6" fillId="0" borderId="16" xfId="0" applyFont="1" applyBorder="1" applyAlignment="1">
      <alignment horizontal="left" vertical="top" wrapText="1"/>
    </xf>
    <xf numFmtId="0" fontId="6" fillId="0" borderId="19" xfId="0" applyFont="1" applyBorder="1" applyAlignment="1">
      <alignment horizontal="left" vertical="top" wrapText="1"/>
    </xf>
    <xf numFmtId="2" fontId="3" fillId="0" borderId="18" xfId="0" applyNumberFormat="1" applyFont="1" applyBorder="1" applyAlignment="1">
      <alignment horizontal="center"/>
    </xf>
    <xf numFmtId="2" fontId="3" fillId="0" borderId="24" xfId="0" applyNumberFormat="1" applyFont="1" applyBorder="1" applyAlignment="1">
      <alignment horizontal="center"/>
    </xf>
    <xf numFmtId="2" fontId="3" fillId="0" borderId="25" xfId="0" applyNumberFormat="1" applyFont="1" applyBorder="1" applyAlignment="1">
      <alignment horizontal="center"/>
    </xf>
    <xf numFmtId="170" fontId="6" fillId="0" borderId="22" xfId="42" applyNumberFormat="1" applyFont="1" applyBorder="1" applyAlignment="1">
      <alignment horizontal="center"/>
    </xf>
    <xf numFmtId="170" fontId="6" fillId="0" borderId="27" xfId="42" applyNumberFormat="1" applyFont="1" applyBorder="1" applyAlignment="1">
      <alignment horizontal="center"/>
    </xf>
    <xf numFmtId="170" fontId="6" fillId="0" borderId="28" xfId="42" applyNumberFormat="1" applyFont="1" applyBorder="1" applyAlignment="1">
      <alignment horizontal="center"/>
    </xf>
    <xf numFmtId="2" fontId="6" fillId="0" borderId="18" xfId="0" applyNumberFormat="1" applyFont="1" applyBorder="1" applyAlignment="1">
      <alignment horizontal="center"/>
    </xf>
    <xf numFmtId="2" fontId="6" fillId="0" borderId="24" xfId="0" applyNumberFormat="1" applyFont="1" applyBorder="1" applyAlignment="1">
      <alignment horizontal="center"/>
    </xf>
    <xf numFmtId="2" fontId="6" fillId="0" borderId="25" xfId="0" applyNumberFormat="1" applyFont="1" applyBorder="1" applyAlignment="1">
      <alignment horizontal="center"/>
    </xf>
    <xf numFmtId="2" fontId="6" fillId="0" borderId="22" xfId="0" applyNumberFormat="1" applyFont="1" applyBorder="1" applyAlignment="1">
      <alignment horizontal="center"/>
    </xf>
    <xf numFmtId="2" fontId="6" fillId="0" borderId="27" xfId="0" applyNumberFormat="1" applyFont="1" applyBorder="1" applyAlignment="1">
      <alignment horizontal="center"/>
    </xf>
    <xf numFmtId="2" fontId="6" fillId="0" borderId="28" xfId="0" applyNumberFormat="1" applyFont="1" applyBorder="1" applyAlignment="1">
      <alignment horizontal="center"/>
    </xf>
    <xf numFmtId="170" fontId="6" fillId="0" borderId="22" xfId="42" applyNumberFormat="1" applyFont="1" applyFill="1" applyBorder="1" applyAlignment="1">
      <alignment horizontal="center"/>
    </xf>
    <xf numFmtId="170" fontId="6" fillId="0" borderId="27" xfId="42" applyNumberFormat="1" applyFont="1" applyFill="1" applyBorder="1" applyAlignment="1">
      <alignment horizontal="center"/>
    </xf>
    <xf numFmtId="170" fontId="6" fillId="0" borderId="28" xfId="42" applyNumberFormat="1" applyFont="1" applyFill="1" applyBorder="1" applyAlignment="1">
      <alignment horizontal="center"/>
    </xf>
    <xf numFmtId="0" fontId="6" fillId="0" borderId="17"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9" xfId="0" applyFont="1" applyFill="1" applyBorder="1" applyAlignment="1">
      <alignment horizontal="left" vertical="top" wrapText="1"/>
    </xf>
    <xf numFmtId="2" fontId="3" fillId="35" borderId="18" xfId="0" applyNumberFormat="1" applyFont="1" applyFill="1" applyBorder="1" applyAlignment="1">
      <alignment horizontal="center"/>
    </xf>
    <xf numFmtId="2" fontId="3" fillId="35" borderId="24" xfId="0" applyNumberFormat="1" applyFont="1" applyFill="1" applyBorder="1" applyAlignment="1">
      <alignment horizontal="center"/>
    </xf>
    <xf numFmtId="2" fontId="3" fillId="35" borderId="25"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G57"/>
  <sheetViews>
    <sheetView tabSelected="1" view="pageLayout" zoomScaleSheetLayoutView="100" workbookViewId="0" topLeftCell="A31">
      <selection activeCell="J53" sqref="J53"/>
    </sheetView>
  </sheetViews>
  <sheetFormatPr defaultColWidth="8.88671875" defaultRowHeight="15"/>
  <cols>
    <col min="1" max="1" width="28.6640625" style="2" customWidth="1"/>
    <col min="2" max="2" width="7.88671875" style="284" customWidth="1"/>
    <col min="3" max="3" width="24.4453125" style="2" customWidth="1"/>
    <col min="4" max="4" width="2.10546875" style="271" customWidth="1"/>
    <col min="5" max="5" width="32.5546875" style="2" customWidth="1"/>
    <col min="6" max="6" width="6.88671875" style="284" customWidth="1"/>
    <col min="7" max="7" width="22.6640625" style="2" customWidth="1"/>
    <col min="8" max="16384" width="8.88671875" style="2" customWidth="1"/>
  </cols>
  <sheetData>
    <row r="1" s="326" customFormat="1" ht="26.25" customHeight="1">
      <c r="A1" s="326" t="s">
        <v>152</v>
      </c>
    </row>
    <row r="2" s="301" customFormat="1" ht="12.75">
      <c r="F2" s="302"/>
    </row>
    <row r="3" spans="1:6" s="271" customFormat="1" ht="12.75">
      <c r="A3" s="273" t="s">
        <v>65</v>
      </c>
      <c r="B3" s="278"/>
      <c r="E3" s="273" t="s">
        <v>40</v>
      </c>
      <c r="F3" s="278"/>
    </row>
    <row r="4" spans="2:7" s="271" customFormat="1" ht="12.75">
      <c r="B4" s="278"/>
      <c r="E4" s="272"/>
      <c r="F4" s="289"/>
      <c r="G4" s="272"/>
    </row>
    <row r="5" spans="1:7" s="271" customFormat="1" ht="13.5" thickBot="1">
      <c r="A5" s="274" t="s">
        <v>71</v>
      </c>
      <c r="B5" s="278"/>
      <c r="C5" s="302" t="s">
        <v>41</v>
      </c>
      <c r="E5" s="272"/>
      <c r="F5" s="289"/>
      <c r="G5" s="302" t="s">
        <v>41</v>
      </c>
    </row>
    <row r="6" spans="1:7" ht="63.75">
      <c r="A6" s="247" t="s">
        <v>42</v>
      </c>
      <c r="B6" s="292">
        <v>32340</v>
      </c>
      <c r="C6" s="248" t="s">
        <v>110</v>
      </c>
      <c r="E6" s="262" t="s">
        <v>123</v>
      </c>
      <c r="F6" s="279">
        <v>3350</v>
      </c>
      <c r="G6" s="255" t="s">
        <v>136</v>
      </c>
    </row>
    <row r="7" spans="1:7" ht="28.5" customHeight="1">
      <c r="A7" s="249" t="s">
        <v>58</v>
      </c>
      <c r="B7" s="293">
        <v>879</v>
      </c>
      <c r="C7" s="250" t="s">
        <v>43</v>
      </c>
      <c r="E7" s="257" t="s">
        <v>161</v>
      </c>
      <c r="F7" s="293">
        <v>30</v>
      </c>
      <c r="G7" s="256" t="s">
        <v>43</v>
      </c>
    </row>
    <row r="8" spans="1:7" ht="38.25">
      <c r="A8" s="322" t="s">
        <v>163</v>
      </c>
      <c r="B8" s="320">
        <v>100</v>
      </c>
      <c r="C8" s="325" t="s">
        <v>170</v>
      </c>
      <c r="E8" s="321" t="s">
        <v>164</v>
      </c>
      <c r="F8" s="293">
        <v>6</v>
      </c>
      <c r="G8" s="325" t="s">
        <v>170</v>
      </c>
    </row>
    <row r="9" spans="1:7" ht="27.75" customHeight="1">
      <c r="A9" s="331" t="s">
        <v>66</v>
      </c>
      <c r="B9" s="333">
        <v>2125</v>
      </c>
      <c r="C9" s="329" t="s">
        <v>67</v>
      </c>
      <c r="E9" s="337" t="s">
        <v>139</v>
      </c>
      <c r="F9" s="323">
        <v>13</v>
      </c>
      <c r="G9" s="335" t="s">
        <v>129</v>
      </c>
    </row>
    <row r="10" spans="1:7" ht="12.75">
      <c r="A10" s="332"/>
      <c r="B10" s="334"/>
      <c r="C10" s="330"/>
      <c r="E10" s="338"/>
      <c r="F10" s="323">
        <v>1607</v>
      </c>
      <c r="G10" s="336"/>
    </row>
    <row r="11" spans="1:7" ht="38.25">
      <c r="A11" s="258"/>
      <c r="B11" s="277"/>
      <c r="C11" s="259"/>
      <c r="E11" s="257" t="s">
        <v>140</v>
      </c>
      <c r="F11" s="308">
        <v>0.5</v>
      </c>
      <c r="G11" s="256" t="s">
        <v>166</v>
      </c>
    </row>
    <row r="12" spans="1:7" ht="51">
      <c r="A12" s="251" t="s">
        <v>137</v>
      </c>
      <c r="B12" s="280">
        <f>B7/B6</f>
        <v>0.027179962894248608</v>
      </c>
      <c r="C12" s="252" t="s">
        <v>59</v>
      </c>
      <c r="E12" s="257" t="s">
        <v>141</v>
      </c>
      <c r="F12" s="319">
        <f>B12</f>
        <v>0.027179962894248608</v>
      </c>
      <c r="G12" s="256" t="s">
        <v>165</v>
      </c>
    </row>
    <row r="13" spans="1:7" ht="12.75">
      <c r="A13" s="327" t="s">
        <v>138</v>
      </c>
      <c r="B13" s="281">
        <v>0.5</v>
      </c>
      <c r="C13" s="329" t="s">
        <v>45</v>
      </c>
      <c r="E13" s="331" t="s">
        <v>142</v>
      </c>
      <c r="F13" s="309">
        <v>0.5</v>
      </c>
      <c r="G13" s="329" t="s">
        <v>45</v>
      </c>
    </row>
    <row r="14" spans="1:7" ht="12.75">
      <c r="A14" s="328"/>
      <c r="B14" s="282">
        <v>1</v>
      </c>
      <c r="C14" s="330"/>
      <c r="E14" s="332"/>
      <c r="F14" s="310">
        <v>1</v>
      </c>
      <c r="G14" s="330"/>
    </row>
    <row r="15" spans="1:7" ht="63.75">
      <c r="A15" s="249" t="s">
        <v>47</v>
      </c>
      <c r="B15" s="293">
        <v>27.93</v>
      </c>
      <c r="C15" s="250" t="s">
        <v>70</v>
      </c>
      <c r="E15" s="258"/>
      <c r="F15" s="277"/>
      <c r="G15" s="259"/>
    </row>
    <row r="16" spans="1:7" ht="12.75">
      <c r="A16" s="249" t="s">
        <v>171</v>
      </c>
      <c r="B16" s="316">
        <v>42.86</v>
      </c>
      <c r="C16" s="250" t="s">
        <v>44</v>
      </c>
      <c r="E16" s="258"/>
      <c r="F16" s="277"/>
      <c r="G16" s="259"/>
    </row>
    <row r="17" spans="1:7" ht="25.5">
      <c r="A17" s="249" t="s">
        <v>168</v>
      </c>
      <c r="B17" s="316">
        <v>35.27</v>
      </c>
      <c r="C17" s="250" t="s">
        <v>57</v>
      </c>
      <c r="E17" s="258"/>
      <c r="F17" s="277"/>
      <c r="G17" s="259"/>
    </row>
    <row r="18" spans="1:7" ht="12.75">
      <c r="A18" s="249" t="s">
        <v>169</v>
      </c>
      <c r="B18" s="181">
        <v>200</v>
      </c>
      <c r="C18" s="250" t="s">
        <v>63</v>
      </c>
      <c r="E18" s="258"/>
      <c r="F18" s="277"/>
      <c r="G18" s="259"/>
    </row>
    <row r="19" spans="1:7" ht="25.5">
      <c r="A19" s="249" t="s">
        <v>77</v>
      </c>
      <c r="B19" s="181">
        <v>0.47</v>
      </c>
      <c r="C19" s="250" t="s">
        <v>44</v>
      </c>
      <c r="E19" s="258"/>
      <c r="F19" s="277"/>
      <c r="G19" s="259"/>
    </row>
    <row r="20" spans="1:7" ht="26.25" thickBot="1">
      <c r="A20" s="253" t="s">
        <v>78</v>
      </c>
      <c r="B20" s="283">
        <v>0.53</v>
      </c>
      <c r="C20" s="254" t="s">
        <v>44</v>
      </c>
      <c r="E20" s="260"/>
      <c r="F20" s="286"/>
      <c r="G20" s="261"/>
    </row>
    <row r="21" spans="1:7" ht="12.75">
      <c r="A21" s="271"/>
      <c r="B21" s="278"/>
      <c r="C21" s="271"/>
      <c r="E21" s="271"/>
      <c r="F21" s="278"/>
      <c r="G21" s="271"/>
    </row>
    <row r="22" spans="1:7" ht="13.5" thickBot="1">
      <c r="A22" s="275" t="s">
        <v>62</v>
      </c>
      <c r="B22" s="289"/>
      <c r="C22" s="272"/>
      <c r="E22" s="271"/>
      <c r="F22" s="278"/>
      <c r="G22" s="271"/>
    </row>
    <row r="23" spans="1:7" ht="25.5">
      <c r="A23" s="262" t="s">
        <v>46</v>
      </c>
      <c r="B23" s="285">
        <v>37.68</v>
      </c>
      <c r="C23" s="255" t="s">
        <v>44</v>
      </c>
      <c r="E23" s="262" t="s">
        <v>64</v>
      </c>
      <c r="F23" s="285">
        <v>37.68</v>
      </c>
      <c r="G23" s="255" t="s">
        <v>44</v>
      </c>
    </row>
    <row r="24" spans="1:7" ht="38.25">
      <c r="A24" s="257" t="s">
        <v>124</v>
      </c>
      <c r="B24" s="181">
        <v>8.6</v>
      </c>
      <c r="C24" s="256" t="s">
        <v>44</v>
      </c>
      <c r="E24" s="258"/>
      <c r="F24" s="277"/>
      <c r="G24" s="259"/>
    </row>
    <row r="25" spans="1:7" ht="26.25" customHeight="1">
      <c r="A25" s="257" t="s">
        <v>125</v>
      </c>
      <c r="B25" s="181">
        <v>29.9</v>
      </c>
      <c r="C25" s="256" t="s">
        <v>44</v>
      </c>
      <c r="E25" s="258"/>
      <c r="F25" s="277"/>
      <c r="G25" s="259"/>
    </row>
    <row r="26" spans="1:7" ht="26.25" customHeight="1">
      <c r="A26" s="258"/>
      <c r="B26" s="277"/>
      <c r="C26" s="259"/>
      <c r="E26" s="249" t="s">
        <v>126</v>
      </c>
      <c r="F26" s="181">
        <v>36</v>
      </c>
      <c r="G26" s="256" t="s">
        <v>135</v>
      </c>
    </row>
    <row r="27" spans="1:7" s="271" customFormat="1" ht="39" thickBot="1">
      <c r="A27" s="260"/>
      <c r="B27" s="286"/>
      <c r="C27" s="261"/>
      <c r="E27" s="253" t="s">
        <v>127</v>
      </c>
      <c r="F27" s="283">
        <v>1</v>
      </c>
      <c r="G27" s="256" t="s">
        <v>135</v>
      </c>
    </row>
    <row r="28" spans="2:6" s="271" customFormat="1" ht="12.75">
      <c r="B28" s="278"/>
      <c r="F28" s="278"/>
    </row>
    <row r="29" spans="1:7" ht="13.5" thickBot="1">
      <c r="A29" s="274" t="s">
        <v>60</v>
      </c>
      <c r="B29" s="278"/>
      <c r="C29" s="271"/>
      <c r="E29" s="271"/>
      <c r="F29" s="278"/>
      <c r="G29" s="271"/>
    </row>
    <row r="30" spans="1:7" ht="76.5">
      <c r="A30" s="262" t="s">
        <v>143</v>
      </c>
      <c r="B30" s="318">
        <v>0.035</v>
      </c>
      <c r="C30" s="255" t="s">
        <v>167</v>
      </c>
      <c r="E30" s="265"/>
      <c r="F30" s="311"/>
      <c r="G30" s="266"/>
    </row>
    <row r="31" spans="1:7" ht="38.25">
      <c r="A31" s="257" t="s">
        <v>48</v>
      </c>
      <c r="B31" s="182">
        <v>20.6</v>
      </c>
      <c r="C31" s="256" t="s">
        <v>44</v>
      </c>
      <c r="E31" s="258"/>
      <c r="F31" s="277"/>
      <c r="G31" s="259"/>
    </row>
    <row r="32" spans="1:7" ht="51">
      <c r="A32" s="257" t="s">
        <v>51</v>
      </c>
      <c r="B32" s="182">
        <v>20</v>
      </c>
      <c r="C32" s="256" t="s">
        <v>52</v>
      </c>
      <c r="E32" s="258"/>
      <c r="F32" s="277"/>
      <c r="G32" s="259"/>
    </row>
    <row r="33" spans="1:7" ht="38.25">
      <c r="A33" s="257" t="s">
        <v>172</v>
      </c>
      <c r="B33" s="182">
        <v>2</v>
      </c>
      <c r="C33" s="256"/>
      <c r="E33" s="258"/>
      <c r="F33" s="277"/>
      <c r="G33" s="259"/>
    </row>
    <row r="34" spans="1:7" s="271" customFormat="1" ht="39" thickBot="1">
      <c r="A34" s="264" t="s">
        <v>173</v>
      </c>
      <c r="B34" s="283">
        <v>20.1</v>
      </c>
      <c r="C34" s="263" t="s">
        <v>44</v>
      </c>
      <c r="E34" s="260"/>
      <c r="F34" s="286"/>
      <c r="G34" s="261"/>
    </row>
    <row r="35" spans="2:6" s="271" customFormat="1" ht="12.75">
      <c r="B35" s="278"/>
      <c r="F35" s="278"/>
    </row>
    <row r="36" spans="1:7" ht="13.5" thickBot="1">
      <c r="A36" s="274" t="s">
        <v>61</v>
      </c>
      <c r="B36" s="278"/>
      <c r="C36" s="271"/>
      <c r="E36" s="271"/>
      <c r="F36" s="278"/>
      <c r="G36" s="271"/>
    </row>
    <row r="37" spans="1:7" ht="25.5">
      <c r="A37" s="267" t="s">
        <v>11</v>
      </c>
      <c r="B37" s="285">
        <v>2</v>
      </c>
      <c r="C37" s="255"/>
      <c r="E37" s="267" t="s">
        <v>38</v>
      </c>
      <c r="F37" s="285">
        <v>2</v>
      </c>
      <c r="G37" s="255" t="s">
        <v>63</v>
      </c>
    </row>
    <row r="38" spans="1:7" ht="51">
      <c r="A38" s="257" t="s">
        <v>174</v>
      </c>
      <c r="B38" s="287">
        <v>3</v>
      </c>
      <c r="C38" s="256" t="s">
        <v>44</v>
      </c>
      <c r="E38" s="258"/>
      <c r="F38" s="277"/>
      <c r="G38" s="259"/>
    </row>
    <row r="39" spans="1:7" ht="51">
      <c r="A39" s="257" t="s">
        <v>128</v>
      </c>
      <c r="B39" s="181">
        <v>1.5</v>
      </c>
      <c r="C39" s="256" t="s">
        <v>44</v>
      </c>
      <c r="E39" s="258"/>
      <c r="F39" s="277"/>
      <c r="G39" s="259"/>
    </row>
    <row r="40" spans="1:7" ht="51">
      <c r="A40" s="257" t="s">
        <v>175</v>
      </c>
      <c r="B40" s="181">
        <v>2</v>
      </c>
      <c r="C40" s="256" t="s">
        <v>44</v>
      </c>
      <c r="E40" s="258"/>
      <c r="F40" s="277"/>
      <c r="G40" s="259"/>
    </row>
    <row r="41" spans="1:7" ht="38.25">
      <c r="A41" s="257" t="s">
        <v>176</v>
      </c>
      <c r="B41" s="181">
        <v>0.3</v>
      </c>
      <c r="C41" s="256" t="s">
        <v>44</v>
      </c>
      <c r="E41" s="258"/>
      <c r="F41" s="277"/>
      <c r="G41" s="259"/>
    </row>
    <row r="42" spans="1:7" ht="38.25">
      <c r="A42" s="257" t="s">
        <v>177</v>
      </c>
      <c r="B42" s="181">
        <v>1</v>
      </c>
      <c r="C42" s="256" t="s">
        <v>133</v>
      </c>
      <c r="E42" s="258"/>
      <c r="F42" s="277"/>
      <c r="G42" s="259"/>
    </row>
    <row r="43" spans="1:7" ht="51">
      <c r="A43" s="257" t="s">
        <v>178</v>
      </c>
      <c r="B43" s="181">
        <v>50</v>
      </c>
      <c r="C43" s="256" t="s">
        <v>132</v>
      </c>
      <c r="E43" s="258"/>
      <c r="F43" s="277"/>
      <c r="G43" s="259"/>
    </row>
    <row r="44" spans="1:7" ht="51">
      <c r="A44" s="257" t="s">
        <v>179</v>
      </c>
      <c r="B44" s="181">
        <v>7</v>
      </c>
      <c r="C44" s="256" t="s">
        <v>52</v>
      </c>
      <c r="E44" s="258"/>
      <c r="F44" s="277"/>
      <c r="G44" s="259"/>
    </row>
    <row r="45" spans="1:7" ht="25.5">
      <c r="A45" s="257" t="s">
        <v>53</v>
      </c>
      <c r="B45" s="182">
        <v>5</v>
      </c>
      <c r="C45" s="256" t="s">
        <v>54</v>
      </c>
      <c r="E45" s="257" t="s">
        <v>55</v>
      </c>
      <c r="F45" s="182">
        <v>10</v>
      </c>
      <c r="G45" s="256" t="s">
        <v>56</v>
      </c>
    </row>
    <row r="46" spans="1:7" s="272" customFormat="1" ht="39" thickBot="1">
      <c r="A46" s="264" t="s">
        <v>180</v>
      </c>
      <c r="B46" s="288">
        <v>1</v>
      </c>
      <c r="C46" s="256" t="s">
        <v>131</v>
      </c>
      <c r="E46" s="260"/>
      <c r="F46" s="286"/>
      <c r="G46" s="261"/>
    </row>
    <row r="47" spans="2:6" s="272" customFormat="1" ht="12.75">
      <c r="B47" s="289"/>
      <c r="F47" s="289"/>
    </row>
    <row r="48" spans="1:7" ht="13.5" thickBot="1">
      <c r="A48" s="275" t="s">
        <v>68</v>
      </c>
      <c r="B48" s="289"/>
      <c r="C48" s="272"/>
      <c r="E48" s="272"/>
      <c r="F48" s="289"/>
      <c r="G48" s="272"/>
    </row>
    <row r="49" spans="1:7" ht="64.5" thickBot="1">
      <c r="A49" s="247" t="s">
        <v>49</v>
      </c>
      <c r="B49" s="279">
        <v>10000</v>
      </c>
      <c r="C49" s="248" t="s">
        <v>50</v>
      </c>
      <c r="E49" s="265"/>
      <c r="F49" s="311"/>
      <c r="G49" s="266"/>
    </row>
    <row r="50" spans="1:7" s="271" customFormat="1" ht="51.75" thickBot="1">
      <c r="A50" s="264" t="s">
        <v>162</v>
      </c>
      <c r="B50" s="317">
        <v>2.5</v>
      </c>
      <c r="C50" s="248" t="s">
        <v>130</v>
      </c>
      <c r="E50" s="260"/>
      <c r="F50" s="286"/>
      <c r="G50" s="261"/>
    </row>
    <row r="51" spans="2:6" s="271" customFormat="1" ht="12.75">
      <c r="B51" s="278"/>
      <c r="F51" s="278"/>
    </row>
    <row r="52" spans="1:7" ht="13.5" thickBot="1">
      <c r="A52" s="274" t="s">
        <v>30</v>
      </c>
      <c r="B52" s="278"/>
      <c r="C52" s="271"/>
      <c r="D52" s="272"/>
      <c r="E52" s="271"/>
      <c r="F52" s="278"/>
      <c r="G52" s="271"/>
    </row>
    <row r="53" spans="1:7" s="271" customFormat="1" ht="39" thickBot="1">
      <c r="A53" s="270" t="s">
        <v>111</v>
      </c>
      <c r="B53" s="290">
        <v>0.68</v>
      </c>
      <c r="C53" s="269" t="s">
        <v>44</v>
      </c>
      <c r="E53" s="268" t="s">
        <v>181</v>
      </c>
      <c r="F53" s="312">
        <v>1</v>
      </c>
      <c r="G53" s="294" t="s">
        <v>134</v>
      </c>
    </row>
    <row r="54" spans="2:6" s="271" customFormat="1" ht="12.75">
      <c r="B54" s="278"/>
      <c r="F54" s="278"/>
    </row>
    <row r="55" spans="1:6" s="271" customFormat="1" ht="25.5">
      <c r="A55" s="276" t="s">
        <v>182</v>
      </c>
      <c r="B55" s="291">
        <v>0.12</v>
      </c>
      <c r="F55" s="278"/>
    </row>
    <row r="56" spans="1:6" s="271" customFormat="1" ht="25.5">
      <c r="A56" s="276" t="s">
        <v>183</v>
      </c>
      <c r="B56" s="291">
        <v>0.48</v>
      </c>
      <c r="F56" s="278"/>
    </row>
    <row r="57" spans="1:7" ht="12.75">
      <c r="A57" s="276" t="s">
        <v>184</v>
      </c>
      <c r="B57" s="291">
        <v>0.4</v>
      </c>
      <c r="C57" s="271"/>
      <c r="E57" s="271"/>
      <c r="F57" s="278"/>
      <c r="G57" s="271"/>
    </row>
  </sheetData>
  <sheetProtection/>
  <mergeCells count="10">
    <mergeCell ref="A1:IV1"/>
    <mergeCell ref="A13:A14"/>
    <mergeCell ref="C13:C14"/>
    <mergeCell ref="A9:A10"/>
    <mergeCell ref="B9:B10"/>
    <mergeCell ref="C9:C10"/>
    <mergeCell ref="G13:G14"/>
    <mergeCell ref="G9:G10"/>
    <mergeCell ref="E9:E10"/>
    <mergeCell ref="E13:E14"/>
  </mergeCells>
  <dataValidations count="1">
    <dataValidation type="list" allowBlank="1" showInputMessage="1" showErrorMessage="1" sqref="B53">
      <formula1>"0.48, 0.68, 0.88, 1"</formula1>
    </dataValidation>
  </dataValidations>
  <printOptions/>
  <pageMargins left="0.75" right="0.75" top="1" bottom="1" header="0.5" footer="0.5"/>
  <pageSetup horizontalDpi="600" verticalDpi="600" orientation="portrait" paperSize="9" scale="46" r:id="rId3"/>
  <headerFooter alignWithMargins="0">
    <oddHeader>&amp;CThis document is out of date. Please contact your departmental Better Regulation Unit for guidance.</oddHeader>
  </headerFooter>
  <legacyDrawing r:id="rId2"/>
</worksheet>
</file>

<file path=xl/worksheets/sheet2.xml><?xml version="1.0" encoding="utf-8"?>
<worksheet xmlns="http://schemas.openxmlformats.org/spreadsheetml/2006/main" xmlns:r="http://schemas.openxmlformats.org/officeDocument/2006/relationships">
  <sheetPr>
    <tabColor indexed="22"/>
  </sheetPr>
  <dimension ref="A1:K101"/>
  <sheetViews>
    <sheetView view="pageLayout" zoomScaleSheetLayoutView="100" workbookViewId="0" topLeftCell="A97">
      <selection activeCell="C107" sqref="C107"/>
    </sheetView>
  </sheetViews>
  <sheetFormatPr defaultColWidth="8.88671875" defaultRowHeight="15"/>
  <cols>
    <col min="1" max="1" width="27.10546875" style="0" customWidth="1"/>
    <col min="2" max="3" width="10.10546875" style="0" bestFit="1" customWidth="1"/>
    <col min="4" max="4" width="10.88671875" style="0" bestFit="1" customWidth="1"/>
    <col min="5" max="6" width="10.10546875" style="0" bestFit="1" customWidth="1"/>
    <col min="7" max="7" width="10.4453125" style="0" bestFit="1" customWidth="1"/>
    <col min="8" max="9" width="11.10546875" style="0" bestFit="1" customWidth="1"/>
    <col min="10" max="10" width="11.3359375" style="0" bestFit="1" customWidth="1"/>
  </cols>
  <sheetData>
    <row r="1" spans="1:11" ht="15">
      <c r="A1" s="119"/>
      <c r="B1" s="119"/>
      <c r="C1" s="119"/>
      <c r="D1" s="119"/>
      <c r="E1" s="119"/>
      <c r="F1" s="119"/>
      <c r="G1" s="119"/>
      <c r="H1" s="119"/>
      <c r="K1" s="119"/>
    </row>
    <row r="2" spans="1:11" ht="15.75" thickBot="1">
      <c r="A2" s="3" t="s">
        <v>157</v>
      </c>
      <c r="B2" s="119"/>
      <c r="C2" s="119"/>
      <c r="D2" s="119"/>
      <c r="E2" s="119"/>
      <c r="F2" s="119"/>
      <c r="G2" s="119"/>
      <c r="H2" s="119"/>
      <c r="I2" s="119"/>
      <c r="J2" s="119"/>
      <c r="K2" s="119"/>
    </row>
    <row r="3" spans="1:11" ht="15.75" thickBot="1">
      <c r="A3" s="4"/>
      <c r="B3" s="11" t="s">
        <v>24</v>
      </c>
      <c r="C3" s="11" t="s">
        <v>1</v>
      </c>
      <c r="D3" s="11" t="s">
        <v>25</v>
      </c>
      <c r="E3" s="119"/>
      <c r="F3" s="119"/>
      <c r="G3" s="119"/>
      <c r="H3" s="119"/>
      <c r="I3" s="119"/>
      <c r="J3" s="119"/>
      <c r="K3" s="119"/>
    </row>
    <row r="4" spans="1:11" ht="15.75" thickBot="1">
      <c r="A4" s="5" t="s">
        <v>108</v>
      </c>
      <c r="B4" s="7">
        <f>'Key Assumptions'!B8*'Key Assumptions'!B13</f>
        <v>50</v>
      </c>
      <c r="C4" s="7">
        <f>(B4+D4)/2</f>
        <v>75</v>
      </c>
      <c r="D4" s="6">
        <f>'Key Assumptions'!B8*'Key Assumptions'!B14</f>
        <v>100</v>
      </c>
      <c r="E4" s="119"/>
      <c r="F4" s="119"/>
      <c r="G4" s="119"/>
      <c r="H4" s="119"/>
      <c r="I4" s="119"/>
      <c r="J4" s="119"/>
      <c r="K4" s="119"/>
    </row>
    <row r="5" spans="1:11" ht="15.75" thickBot="1">
      <c r="A5" s="5" t="s">
        <v>109</v>
      </c>
      <c r="B5" s="7">
        <f>'Key Assumptions'!$B9*'Key Assumptions'!$B$12</f>
        <v>57.75742115027829</v>
      </c>
      <c r="C5" s="7">
        <f>'Key Assumptions'!$B9*'Key Assumptions'!$B$12</f>
        <v>57.75742115027829</v>
      </c>
      <c r="D5" s="7">
        <f>'Key Assumptions'!$B9*'Key Assumptions'!$B$12</f>
        <v>57.75742115027829</v>
      </c>
      <c r="E5" s="119"/>
      <c r="F5" s="119"/>
      <c r="G5" s="119"/>
      <c r="H5" s="119"/>
      <c r="I5" s="119"/>
      <c r="J5" s="119"/>
      <c r="K5" s="119"/>
    </row>
    <row r="6" spans="1:11" ht="15.75" thickBot="1">
      <c r="A6" s="8" t="s">
        <v>144</v>
      </c>
      <c r="B6" s="9">
        <f>B4+B5</f>
        <v>107.75742115027829</v>
      </c>
      <c r="C6" s="9">
        <f>C4+C5</f>
        <v>132.75742115027828</v>
      </c>
      <c r="D6" s="9">
        <f>D4+D5</f>
        <v>157.75742115027828</v>
      </c>
      <c r="E6" s="119"/>
      <c r="F6" s="119"/>
      <c r="G6" s="119"/>
      <c r="H6" s="119"/>
      <c r="I6" s="119"/>
      <c r="J6" s="119"/>
      <c r="K6" s="119"/>
    </row>
    <row r="7" spans="1:11" ht="15">
      <c r="A7" s="119"/>
      <c r="B7" s="119"/>
      <c r="C7" s="119"/>
      <c r="D7" s="119"/>
      <c r="E7" s="119"/>
      <c r="F7" s="119"/>
      <c r="G7" s="119"/>
      <c r="H7" s="119"/>
      <c r="I7" s="119"/>
      <c r="J7" s="119"/>
      <c r="K7" s="119"/>
    </row>
    <row r="8" spans="1:11" ht="15">
      <c r="A8" s="119"/>
      <c r="B8" s="119"/>
      <c r="C8" s="119"/>
      <c r="D8" s="119"/>
      <c r="E8" s="119"/>
      <c r="F8" s="119"/>
      <c r="G8" s="119"/>
      <c r="H8" s="119"/>
      <c r="I8" s="119"/>
      <c r="J8" s="119"/>
      <c r="K8" s="119"/>
    </row>
    <row r="9" spans="1:11" ht="15.75" thickBot="1">
      <c r="A9" s="10" t="s">
        <v>39</v>
      </c>
      <c r="B9" s="119"/>
      <c r="C9" s="119"/>
      <c r="D9" s="119"/>
      <c r="E9" s="119"/>
      <c r="F9" s="119"/>
      <c r="G9" s="119"/>
      <c r="H9" s="119"/>
      <c r="I9" s="119"/>
      <c r="J9" s="119"/>
      <c r="K9" s="119"/>
    </row>
    <row r="10" spans="1:11" ht="15.75" thickBot="1">
      <c r="A10" s="24" t="s">
        <v>0</v>
      </c>
      <c r="B10" s="339" t="s">
        <v>108</v>
      </c>
      <c r="C10" s="340"/>
      <c r="D10" s="341"/>
      <c r="E10" s="339" t="s">
        <v>109</v>
      </c>
      <c r="F10" s="340"/>
      <c r="G10" s="341"/>
      <c r="H10" s="339" t="s">
        <v>14</v>
      </c>
      <c r="I10" s="340"/>
      <c r="J10" s="341"/>
      <c r="K10" s="119"/>
    </row>
    <row r="11" spans="1:11" ht="15.75" thickBot="1">
      <c r="A11" s="63"/>
      <c r="B11" s="11" t="s">
        <v>24</v>
      </c>
      <c r="C11" s="11" t="s">
        <v>1</v>
      </c>
      <c r="D11" s="11" t="s">
        <v>25</v>
      </c>
      <c r="E11" s="11" t="s">
        <v>24</v>
      </c>
      <c r="F11" s="11" t="s">
        <v>1</v>
      </c>
      <c r="G11" s="11" t="s">
        <v>25</v>
      </c>
      <c r="H11" s="11" t="s">
        <v>24</v>
      </c>
      <c r="I11" s="11" t="s">
        <v>1</v>
      </c>
      <c r="J11" s="11" t="s">
        <v>25</v>
      </c>
      <c r="K11" s="119"/>
    </row>
    <row r="12" spans="1:11" ht="15">
      <c r="A12" s="13" t="s">
        <v>2</v>
      </c>
      <c r="B12" s="64">
        <f>B4*'Key Assumptions'!$B23</f>
        <v>1884</v>
      </c>
      <c r="C12" s="22">
        <f>C4*'Key Assumptions'!$B23</f>
        <v>2826</v>
      </c>
      <c r="D12" s="65">
        <f>D4*'Key Assumptions'!$B23</f>
        <v>3768</v>
      </c>
      <c r="E12" s="64">
        <f>B5*'Key Assumptions'!$B23</f>
        <v>2176.299628942486</v>
      </c>
      <c r="F12" s="22">
        <f>C5*'Key Assumptions'!$B23</f>
        <v>2176.299628942486</v>
      </c>
      <c r="G12" s="65">
        <f>D5*'Key Assumptions'!$B23</f>
        <v>2176.299628942486</v>
      </c>
      <c r="H12" s="69"/>
      <c r="I12" s="23"/>
      <c r="J12" s="70"/>
      <c r="K12" s="119"/>
    </row>
    <row r="13" spans="1:11" ht="15">
      <c r="A13" s="13" t="s">
        <v>3</v>
      </c>
      <c r="B13" s="71">
        <f>B12*'Key Assumptions'!$B15</f>
        <v>52620.12</v>
      </c>
      <c r="C13" s="17">
        <f>C12*'Key Assumptions'!$B15</f>
        <v>78930.18</v>
      </c>
      <c r="D13" s="72">
        <f>D12*'Key Assumptions'!$B15</f>
        <v>105240.24</v>
      </c>
      <c r="E13" s="71">
        <f>E12*'Key Assumptions'!$B15</f>
        <v>60784.04863636363</v>
      </c>
      <c r="F13" s="17">
        <f>F12*'Key Assumptions'!$B15</f>
        <v>60784.04863636363</v>
      </c>
      <c r="G13" s="72">
        <f>G12*'Key Assumptions'!$B15</f>
        <v>60784.04863636363</v>
      </c>
      <c r="H13" s="71">
        <f>B13+E13</f>
        <v>113404.16863636364</v>
      </c>
      <c r="I13" s="17">
        <f>C13+F13</f>
        <v>139714.22863636364</v>
      </c>
      <c r="J13" s="72">
        <f>D13+G13</f>
        <v>166024.28863636364</v>
      </c>
      <c r="K13" s="119"/>
    </row>
    <row r="14" spans="1:11" ht="15">
      <c r="A14" s="13" t="s">
        <v>4</v>
      </c>
      <c r="B14" s="77">
        <f>B4*'Key Assumptions'!$B30*'Key Assumptions'!$B31</f>
        <v>36.050000000000004</v>
      </c>
      <c r="C14" s="15">
        <f>C4*'Key Assumptions'!$B30*'Key Assumptions'!$B31</f>
        <v>54.07500000000001</v>
      </c>
      <c r="D14" s="78">
        <f>D4*'Key Assumptions'!$B30*'Key Assumptions'!$B31</f>
        <v>72.10000000000001</v>
      </c>
      <c r="E14" s="77">
        <f>B5*'Key Assumptions'!$B30*'Key Assumptions'!$B31</f>
        <v>41.64310064935065</v>
      </c>
      <c r="F14" s="15">
        <f>C5*'Key Assumptions'!$B30*'Key Assumptions'!$B31</f>
        <v>41.64310064935065</v>
      </c>
      <c r="G14" s="78">
        <f>D5*'Key Assumptions'!$B30*'Key Assumptions'!$B31</f>
        <v>41.64310064935065</v>
      </c>
      <c r="H14" s="58"/>
      <c r="I14" s="16"/>
      <c r="J14" s="73"/>
      <c r="K14" s="119"/>
    </row>
    <row r="15" spans="1:11" ht="15">
      <c r="A15" s="13" t="s">
        <v>5</v>
      </c>
      <c r="B15" s="71">
        <f>B14*'Key Assumptions'!$B15</f>
        <v>1006.8765000000001</v>
      </c>
      <c r="C15" s="17">
        <f>C14*'Key Assumptions'!$B15</f>
        <v>1510.3147500000002</v>
      </c>
      <c r="D15" s="72">
        <f>D14*'Key Assumptions'!$B15</f>
        <v>2013.7530000000002</v>
      </c>
      <c r="E15" s="71">
        <f>E14*'Key Assumptions'!$B15</f>
        <v>1163.0918011363638</v>
      </c>
      <c r="F15" s="17">
        <f>F14*'Key Assumptions'!$B15</f>
        <v>1163.0918011363638</v>
      </c>
      <c r="G15" s="72">
        <f>G14*'Key Assumptions'!$B15</f>
        <v>1163.0918011363638</v>
      </c>
      <c r="H15" s="71">
        <f>B15+E15</f>
        <v>2169.968301136364</v>
      </c>
      <c r="I15" s="17">
        <f>C15+F15</f>
        <v>2673.406551136364</v>
      </c>
      <c r="J15" s="72">
        <f>D15+G15</f>
        <v>3176.844801136364</v>
      </c>
      <c r="K15" s="119"/>
    </row>
    <row r="16" spans="1:11" ht="15.75" thickBot="1">
      <c r="A16" s="13" t="s">
        <v>6</v>
      </c>
      <c r="B16" s="66"/>
      <c r="C16" s="67"/>
      <c r="D16" s="68"/>
      <c r="E16" s="66"/>
      <c r="F16" s="67"/>
      <c r="G16" s="68"/>
      <c r="H16" s="74">
        <f>B62</f>
        <v>60658.51006032931</v>
      </c>
      <c r="I16" s="75">
        <f>C62</f>
        <v>74731.4410503293</v>
      </c>
      <c r="J16" s="76">
        <f>D62</f>
        <v>88804.37204032931</v>
      </c>
      <c r="K16" s="119"/>
    </row>
    <row r="17" spans="1:11" ht="15.75" thickBot="1">
      <c r="A17" s="12" t="s">
        <v>153</v>
      </c>
      <c r="B17" s="134"/>
      <c r="C17" s="134"/>
      <c r="D17" s="134"/>
      <c r="E17" s="134"/>
      <c r="F17" s="134"/>
      <c r="G17" s="134"/>
      <c r="H17" s="27">
        <f>H13+H15+H16</f>
        <v>176232.64699782932</v>
      </c>
      <c r="I17" s="27">
        <f>I13+I15+I16</f>
        <v>217119.07623782931</v>
      </c>
      <c r="J17" s="27">
        <f>J13+J15+J16</f>
        <v>258005.5054778293</v>
      </c>
      <c r="K17" s="119"/>
    </row>
    <row r="18" spans="1:11" ht="15.75" thickBot="1">
      <c r="A18" s="120"/>
      <c r="B18" s="121"/>
      <c r="C18" s="121"/>
      <c r="D18" s="121"/>
      <c r="E18" s="121"/>
      <c r="F18" s="121"/>
      <c r="G18" s="121"/>
      <c r="H18" s="122"/>
      <c r="I18" s="122"/>
      <c r="J18" s="122"/>
      <c r="K18" s="119"/>
    </row>
    <row r="19" spans="1:11" ht="15.75" thickBot="1">
      <c r="A19" s="53" t="s">
        <v>8</v>
      </c>
      <c r="B19" s="339" t="s">
        <v>108</v>
      </c>
      <c r="C19" s="340"/>
      <c r="D19" s="341"/>
      <c r="E19" s="339" t="s">
        <v>109</v>
      </c>
      <c r="F19" s="340"/>
      <c r="G19" s="341"/>
      <c r="H19" s="339" t="s">
        <v>14</v>
      </c>
      <c r="I19" s="340"/>
      <c r="J19" s="341"/>
      <c r="K19" s="119"/>
    </row>
    <row r="20" spans="2:11" ht="15.75" thickBot="1">
      <c r="B20" s="11" t="s">
        <v>24</v>
      </c>
      <c r="C20" s="11" t="s">
        <v>1</v>
      </c>
      <c r="D20" s="11" t="s">
        <v>25</v>
      </c>
      <c r="E20" s="11" t="s">
        <v>24</v>
      </c>
      <c r="F20" s="11" t="s">
        <v>1</v>
      </c>
      <c r="G20" s="11" t="s">
        <v>25</v>
      </c>
      <c r="H20" s="11" t="s">
        <v>24</v>
      </c>
      <c r="I20" s="11" t="s">
        <v>1</v>
      </c>
      <c r="J20" s="11" t="s">
        <v>25</v>
      </c>
      <c r="K20" s="119"/>
    </row>
    <row r="21" spans="1:11" ht="15">
      <c r="A21" s="19" t="s">
        <v>6</v>
      </c>
      <c r="B21" s="313"/>
      <c r="C21" s="314"/>
      <c r="D21" s="315"/>
      <c r="E21" s="313"/>
      <c r="F21" s="314"/>
      <c r="G21" s="315"/>
      <c r="H21" s="56">
        <f>B67</f>
        <v>539574.790776104</v>
      </c>
      <c r="I21" s="52">
        <f>C67</f>
        <v>664757.5357361038</v>
      </c>
      <c r="J21" s="57">
        <f>D67</f>
        <v>789940.2806961039</v>
      </c>
      <c r="K21" s="119"/>
    </row>
    <row r="22" spans="1:11" ht="15">
      <c r="A22" s="13" t="s">
        <v>9</v>
      </c>
      <c r="B22" s="64">
        <f>B4*'Key Assumptions'!$B37*52</f>
        <v>5200</v>
      </c>
      <c r="C22" s="22">
        <f>C4*'Key Assumptions'!$B37*52</f>
        <v>7800</v>
      </c>
      <c r="D22" s="65">
        <f>D4*'Key Assumptions'!$B37*52</f>
        <v>10400</v>
      </c>
      <c r="E22" s="64">
        <f>B5*'Key Assumptions'!$B37*52</f>
        <v>6006.771799628942</v>
      </c>
      <c r="F22" s="22">
        <f>C5*'Key Assumptions'!$B37*52</f>
        <v>6006.771799628942</v>
      </c>
      <c r="G22" s="65">
        <f>D5*'Key Assumptions'!$B37*52</f>
        <v>6006.771799628942</v>
      </c>
      <c r="H22" s="58"/>
      <c r="I22" s="18"/>
      <c r="J22" s="59"/>
      <c r="K22" s="119"/>
    </row>
    <row r="23" spans="1:11" ht="15.75" thickBot="1">
      <c r="A23" s="20" t="s">
        <v>10</v>
      </c>
      <c r="B23" s="79">
        <f>B22*'Key Assumptions'!$B15</f>
        <v>145236</v>
      </c>
      <c r="C23" s="80">
        <f>C22*'Key Assumptions'!$B15</f>
        <v>217854</v>
      </c>
      <c r="D23" s="81">
        <f>D22*'Key Assumptions'!$B15</f>
        <v>290472</v>
      </c>
      <c r="E23" s="79">
        <f>E22*'Key Assumptions'!$B15</f>
        <v>167769.13636363635</v>
      </c>
      <c r="F23" s="80">
        <f>F22*'Key Assumptions'!$B15</f>
        <v>167769.13636363635</v>
      </c>
      <c r="G23" s="81">
        <f>G22*'Key Assumptions'!$B15</f>
        <v>167769.13636363635</v>
      </c>
      <c r="H23" s="60">
        <f>B23+E23</f>
        <v>313005.13636363635</v>
      </c>
      <c r="I23" s="25">
        <f>C23+F23</f>
        <v>385623.13636363635</v>
      </c>
      <c r="J23" s="61">
        <f>D23+G23</f>
        <v>458241.13636363635</v>
      </c>
      <c r="K23" s="119"/>
    </row>
    <row r="24" spans="1:11" ht="15.75" thickBot="1">
      <c r="A24" s="53" t="s">
        <v>31</v>
      </c>
      <c r="B24" s="135"/>
      <c r="C24" s="136"/>
      <c r="D24" s="137"/>
      <c r="E24" s="135"/>
      <c r="F24" s="136"/>
      <c r="G24" s="137"/>
      <c r="H24" s="27">
        <f>H21+H23</f>
        <v>852579.9271397403</v>
      </c>
      <c r="I24" s="27">
        <f>I21+I23</f>
        <v>1050380.6720997402</v>
      </c>
      <c r="J24" s="62">
        <f>J21+J23</f>
        <v>1248181.4170597403</v>
      </c>
      <c r="K24" s="119"/>
    </row>
    <row r="25" spans="1:11" ht="15.75" thickBot="1">
      <c r="A25" s="119"/>
      <c r="B25" s="119"/>
      <c r="C25" s="119"/>
      <c r="D25" s="119"/>
      <c r="E25" s="119"/>
      <c r="F25" s="119"/>
      <c r="G25" s="119"/>
      <c r="H25" s="119"/>
      <c r="I25" s="119"/>
      <c r="J25" s="119"/>
      <c r="K25" s="119"/>
    </row>
    <row r="26" spans="1:11" ht="15.75" thickBot="1">
      <c r="A26" s="12" t="s">
        <v>69</v>
      </c>
      <c r="B26" s="339" t="s">
        <v>108</v>
      </c>
      <c r="C26" s="340"/>
      <c r="D26" s="341"/>
      <c r="E26" s="339" t="s">
        <v>109</v>
      </c>
      <c r="F26" s="340"/>
      <c r="G26" s="341"/>
      <c r="H26" s="339" t="s">
        <v>14</v>
      </c>
      <c r="I26" s="340"/>
      <c r="J26" s="341"/>
      <c r="K26" s="119"/>
    </row>
    <row r="27" spans="1:11" ht="15.75" thickBot="1">
      <c r="A27" s="28"/>
      <c r="B27" s="11" t="s">
        <v>24</v>
      </c>
      <c r="C27" s="11" t="s">
        <v>1</v>
      </c>
      <c r="D27" s="11" t="s">
        <v>25</v>
      </c>
      <c r="E27" s="11" t="s">
        <v>24</v>
      </c>
      <c r="F27" s="11" t="s">
        <v>1</v>
      </c>
      <c r="G27" s="11" t="s">
        <v>25</v>
      </c>
      <c r="H27" s="14" t="s">
        <v>24</v>
      </c>
      <c r="I27" s="14" t="s">
        <v>1</v>
      </c>
      <c r="J27" s="14" t="s">
        <v>25</v>
      </c>
      <c r="K27" s="119"/>
    </row>
    <row r="28" spans="1:11" ht="15">
      <c r="A28" s="13" t="s">
        <v>13</v>
      </c>
      <c r="B28" s="98">
        <f>B4*'Key Assumptions'!$B49*'Key Assumptions'!$B50</f>
        <v>1250000</v>
      </c>
      <c r="C28" s="94">
        <f>C4*'Key Assumptions'!$B49*'Key Assumptions'!$B50</f>
        <v>1875000</v>
      </c>
      <c r="D28" s="95">
        <f>D4*'Key Assumptions'!$B49*'Key Assumptions'!$B50</f>
        <v>2500000</v>
      </c>
      <c r="E28" s="98">
        <f>B5*'Key Assumptions'!$B49*'Key Assumptions'!$B50</f>
        <v>1443935.5287569573</v>
      </c>
      <c r="F28" s="94">
        <f>C5*'Key Assumptions'!$B49*'Key Assumptions'!$B50</f>
        <v>1443935.5287569573</v>
      </c>
      <c r="G28" s="95">
        <f>D5*'Key Assumptions'!$B49*'Key Assumptions'!$B50</f>
        <v>1443935.5287569573</v>
      </c>
      <c r="H28" s="71">
        <f>B28+E28</f>
        <v>2693935.5287569575</v>
      </c>
      <c r="I28" s="17">
        <f>C28+F28</f>
        <v>3318935.5287569575</v>
      </c>
      <c r="J28" s="72">
        <f>D28+G28</f>
        <v>3943935.5287569575</v>
      </c>
      <c r="K28" s="119"/>
    </row>
    <row r="29" spans="1:11" ht="15">
      <c r="A29" s="13" t="s">
        <v>80</v>
      </c>
      <c r="B29" s="77">
        <f>B4*'Key Assumptions'!$B30*'Key Assumptions'!$B32</f>
        <v>35.00000000000001</v>
      </c>
      <c r="C29" s="15">
        <f>C4*'Key Assumptions'!$B30*'Key Assumptions'!$B32</f>
        <v>52.50000000000001</v>
      </c>
      <c r="D29" s="78">
        <f>D4*'Key Assumptions'!$B30*'Key Assumptions'!$B32</f>
        <v>70.00000000000001</v>
      </c>
      <c r="E29" s="77">
        <f>B5*'Key Assumptions'!$B30*'Key Assumptions'!$B32</f>
        <v>40.4301948051948</v>
      </c>
      <c r="F29" s="15">
        <f>C5*'Key Assumptions'!$B30*'Key Assumptions'!$B32</f>
        <v>40.4301948051948</v>
      </c>
      <c r="G29" s="78">
        <f>D5*'Key Assumptions'!$B30*'Key Assumptions'!$B32</f>
        <v>40.4301948051948</v>
      </c>
      <c r="H29" s="58"/>
      <c r="I29" s="18"/>
      <c r="J29" s="59"/>
      <c r="K29" s="119"/>
    </row>
    <row r="30" spans="1:11" ht="15.75" thickBot="1">
      <c r="A30" s="13" t="s">
        <v>81</v>
      </c>
      <c r="B30" s="79">
        <f>B29*'Key Assumptions'!$B15</f>
        <v>977.5500000000002</v>
      </c>
      <c r="C30" s="80">
        <f>C29*'Key Assumptions'!$B15</f>
        <v>1466.3250000000003</v>
      </c>
      <c r="D30" s="81">
        <f>D29*'Key Assumptions'!$B15</f>
        <v>1955.1000000000004</v>
      </c>
      <c r="E30" s="79">
        <f>E29*'Key Assumptions'!$B15</f>
        <v>1129.2153409090909</v>
      </c>
      <c r="F30" s="80">
        <f>F29*'Key Assumptions'!$B15</f>
        <v>1129.2153409090909</v>
      </c>
      <c r="G30" s="81">
        <f>G29*'Key Assumptions'!$B15</f>
        <v>1129.2153409090909</v>
      </c>
      <c r="H30" s="71">
        <f>B30+E30</f>
        <v>2106.765340909091</v>
      </c>
      <c r="I30" s="17">
        <f>C30+F30</f>
        <v>2595.5403409090914</v>
      </c>
      <c r="J30" s="72">
        <f>D30+G30</f>
        <v>3084.315340909091</v>
      </c>
      <c r="K30" s="119"/>
    </row>
    <row r="31" spans="1:11" ht="15.75" thickBot="1">
      <c r="A31" s="12" t="s">
        <v>88</v>
      </c>
      <c r="B31" s="136"/>
      <c r="C31" s="136"/>
      <c r="D31" s="136"/>
      <c r="E31" s="136"/>
      <c r="F31" s="136"/>
      <c r="G31" s="136"/>
      <c r="H31" s="29">
        <f>H28+H30</f>
        <v>2696042.2940978664</v>
      </c>
      <c r="I31" s="29">
        <f>I28+I30</f>
        <v>3321531.069097867</v>
      </c>
      <c r="J31" s="88">
        <f>J28+J30</f>
        <v>3947019.8440978667</v>
      </c>
      <c r="K31" s="119"/>
    </row>
    <row r="32" spans="1:11" ht="15.75" thickBot="1">
      <c r="A32" s="119"/>
      <c r="B32" s="119"/>
      <c r="C32" s="119"/>
      <c r="D32" s="119"/>
      <c r="E32" s="119"/>
      <c r="F32" s="119"/>
      <c r="G32" s="119"/>
      <c r="H32" s="119"/>
      <c r="I32" s="119"/>
      <c r="J32" s="119"/>
      <c r="K32" s="119"/>
    </row>
    <row r="33" spans="1:11" ht="15.75" thickBot="1">
      <c r="A33" s="119"/>
      <c r="B33" s="14" t="s">
        <v>24</v>
      </c>
      <c r="C33" s="14" t="s">
        <v>1</v>
      </c>
      <c r="D33" s="14" t="s">
        <v>25</v>
      </c>
      <c r="E33" s="119"/>
      <c r="F33" s="119"/>
      <c r="G33" s="119"/>
      <c r="H33" s="119"/>
      <c r="I33" s="119"/>
      <c r="J33" s="119"/>
      <c r="K33" s="119"/>
    </row>
    <row r="34" spans="1:11" ht="15.75" thickBot="1">
      <c r="A34" s="12" t="s">
        <v>73</v>
      </c>
      <c r="B34" s="27">
        <f>0-H17</f>
        <v>-176232.64699782932</v>
      </c>
      <c r="C34" s="27">
        <f>0-I17</f>
        <v>-217119.07623782931</v>
      </c>
      <c r="D34" s="62">
        <f>0-J17</f>
        <v>-258005.5054778293</v>
      </c>
      <c r="E34" s="119"/>
      <c r="F34" s="119"/>
      <c r="G34" s="119"/>
      <c r="H34" s="119"/>
      <c r="I34" s="119"/>
      <c r="J34" s="119"/>
      <c r="K34" s="119"/>
    </row>
    <row r="35" spans="1:11" ht="15.75" thickBot="1">
      <c r="A35" s="12" t="s">
        <v>74</v>
      </c>
      <c r="B35" s="27">
        <f>H31-H24</f>
        <v>1843462.366958126</v>
      </c>
      <c r="C35" s="27">
        <f>I31-I24</f>
        <v>2271150.3969981265</v>
      </c>
      <c r="D35" s="62">
        <f>J31-J24</f>
        <v>2698838.4270381266</v>
      </c>
      <c r="E35" s="119"/>
      <c r="F35" s="119"/>
      <c r="G35" s="119"/>
      <c r="H35" s="119"/>
      <c r="I35" s="119"/>
      <c r="J35" s="119"/>
      <c r="K35" s="119"/>
    </row>
    <row r="36" spans="1:11" ht="15">
      <c r="A36" s="119"/>
      <c r="B36" s="119"/>
      <c r="C36" s="119"/>
      <c r="D36" s="119"/>
      <c r="E36" s="119"/>
      <c r="F36" s="119"/>
      <c r="G36" s="119"/>
      <c r="H36" s="119"/>
      <c r="I36" s="119"/>
      <c r="J36" s="119"/>
      <c r="K36" s="119"/>
    </row>
    <row r="37" spans="1:11" ht="15.75" thickBot="1">
      <c r="A37" s="119"/>
      <c r="B37" s="119"/>
      <c r="C37" s="119"/>
      <c r="D37" s="119"/>
      <c r="E37" s="119"/>
      <c r="F37" s="119"/>
      <c r="G37" s="119"/>
      <c r="H37" s="119"/>
      <c r="I37" s="119"/>
      <c r="J37" s="119"/>
      <c r="K37" s="119"/>
    </row>
    <row r="38" spans="1:11" ht="15.75" thickBot="1">
      <c r="A38" s="342" t="s">
        <v>23</v>
      </c>
      <c r="B38" s="345" t="s">
        <v>145</v>
      </c>
      <c r="C38" s="346"/>
      <c r="D38" s="347"/>
      <c r="E38" s="346" t="s">
        <v>146</v>
      </c>
      <c r="F38" s="346"/>
      <c r="G38" s="347"/>
      <c r="H38" s="125"/>
      <c r="I38" s="125"/>
      <c r="J38" s="125"/>
      <c r="K38" s="119"/>
    </row>
    <row r="39" spans="1:11" ht="15.75" thickBot="1">
      <c r="A39" s="343"/>
      <c r="B39" s="11" t="s">
        <v>24</v>
      </c>
      <c r="C39" s="11" t="s">
        <v>1</v>
      </c>
      <c r="D39" s="11" t="s">
        <v>25</v>
      </c>
      <c r="E39" s="11" t="s">
        <v>24</v>
      </c>
      <c r="F39" s="11" t="s">
        <v>1</v>
      </c>
      <c r="G39" s="11" t="s">
        <v>25</v>
      </c>
      <c r="H39" s="125"/>
      <c r="I39" s="125"/>
      <c r="J39" s="125"/>
      <c r="K39" s="119"/>
    </row>
    <row r="40" spans="1:11" ht="15.75" thickBot="1">
      <c r="A40" s="344"/>
      <c r="B40" s="143">
        <f>B6*'Key Assumptions'!$B20</f>
        <v>57.111433209647494</v>
      </c>
      <c r="C40" s="144">
        <f>C6*'Key Assumptions'!$B20</f>
        <v>70.36143320964749</v>
      </c>
      <c r="D40" s="145">
        <f>D6*'Key Assumptions'!$B20</f>
        <v>83.61143320964749</v>
      </c>
      <c r="E40" s="146">
        <f>B6*'Key Assumptions'!$B19</f>
        <v>50.645987940630796</v>
      </c>
      <c r="F40" s="144">
        <f>C6*'Key Assumptions'!$B19</f>
        <v>62.39598794063079</v>
      </c>
      <c r="G40" s="145">
        <f>D6*'Key Assumptions'!$B19</f>
        <v>74.14598794063079</v>
      </c>
      <c r="H40" s="125"/>
      <c r="I40" s="125"/>
      <c r="J40" s="125"/>
      <c r="K40" s="119"/>
    </row>
    <row r="41" spans="1:11" ht="15">
      <c r="A41" s="123"/>
      <c r="B41" s="124"/>
      <c r="C41" s="124"/>
      <c r="D41" s="124"/>
      <c r="E41" s="124"/>
      <c r="F41" s="124"/>
      <c r="G41" s="124"/>
      <c r="H41" s="125"/>
      <c r="I41" s="125"/>
      <c r="J41" s="125"/>
      <c r="K41" s="119"/>
    </row>
    <row r="42" spans="1:11" ht="15.75" thickBot="1">
      <c r="A42" s="31" t="s">
        <v>17</v>
      </c>
      <c r="B42" s="126"/>
      <c r="C42" s="126"/>
      <c r="D42" s="126"/>
      <c r="E42" s="126"/>
      <c r="F42" s="126"/>
      <c r="G42" s="126"/>
      <c r="H42" s="125"/>
      <c r="I42" s="125"/>
      <c r="J42" s="125"/>
      <c r="K42" s="119"/>
    </row>
    <row r="43" spans="1:11" ht="15.75" thickBot="1">
      <c r="A43" s="28"/>
      <c r="B43" s="351" t="s">
        <v>15</v>
      </c>
      <c r="C43" s="352"/>
      <c r="D43" s="353"/>
      <c r="E43" s="354" t="s">
        <v>16</v>
      </c>
      <c r="F43" s="355"/>
      <c r="G43" s="356"/>
      <c r="H43" s="348" t="s">
        <v>14</v>
      </c>
      <c r="I43" s="349"/>
      <c r="J43" s="350"/>
      <c r="K43" s="119"/>
    </row>
    <row r="44" spans="1:11" ht="15.75" thickBot="1">
      <c r="A44" s="12" t="s">
        <v>21</v>
      </c>
      <c r="B44" s="11" t="s">
        <v>24</v>
      </c>
      <c r="C44" s="11" t="s">
        <v>1</v>
      </c>
      <c r="D44" s="11" t="s">
        <v>25</v>
      </c>
      <c r="E44" s="11" t="s">
        <v>24</v>
      </c>
      <c r="F44" s="11" t="s">
        <v>1</v>
      </c>
      <c r="G44" s="11" t="s">
        <v>25</v>
      </c>
      <c r="H44" s="48" t="s">
        <v>24</v>
      </c>
      <c r="I44" s="49" t="s">
        <v>1</v>
      </c>
      <c r="J44" s="50" t="s">
        <v>25</v>
      </c>
      <c r="K44" s="119"/>
    </row>
    <row r="45" spans="1:11" ht="15">
      <c r="A45" s="13" t="s">
        <v>2</v>
      </c>
      <c r="B45" s="147">
        <f>B40*'Key Assumptions'!$B24</f>
        <v>491.15832560296843</v>
      </c>
      <c r="C45" s="148">
        <f>C40*'Key Assumptions'!$B24</f>
        <v>605.1083256029683</v>
      </c>
      <c r="D45" s="149">
        <f>D40*'Key Assumptions'!$B24</f>
        <v>719.0583256029684</v>
      </c>
      <c r="E45" s="147">
        <f>E40*'Key Assumptions'!$B25</f>
        <v>1514.3150394248607</v>
      </c>
      <c r="F45" s="148">
        <f>F40*'Key Assumptions'!$B25</f>
        <v>1865.6400394248606</v>
      </c>
      <c r="G45" s="149">
        <f>G40*'Key Assumptions'!$B25</f>
        <v>2216.9650394248606</v>
      </c>
      <c r="H45" s="82"/>
      <c r="I45" s="83"/>
      <c r="J45" s="84"/>
      <c r="K45" s="119"/>
    </row>
    <row r="46" spans="1:11" ht="15">
      <c r="A46" s="13" t="s">
        <v>3</v>
      </c>
      <c r="B46" s="71">
        <f>B45*'Key Assumptions'!$B16</f>
        <v>21051.045835343226</v>
      </c>
      <c r="C46" s="17">
        <f>C45*'Key Assumptions'!$B16</f>
        <v>25934.94283534322</v>
      </c>
      <c r="D46" s="72">
        <f>D45*'Key Assumptions'!$B16</f>
        <v>30818.839835343224</v>
      </c>
      <c r="E46" s="71">
        <f>E45*'Key Assumptions'!$B16</f>
        <v>64903.54258974953</v>
      </c>
      <c r="F46" s="17">
        <f>F45*'Key Assumptions'!$B16</f>
        <v>79961.33208974953</v>
      </c>
      <c r="G46" s="72">
        <f>G45*'Key Assumptions'!$B16</f>
        <v>95019.12158974953</v>
      </c>
      <c r="H46" s="71">
        <f>B46+E46</f>
        <v>85954.58842509275</v>
      </c>
      <c r="I46" s="17">
        <f>C46+F46</f>
        <v>105896.27492509274</v>
      </c>
      <c r="J46" s="72">
        <f>D46+G46</f>
        <v>125837.96142509276</v>
      </c>
      <c r="K46" s="119"/>
    </row>
    <row r="47" spans="1:11" ht="15">
      <c r="A47" s="13" t="s">
        <v>4</v>
      </c>
      <c r="B47" s="77">
        <f>B40*'Key Assumptions'!$B30*'Key Assumptions'!$B34</f>
        <v>40.17789326298702</v>
      </c>
      <c r="C47" s="15">
        <f>C40*'Key Assumptions'!$B30*'Key Assumptions'!$B34</f>
        <v>49.499268262987016</v>
      </c>
      <c r="D47" s="78">
        <f>D40*'Key Assumptions'!$B30*'Key Assumptions'!$B34</f>
        <v>58.82064326298702</v>
      </c>
      <c r="E47" s="77">
        <f>E40*'Key Assumptions'!$B30*'Key Assumptions'!$B34</f>
        <v>35.62945251623377</v>
      </c>
      <c r="F47" s="15">
        <f>F40*'Key Assumptions'!$B30*'Key Assumptions'!$B34</f>
        <v>43.895577516233764</v>
      </c>
      <c r="G47" s="78">
        <f>G40*'Key Assumptions'!$B30*'Key Assumptions'!$B34</f>
        <v>52.161702516233774</v>
      </c>
      <c r="H47" s="77"/>
      <c r="I47" s="15"/>
      <c r="J47" s="78"/>
      <c r="K47" s="119"/>
    </row>
    <row r="48" spans="1:11" ht="15.75" thickBot="1">
      <c r="A48" s="13" t="s">
        <v>22</v>
      </c>
      <c r="B48" s="79">
        <f>B47*'Key Assumptions'!$B16</f>
        <v>1722.0245052516236</v>
      </c>
      <c r="C48" s="80">
        <f>C47*'Key Assumptions'!$B16</f>
        <v>2121.5386377516234</v>
      </c>
      <c r="D48" s="81">
        <f>D47*'Key Assumptions'!$B16</f>
        <v>2521.0527702516238</v>
      </c>
      <c r="E48" s="79">
        <f>E47*'Key Assumptions'!$B16</f>
        <v>1527.0783348457794</v>
      </c>
      <c r="F48" s="80">
        <f>F47*'Key Assumptions'!$B16</f>
        <v>1881.3644523457792</v>
      </c>
      <c r="G48" s="81">
        <f>G47*'Key Assumptions'!$B16</f>
        <v>2235.6505698457795</v>
      </c>
      <c r="H48" s="79">
        <f>B48+E48</f>
        <v>3249.102840097403</v>
      </c>
      <c r="I48" s="80">
        <f>C48+F48</f>
        <v>4002.9030900974026</v>
      </c>
      <c r="J48" s="81">
        <f>D48+G48</f>
        <v>4756.703340097403</v>
      </c>
      <c r="K48" s="119"/>
    </row>
    <row r="49" spans="1:11" ht="15.75" thickBot="1">
      <c r="A49" s="24" t="s">
        <v>154</v>
      </c>
      <c r="B49" s="135"/>
      <c r="C49" s="136"/>
      <c r="D49" s="137"/>
      <c r="E49" s="136"/>
      <c r="F49" s="136"/>
      <c r="G49" s="137"/>
      <c r="H49" s="29">
        <f>H46+H48</f>
        <v>89203.69126519015</v>
      </c>
      <c r="I49" s="29">
        <f>I46+I48</f>
        <v>109899.17801519015</v>
      </c>
      <c r="J49" s="62">
        <f>J46+J48</f>
        <v>130594.66476519016</v>
      </c>
      <c r="K49" s="119"/>
    </row>
    <row r="50" spans="1:11" ht="15.75" thickBot="1">
      <c r="A50" s="120"/>
      <c r="B50" s="124"/>
      <c r="C50" s="124"/>
      <c r="D50" s="124"/>
      <c r="E50" s="124"/>
      <c r="F50" s="124"/>
      <c r="G50" s="124"/>
      <c r="H50" s="122"/>
      <c r="I50" s="122"/>
      <c r="J50" s="122"/>
      <c r="K50" s="119"/>
    </row>
    <row r="51" spans="1:11" ht="15.75" thickBot="1">
      <c r="A51" s="28"/>
      <c r="B51" s="351" t="s">
        <v>15</v>
      </c>
      <c r="C51" s="352"/>
      <c r="D51" s="353"/>
      <c r="E51" s="354" t="s">
        <v>16</v>
      </c>
      <c r="F51" s="355"/>
      <c r="G51" s="356"/>
      <c r="H51" s="348" t="s">
        <v>14</v>
      </c>
      <c r="I51" s="349"/>
      <c r="J51" s="350"/>
      <c r="K51" s="119"/>
    </row>
    <row r="52" spans="1:11" ht="15.75" thickBot="1">
      <c r="A52" s="12" t="s">
        <v>72</v>
      </c>
      <c r="B52" s="11" t="s">
        <v>24</v>
      </c>
      <c r="C52" s="11" t="s">
        <v>1</v>
      </c>
      <c r="D52" s="11" t="s">
        <v>25</v>
      </c>
      <c r="E52" s="11" t="s">
        <v>24</v>
      </c>
      <c r="F52" s="11" t="s">
        <v>1</v>
      </c>
      <c r="G52" s="11" t="s">
        <v>25</v>
      </c>
      <c r="H52" s="35" t="s">
        <v>24</v>
      </c>
      <c r="I52" s="36" t="s">
        <v>1</v>
      </c>
      <c r="J52" s="37" t="s">
        <v>25</v>
      </c>
      <c r="K52" s="119"/>
    </row>
    <row r="53" spans="1:11" ht="15">
      <c r="A53" s="41" t="s">
        <v>27</v>
      </c>
      <c r="B53" s="147">
        <f>B40*'Key Assumptions'!$B39*52</f>
        <v>4454.6917903525045</v>
      </c>
      <c r="C53" s="148">
        <f>C40*'Key Assumptions'!$B39*52</f>
        <v>5488.191790352504</v>
      </c>
      <c r="D53" s="149">
        <f>D40*'Key Assumptions'!$B39*52</f>
        <v>6521.691790352504</v>
      </c>
      <c r="E53" s="147">
        <f>E40*'Key Assumptions'!$B38*52</f>
        <v>7900.7741187384045</v>
      </c>
      <c r="F53" s="148">
        <f>F40*'Key Assumptions'!$B38*52</f>
        <v>9733.774118738404</v>
      </c>
      <c r="G53" s="149">
        <f>G40*'Key Assumptions'!$B38*52</f>
        <v>11566.774118738404</v>
      </c>
      <c r="H53" s="85"/>
      <c r="I53" s="86"/>
      <c r="J53" s="87"/>
      <c r="K53" s="119"/>
    </row>
    <row r="54" spans="1:11" ht="15">
      <c r="A54" s="41" t="s">
        <v>28</v>
      </c>
      <c r="B54" s="71">
        <f>B53*'Key Assumptions'!$B16</f>
        <v>190928.09013450835</v>
      </c>
      <c r="C54" s="17">
        <f>C53*'Key Assumptions'!$B16</f>
        <v>235223.9001345083</v>
      </c>
      <c r="D54" s="72">
        <f>D53*'Key Assumptions'!$B16</f>
        <v>279519.7101345083</v>
      </c>
      <c r="E54" s="71">
        <f>E53*'Key Assumptions'!$B16</f>
        <v>338627.17872912803</v>
      </c>
      <c r="F54" s="17">
        <f>F53*'Key Assumptions'!$B16</f>
        <v>417189.558729128</v>
      </c>
      <c r="G54" s="72">
        <f>G53*'Key Assumptions'!$B16</f>
        <v>495751.938729128</v>
      </c>
      <c r="H54" s="71">
        <f>B54+E54</f>
        <v>529555.2688636364</v>
      </c>
      <c r="I54" s="17">
        <f>C54+F54</f>
        <v>652413.4588636362</v>
      </c>
      <c r="J54" s="72">
        <f>D54+G54</f>
        <v>775271.6488636363</v>
      </c>
      <c r="K54" s="119"/>
    </row>
    <row r="55" spans="1:11" ht="15">
      <c r="A55" s="41" t="s">
        <v>79</v>
      </c>
      <c r="B55" s="77">
        <f>B40*'Key Assumptions'!$B41*52</f>
        <v>890.9383580705008</v>
      </c>
      <c r="C55" s="15">
        <f>C40*'Key Assumptions'!$B41*52</f>
        <v>1097.6383580705008</v>
      </c>
      <c r="D55" s="78">
        <f>D40*'Key Assumptions'!$B41*52</f>
        <v>1304.3383580705008</v>
      </c>
      <c r="E55" s="77">
        <f>E40*'Key Assumptions'!$B40*52</f>
        <v>5267.182745825603</v>
      </c>
      <c r="F55" s="15">
        <f>F40*'Key Assumptions'!$B40*52</f>
        <v>6489.182745825602</v>
      </c>
      <c r="G55" s="78">
        <f>G40*'Key Assumptions'!$B40*52</f>
        <v>7711.182745825602</v>
      </c>
      <c r="H55" s="58"/>
      <c r="I55" s="18"/>
      <c r="J55" s="59"/>
      <c r="K55" s="119"/>
    </row>
    <row r="56" spans="1:11" ht="15.75" thickBot="1">
      <c r="A56" s="41" t="s">
        <v>82</v>
      </c>
      <c r="B56" s="79">
        <f>B55*'Key Assumptions'!$B16</f>
        <v>38185.61802690166</v>
      </c>
      <c r="C56" s="80">
        <f>C55*'Key Assumptions'!$B16</f>
        <v>47044.78002690166</v>
      </c>
      <c r="D56" s="81">
        <f>D55*'Key Assumptions'!$B16</f>
        <v>55903.94202690166</v>
      </c>
      <c r="E56" s="79">
        <f>E55*'Key Assumptions'!$B16</f>
        <v>225751.45248608533</v>
      </c>
      <c r="F56" s="80">
        <f>F55*'Key Assumptions'!$B16</f>
        <v>278126.3724860853</v>
      </c>
      <c r="G56" s="81">
        <f>G55*'Key Assumptions'!$B16</f>
        <v>330501.2924860853</v>
      </c>
      <c r="H56" s="79">
        <f>B56+E56</f>
        <v>263937.070512987</v>
      </c>
      <c r="I56" s="80">
        <f>C56+F56</f>
        <v>325171.1525129869</v>
      </c>
      <c r="J56" s="81">
        <f>D56+G56</f>
        <v>386405.23451298696</v>
      </c>
      <c r="K56" s="119"/>
    </row>
    <row r="57" spans="1:11" ht="15.75" thickBot="1">
      <c r="A57" s="11" t="s">
        <v>115</v>
      </c>
      <c r="B57" s="138"/>
      <c r="C57" s="138"/>
      <c r="D57" s="138"/>
      <c r="E57" s="139"/>
      <c r="F57" s="138"/>
      <c r="G57" s="140"/>
      <c r="H57" s="29">
        <f>H54+H56</f>
        <v>793492.3393766234</v>
      </c>
      <c r="I57" s="29">
        <f>I54+I56</f>
        <v>977584.6113766232</v>
      </c>
      <c r="J57" s="62">
        <f>J54+J56</f>
        <v>1161676.8833766233</v>
      </c>
      <c r="K57" s="119"/>
    </row>
    <row r="58" spans="1:11" ht="15.75" thickBot="1">
      <c r="A58" s="120"/>
      <c r="B58" s="127"/>
      <c r="C58" s="127"/>
      <c r="D58" s="127"/>
      <c r="E58" s="127"/>
      <c r="F58" s="127"/>
      <c r="G58" s="127"/>
      <c r="H58" s="122"/>
      <c r="I58" s="122"/>
      <c r="J58" s="122"/>
      <c r="K58" s="119"/>
    </row>
    <row r="59" spans="1:11" ht="15.75" thickBot="1">
      <c r="A59" s="175"/>
      <c r="B59" s="154" t="s">
        <v>24</v>
      </c>
      <c r="C59" s="11" t="s">
        <v>1</v>
      </c>
      <c r="D59" s="11" t="s">
        <v>25</v>
      </c>
      <c r="E59" s="126"/>
      <c r="F59" s="126"/>
      <c r="G59" s="126"/>
      <c r="H59" s="126"/>
      <c r="I59" s="126"/>
      <c r="J59" s="126"/>
      <c r="K59" s="119"/>
    </row>
    <row r="60" spans="1:11" ht="15">
      <c r="A60" s="176" t="s">
        <v>32</v>
      </c>
      <c r="B60" s="174">
        <f>H49</f>
        <v>89203.69126519015</v>
      </c>
      <c r="C60" s="148">
        <f>I49</f>
        <v>109899.17801519015</v>
      </c>
      <c r="D60" s="149">
        <f>J49</f>
        <v>130594.66476519016</v>
      </c>
      <c r="E60" s="126"/>
      <c r="F60" s="126"/>
      <c r="G60" s="126"/>
      <c r="H60" s="126"/>
      <c r="I60" s="126"/>
      <c r="J60" s="126"/>
      <c r="K60" s="119"/>
    </row>
    <row r="61" spans="1:11" ht="15.75" thickBot="1">
      <c r="A61" s="177" t="s">
        <v>29</v>
      </c>
      <c r="B61" s="178">
        <f>'Key Assumptions'!$B53</f>
        <v>0.68</v>
      </c>
      <c r="C61" s="179">
        <f>'Key Assumptions'!$B53</f>
        <v>0.68</v>
      </c>
      <c r="D61" s="180">
        <f>'Key Assumptions'!$B53</f>
        <v>0.68</v>
      </c>
      <c r="E61" s="126"/>
      <c r="F61" s="126"/>
      <c r="G61" s="126"/>
      <c r="H61" s="126"/>
      <c r="I61" s="126"/>
      <c r="J61" s="126"/>
      <c r="K61" s="119"/>
    </row>
    <row r="62" spans="1:11" ht="15.75" thickBot="1">
      <c r="A62" s="24" t="s">
        <v>155</v>
      </c>
      <c r="B62" s="89">
        <f>B60*B61</f>
        <v>60658.51006032931</v>
      </c>
      <c r="C62" s="150">
        <f>C60*C61</f>
        <v>74731.4410503293</v>
      </c>
      <c r="D62" s="151">
        <f>D60*D61</f>
        <v>88804.37204032931</v>
      </c>
      <c r="E62" s="126"/>
      <c r="F62" s="126"/>
      <c r="G62" s="126"/>
      <c r="H62" s="126"/>
      <c r="I62" s="126"/>
      <c r="J62" s="126"/>
      <c r="K62" s="119"/>
    </row>
    <row r="63" spans="1:11" ht="15.75" thickBot="1">
      <c r="A63" s="128"/>
      <c r="B63" s="129"/>
      <c r="C63" s="129"/>
      <c r="D63" s="129"/>
      <c r="E63" s="126"/>
      <c r="F63" s="126"/>
      <c r="G63" s="126"/>
      <c r="H63" s="126"/>
      <c r="I63" s="126"/>
      <c r="J63" s="126"/>
      <c r="K63" s="119"/>
    </row>
    <row r="64" spans="1:11" ht="15.75" thickBot="1">
      <c r="A64" s="14" t="s">
        <v>12</v>
      </c>
      <c r="B64" s="154" t="s">
        <v>24</v>
      </c>
      <c r="C64" s="11" t="s">
        <v>1</v>
      </c>
      <c r="D64" s="11" t="s">
        <v>25</v>
      </c>
      <c r="E64" s="126"/>
      <c r="F64" s="126"/>
      <c r="G64" s="126"/>
      <c r="H64" s="126"/>
      <c r="I64" s="126"/>
      <c r="J64" s="126"/>
      <c r="K64" s="119"/>
    </row>
    <row r="65" spans="1:11" ht="15">
      <c r="A65" s="176" t="s">
        <v>31</v>
      </c>
      <c r="B65" s="174">
        <f>H57</f>
        <v>793492.3393766234</v>
      </c>
      <c r="C65" s="148">
        <f>I57</f>
        <v>977584.6113766232</v>
      </c>
      <c r="D65" s="149">
        <f>J57</f>
        <v>1161676.8833766233</v>
      </c>
      <c r="E65" s="126"/>
      <c r="F65" s="126"/>
      <c r="G65" s="126"/>
      <c r="H65" s="126"/>
      <c r="I65" s="126"/>
      <c r="J65" s="126"/>
      <c r="K65" s="119"/>
    </row>
    <row r="66" spans="1:11" ht="15.75" thickBot="1">
      <c r="A66" s="177" t="s">
        <v>29</v>
      </c>
      <c r="B66" s="178">
        <f>'Key Assumptions'!$B53</f>
        <v>0.68</v>
      </c>
      <c r="C66" s="179">
        <f>'Key Assumptions'!$B53</f>
        <v>0.68</v>
      </c>
      <c r="D66" s="180">
        <f>'Key Assumptions'!$B53</f>
        <v>0.68</v>
      </c>
      <c r="E66" s="126"/>
      <c r="F66" s="126"/>
      <c r="G66" s="126"/>
      <c r="H66" s="126"/>
      <c r="I66" s="126"/>
      <c r="J66" s="126"/>
      <c r="K66" s="119"/>
    </row>
    <row r="67" spans="1:11" ht="15.75" thickBot="1">
      <c r="A67" s="24" t="s">
        <v>156</v>
      </c>
      <c r="B67" s="89">
        <f>B65*B66</f>
        <v>539574.790776104</v>
      </c>
      <c r="C67" s="150">
        <f>C65*C66</f>
        <v>664757.5357361038</v>
      </c>
      <c r="D67" s="151">
        <f>D65*D66</f>
        <v>789940.2806961039</v>
      </c>
      <c r="E67" s="126"/>
      <c r="F67" s="126"/>
      <c r="G67" s="126"/>
      <c r="H67" s="126"/>
      <c r="I67" s="126"/>
      <c r="J67" s="126"/>
      <c r="K67" s="119"/>
    </row>
    <row r="68" spans="1:11" ht="15.75" thickBot="1">
      <c r="A68" s="120"/>
      <c r="B68" s="122"/>
      <c r="C68" s="122"/>
      <c r="D68" s="122"/>
      <c r="E68" s="126"/>
      <c r="F68" s="126"/>
      <c r="G68" s="126"/>
      <c r="H68" s="126"/>
      <c r="I68" s="126"/>
      <c r="J68" s="126"/>
      <c r="K68" s="119"/>
    </row>
    <row r="69" spans="1:11" ht="15.75" thickBot="1">
      <c r="A69" s="120"/>
      <c r="B69" s="14" t="s">
        <v>24</v>
      </c>
      <c r="C69" s="14" t="s">
        <v>1</v>
      </c>
      <c r="D69" s="14" t="s">
        <v>25</v>
      </c>
      <c r="E69" s="126"/>
      <c r="F69" s="126"/>
      <c r="G69" s="126"/>
      <c r="H69" s="126"/>
      <c r="I69" s="126"/>
      <c r="J69" s="126"/>
      <c r="K69" s="119"/>
    </row>
    <row r="70" spans="1:11" ht="15.75" thickBot="1">
      <c r="A70" s="11" t="s">
        <v>75</v>
      </c>
      <c r="B70" s="27">
        <f>B62-H49</f>
        <v>-28545.18120486084</v>
      </c>
      <c r="C70" s="27">
        <f>C62-I49</f>
        <v>-35167.736964860844</v>
      </c>
      <c r="D70" s="62">
        <f>D62-J49</f>
        <v>-41790.29272486085</v>
      </c>
      <c r="E70" s="126"/>
      <c r="F70" s="126"/>
      <c r="G70" s="126"/>
      <c r="H70" s="126"/>
      <c r="I70" s="126"/>
      <c r="J70" s="126"/>
      <c r="K70" s="119"/>
    </row>
    <row r="71" spans="1:11" ht="15.75" thickBot="1">
      <c r="A71" s="12" t="s">
        <v>76</v>
      </c>
      <c r="B71" s="27">
        <f>B67-H57</f>
        <v>-253917.54860051943</v>
      </c>
      <c r="C71" s="27">
        <f>C67-I57</f>
        <v>-312827.0756405194</v>
      </c>
      <c r="D71" s="62">
        <f>D67-J57</f>
        <v>-371736.60268051934</v>
      </c>
      <c r="E71" s="126"/>
      <c r="F71" s="126"/>
      <c r="G71" s="126"/>
      <c r="H71" s="126"/>
      <c r="I71" s="126"/>
      <c r="J71" s="126"/>
      <c r="K71" s="119"/>
    </row>
    <row r="72" spans="1:11" ht="15">
      <c r="A72" s="128"/>
      <c r="B72" s="129"/>
      <c r="C72" s="129"/>
      <c r="D72" s="129"/>
      <c r="E72" s="126"/>
      <c r="F72" s="126"/>
      <c r="G72" s="126"/>
      <c r="H72" s="126"/>
      <c r="I72" s="126"/>
      <c r="J72" s="126"/>
      <c r="K72" s="119"/>
    </row>
    <row r="73" spans="1:11" ht="15.75" thickBot="1">
      <c r="A73" s="3" t="s">
        <v>33</v>
      </c>
      <c r="B73" s="129"/>
      <c r="C73" s="129"/>
      <c r="D73" s="129"/>
      <c r="E73" s="126"/>
      <c r="F73" s="126"/>
      <c r="G73" s="126"/>
      <c r="H73" s="126"/>
      <c r="I73" s="126"/>
      <c r="J73" s="126"/>
      <c r="K73" s="119"/>
    </row>
    <row r="74" spans="1:11" ht="15.75" thickBot="1">
      <c r="A74" s="11" t="s">
        <v>26</v>
      </c>
      <c r="B74" s="11" t="s">
        <v>24</v>
      </c>
      <c r="C74" s="11" t="s">
        <v>1</v>
      </c>
      <c r="D74" s="11" t="s">
        <v>25</v>
      </c>
      <c r="E74" s="126"/>
      <c r="F74" s="126"/>
      <c r="G74" s="126"/>
      <c r="H74" s="126"/>
      <c r="I74" s="126"/>
      <c r="J74" s="126"/>
      <c r="K74" s="119"/>
    </row>
    <row r="75" spans="1:11" ht="15">
      <c r="A75" s="41" t="s">
        <v>83</v>
      </c>
      <c r="B75" s="147">
        <f>B6*'Key Assumptions'!$B45*'Key Assumptions'!$B46</f>
        <v>538.7871057513914</v>
      </c>
      <c r="C75" s="148">
        <f>C6*'Key Assumptions'!$B45*'Key Assumptions'!$B46</f>
        <v>663.7871057513914</v>
      </c>
      <c r="D75" s="149">
        <f>D6*'Key Assumptions'!$B45*'Key Assumptions'!$B46</f>
        <v>788.7871057513914</v>
      </c>
      <c r="E75" s="126"/>
      <c r="F75" s="126"/>
      <c r="G75" s="126"/>
      <c r="H75" s="126"/>
      <c r="I75" s="126"/>
      <c r="J75" s="126"/>
      <c r="K75" s="119"/>
    </row>
    <row r="76" spans="1:11" ht="15">
      <c r="A76" s="41" t="s">
        <v>34</v>
      </c>
      <c r="B76" s="71">
        <f>B75*'Key Assumptions'!$B17</f>
        <v>19003.021219851576</v>
      </c>
      <c r="C76" s="17">
        <f>C75*'Key Assumptions'!$B17</f>
        <v>23411.771219851576</v>
      </c>
      <c r="D76" s="72">
        <f>D75*'Key Assumptions'!$B17</f>
        <v>27820.52121985158</v>
      </c>
      <c r="E76" s="126"/>
      <c r="F76" s="126"/>
      <c r="G76" s="126"/>
      <c r="H76" s="126"/>
      <c r="I76" s="126"/>
      <c r="J76" s="126"/>
      <c r="K76" s="119"/>
    </row>
    <row r="77" spans="1:11" ht="15">
      <c r="A77" s="41" t="s">
        <v>35</v>
      </c>
      <c r="B77" s="58">
        <f>B6*'Key Assumptions'!$B42*52</f>
        <v>5603.3858998144715</v>
      </c>
      <c r="C77" s="18">
        <f>C6*'Key Assumptions'!$B42*52</f>
        <v>6903.385899814471</v>
      </c>
      <c r="D77" s="59">
        <f>D6*'Key Assumptions'!$B42*52</f>
        <v>8203.38589981447</v>
      </c>
      <c r="E77" s="126"/>
      <c r="F77" s="126"/>
      <c r="G77" s="126"/>
      <c r="H77" s="126"/>
      <c r="I77" s="126"/>
      <c r="J77" s="126"/>
      <c r="K77" s="119"/>
    </row>
    <row r="78" spans="1:11" ht="15.75" thickBot="1">
      <c r="A78" s="41" t="s">
        <v>36</v>
      </c>
      <c r="B78" s="79">
        <f>B77*'Key Assumptions'!$B17</f>
        <v>197631.42068645643</v>
      </c>
      <c r="C78" s="80">
        <f>C77*'Key Assumptions'!$B17</f>
        <v>243482.4206864564</v>
      </c>
      <c r="D78" s="81">
        <f>D77*'Key Assumptions'!$B17</f>
        <v>289333.4206864564</v>
      </c>
      <c r="E78" s="126"/>
      <c r="F78" s="126"/>
      <c r="G78" s="126"/>
      <c r="H78" s="126"/>
      <c r="I78" s="126"/>
      <c r="J78" s="126"/>
      <c r="K78" s="119"/>
    </row>
    <row r="79" spans="1:11" ht="15.75" thickBot="1">
      <c r="A79" s="130" t="s">
        <v>31</v>
      </c>
      <c r="B79" s="152">
        <f>B76+B78</f>
        <v>216634.441906308</v>
      </c>
      <c r="C79" s="152">
        <f>C76+C78</f>
        <v>266894.191906308</v>
      </c>
      <c r="D79" s="153">
        <f>D76+D78</f>
        <v>317153.94190630794</v>
      </c>
      <c r="E79" s="126"/>
      <c r="F79" s="126"/>
      <c r="G79" s="126"/>
      <c r="H79" s="126"/>
      <c r="I79" s="126"/>
      <c r="J79" s="126"/>
      <c r="K79" s="119"/>
    </row>
    <row r="80" spans="1:11" ht="15.75" thickBot="1">
      <c r="A80" s="128"/>
      <c r="B80" s="129"/>
      <c r="C80" s="129"/>
      <c r="D80" s="129"/>
      <c r="E80" s="126"/>
      <c r="F80" s="126"/>
      <c r="G80" s="126"/>
      <c r="H80" s="126"/>
      <c r="I80" s="126"/>
      <c r="J80" s="126"/>
      <c r="K80" s="119"/>
    </row>
    <row r="81" spans="1:11" ht="15.75" thickBot="1">
      <c r="A81" s="11" t="s">
        <v>12</v>
      </c>
      <c r="B81" s="11" t="s">
        <v>24</v>
      </c>
      <c r="C81" s="11" t="s">
        <v>1</v>
      </c>
      <c r="D81" s="11" t="s">
        <v>25</v>
      </c>
      <c r="E81" s="126"/>
      <c r="F81" s="126"/>
      <c r="G81" s="126"/>
      <c r="H81" s="126"/>
      <c r="I81" s="126"/>
      <c r="J81" s="126"/>
      <c r="K81" s="119"/>
    </row>
    <row r="82" spans="1:11" ht="15">
      <c r="A82" s="41" t="s">
        <v>84</v>
      </c>
      <c r="B82" s="147">
        <f>B6*'Key Assumptions'!$B43*'Key Assumptions'!$B44</f>
        <v>37715.09740259741</v>
      </c>
      <c r="C82" s="148">
        <f>C6*'Key Assumptions'!$B43*'Key Assumptions'!$B44</f>
        <v>46465.0974025974</v>
      </c>
      <c r="D82" s="149">
        <f>D6*'Key Assumptions'!$B43*'Key Assumptions'!$B44</f>
        <v>55215.0974025974</v>
      </c>
      <c r="E82" s="126"/>
      <c r="F82" s="126"/>
      <c r="G82" s="126"/>
      <c r="H82" s="126"/>
      <c r="I82" s="126"/>
      <c r="J82" s="126"/>
      <c r="K82" s="119"/>
    </row>
    <row r="83" spans="1:11" ht="15">
      <c r="A83" s="41" t="s">
        <v>85</v>
      </c>
      <c r="B83" s="71">
        <f>B82*'Key Assumptions'!$B17</f>
        <v>1330211.4853896108</v>
      </c>
      <c r="C83" s="17">
        <f>C82*'Key Assumptions'!$B17</f>
        <v>1638823.9853896105</v>
      </c>
      <c r="D83" s="72">
        <f>D82*'Key Assumptions'!$B17</f>
        <v>1947436.4853896105</v>
      </c>
      <c r="E83" s="126"/>
      <c r="F83" s="126"/>
      <c r="G83" s="126"/>
      <c r="H83" s="126"/>
      <c r="I83" s="126"/>
      <c r="J83" s="126"/>
      <c r="K83" s="119"/>
    </row>
    <row r="84" spans="1:11" ht="15">
      <c r="A84" s="43" t="s">
        <v>86</v>
      </c>
      <c r="B84" s="77">
        <f>B6*'Key Assumptions'!$B30*'Key Assumptions'!$B33*'Key Assumptions'!$B18</f>
        <v>1508.6038961038962</v>
      </c>
      <c r="C84" s="15">
        <f>C6*'Key Assumptions'!$B30*'Key Assumptions'!$B33*'Key Assumptions'!$B18</f>
        <v>1858.603896103896</v>
      </c>
      <c r="D84" s="78">
        <f>D6*'Key Assumptions'!$B30*'Key Assumptions'!$B33*'Key Assumptions'!$B18</f>
        <v>2208.603896103896</v>
      </c>
      <c r="E84" s="133"/>
      <c r="F84" s="133"/>
      <c r="G84" s="133"/>
      <c r="H84" s="126"/>
      <c r="I84" s="126"/>
      <c r="J84" s="126"/>
      <c r="K84" s="119"/>
    </row>
    <row r="85" spans="1:11" ht="15.75" thickBot="1">
      <c r="A85" s="45" t="s">
        <v>87</v>
      </c>
      <c r="B85" s="71">
        <f>B84*'Key Assumptions'!$B17</f>
        <v>53208.459415584424</v>
      </c>
      <c r="C85" s="17">
        <f>C84*'Key Assumptions'!$B17</f>
        <v>65552.95941558441</v>
      </c>
      <c r="D85" s="72">
        <f>D84*'Key Assumptions'!$B17</f>
        <v>77897.45941558442</v>
      </c>
      <c r="E85" s="133"/>
      <c r="F85" s="133"/>
      <c r="G85" s="133"/>
      <c r="H85" s="126"/>
      <c r="I85" s="126"/>
      <c r="J85" s="126"/>
      <c r="K85" s="119"/>
    </row>
    <row r="86" spans="1:11" ht="15.75" thickBot="1">
      <c r="A86" s="47" t="s">
        <v>88</v>
      </c>
      <c r="B86" s="89">
        <f>B83+B85</f>
        <v>1383419.944805195</v>
      </c>
      <c r="C86" s="89">
        <f>C83+C85</f>
        <v>1704376.9448051949</v>
      </c>
      <c r="D86" s="62">
        <f>D83+D85</f>
        <v>2025333.9448051949</v>
      </c>
      <c r="E86" s="133"/>
      <c r="F86" s="133"/>
      <c r="G86" s="133"/>
      <c r="H86" s="126"/>
      <c r="I86" s="126"/>
      <c r="J86" s="126"/>
      <c r="K86" s="119"/>
    </row>
    <row r="87" spans="1:11" ht="15.75" thickBot="1">
      <c r="A87" s="131"/>
      <c r="B87" s="122"/>
      <c r="C87" s="122"/>
      <c r="D87" s="122"/>
      <c r="E87" s="133"/>
      <c r="F87" s="133"/>
      <c r="G87" s="133"/>
      <c r="H87" s="126"/>
      <c r="I87" s="126"/>
      <c r="J87" s="126"/>
      <c r="K87" s="119"/>
    </row>
    <row r="88" spans="1:11" ht="15.75" thickBot="1">
      <c r="A88" s="132"/>
      <c r="B88" s="14" t="s">
        <v>24</v>
      </c>
      <c r="C88" s="14" t="s">
        <v>1</v>
      </c>
      <c r="D88" s="14" t="s">
        <v>25</v>
      </c>
      <c r="E88" s="133"/>
      <c r="F88" s="133"/>
      <c r="G88" s="133"/>
      <c r="H88" s="126"/>
      <c r="I88" s="126"/>
      <c r="J88" s="126"/>
      <c r="K88" s="119"/>
    </row>
    <row r="89" spans="1:11" ht="15.75" thickBot="1">
      <c r="A89" s="47" t="s">
        <v>94</v>
      </c>
      <c r="B89" s="141">
        <v>0</v>
      </c>
      <c r="C89" s="141">
        <v>0</v>
      </c>
      <c r="D89" s="142">
        <v>0</v>
      </c>
      <c r="E89" s="133"/>
      <c r="F89" s="133"/>
      <c r="G89" s="133"/>
      <c r="H89" s="126"/>
      <c r="I89" s="126"/>
      <c r="J89" s="126"/>
      <c r="K89" s="119"/>
    </row>
    <row r="90" spans="1:11" ht="15.75" thickBot="1">
      <c r="A90" s="47" t="s">
        <v>89</v>
      </c>
      <c r="B90" s="89">
        <f>B86-B79</f>
        <v>1166785.502898887</v>
      </c>
      <c r="C90" s="89">
        <f>C86-C79</f>
        <v>1437482.7528988868</v>
      </c>
      <c r="D90" s="62">
        <f>D86-D79</f>
        <v>1708180.0028988868</v>
      </c>
      <c r="E90" s="133"/>
      <c r="F90" s="133"/>
      <c r="G90" s="133"/>
      <c r="H90" s="126"/>
      <c r="I90" s="126"/>
      <c r="J90" s="126"/>
      <c r="K90" s="119"/>
    </row>
    <row r="91" spans="1:11" ht="15.75" thickBot="1">
      <c r="A91" s="44"/>
      <c r="B91" s="30"/>
      <c r="C91" s="30"/>
      <c r="D91" s="30"/>
      <c r="E91" s="133"/>
      <c r="F91" s="133"/>
      <c r="G91" s="133"/>
      <c r="H91" s="126"/>
      <c r="I91" s="126"/>
      <c r="J91" s="126"/>
      <c r="K91" s="119"/>
    </row>
    <row r="92" spans="1:11" ht="15.75" thickBot="1">
      <c r="A92" s="46" t="s">
        <v>37</v>
      </c>
      <c r="B92" s="11" t="s">
        <v>24</v>
      </c>
      <c r="C92" s="11" t="s">
        <v>1</v>
      </c>
      <c r="D92" s="11" t="s">
        <v>25</v>
      </c>
      <c r="E92" s="133"/>
      <c r="F92" s="133"/>
      <c r="G92" s="133"/>
      <c r="H92" s="126"/>
      <c r="I92" s="126"/>
      <c r="J92" s="126"/>
      <c r="K92" s="119"/>
    </row>
    <row r="93" spans="1:11" ht="15">
      <c r="A93" s="96" t="s">
        <v>21</v>
      </c>
      <c r="B93" s="98">
        <f>H49</f>
        <v>89203.69126519015</v>
      </c>
      <c r="C93" s="98">
        <f>I49</f>
        <v>109899.17801519015</v>
      </c>
      <c r="D93" s="98">
        <f>J49</f>
        <v>130594.66476519016</v>
      </c>
      <c r="E93" s="133"/>
      <c r="F93" s="133"/>
      <c r="G93" s="133"/>
      <c r="H93" s="126"/>
      <c r="I93" s="126"/>
      <c r="J93" s="126"/>
      <c r="K93" s="119"/>
    </row>
    <row r="94" spans="1:11" ht="15.75" thickBot="1">
      <c r="A94" s="97" t="s">
        <v>90</v>
      </c>
      <c r="B94" s="99">
        <f>B62</f>
        <v>60658.51006032931</v>
      </c>
      <c r="C94" s="90">
        <f>C62</f>
        <v>74731.4410503293</v>
      </c>
      <c r="D94" s="91">
        <f>D62</f>
        <v>88804.37204032931</v>
      </c>
      <c r="E94" s="133"/>
      <c r="F94" s="133"/>
      <c r="G94" s="133"/>
      <c r="H94" s="126"/>
      <c r="I94" s="126"/>
      <c r="J94" s="126"/>
      <c r="K94" s="119"/>
    </row>
    <row r="95" spans="1:11" ht="15.75" thickBot="1">
      <c r="A95" s="47" t="s">
        <v>91</v>
      </c>
      <c r="B95" s="100">
        <f>B94-B93</f>
        <v>-28545.18120486084</v>
      </c>
      <c r="C95" s="92">
        <f>C94-C93</f>
        <v>-35167.736964860844</v>
      </c>
      <c r="D95" s="93">
        <f>D94-D93</f>
        <v>-41790.29272486085</v>
      </c>
      <c r="E95" s="119"/>
      <c r="F95" s="119"/>
      <c r="G95" s="119"/>
      <c r="H95" s="126"/>
      <c r="I95" s="126"/>
      <c r="J95" s="126"/>
      <c r="K95" s="119"/>
    </row>
    <row r="96" spans="1:11" ht="15.75" thickBot="1">
      <c r="A96" s="119"/>
      <c r="B96" s="119"/>
      <c r="C96" s="119"/>
      <c r="D96" s="119"/>
      <c r="E96" s="119"/>
      <c r="F96" s="119"/>
      <c r="G96" s="119"/>
      <c r="H96" s="126"/>
      <c r="I96" s="126"/>
      <c r="J96" s="126"/>
      <c r="K96" s="119"/>
    </row>
    <row r="97" spans="1:11" ht="15.75" thickBot="1">
      <c r="A97" s="119"/>
      <c r="B97" s="11" t="s">
        <v>24</v>
      </c>
      <c r="C97" s="11" t="s">
        <v>1</v>
      </c>
      <c r="D97" s="11" t="s">
        <v>25</v>
      </c>
      <c r="E97" s="119"/>
      <c r="F97" s="119"/>
      <c r="G97" s="119"/>
      <c r="H97" s="126"/>
      <c r="I97" s="126"/>
      <c r="J97" s="126"/>
      <c r="K97" s="119"/>
    </row>
    <row r="98" spans="1:11" ht="15">
      <c r="A98" s="96" t="s">
        <v>72</v>
      </c>
      <c r="B98" s="98">
        <f>H57+B79</f>
        <v>1010126.7812829313</v>
      </c>
      <c r="C98" s="94">
        <f>I57+C79</f>
        <v>1244478.8032829312</v>
      </c>
      <c r="D98" s="95">
        <f>J57+D79</f>
        <v>1478830.8252829313</v>
      </c>
      <c r="E98" s="119"/>
      <c r="F98" s="119"/>
      <c r="G98" s="119"/>
      <c r="H98" s="126"/>
      <c r="I98" s="126"/>
      <c r="J98" s="126"/>
      <c r="K98" s="119"/>
    </row>
    <row r="99" spans="1:11" ht="15.75" thickBot="1">
      <c r="A99" s="97" t="s">
        <v>92</v>
      </c>
      <c r="B99" s="99">
        <f>B67+B86</f>
        <v>1922994.735581299</v>
      </c>
      <c r="C99" s="90">
        <f>C67+C86</f>
        <v>2369134.4805412986</v>
      </c>
      <c r="D99" s="91">
        <f>D67+D86</f>
        <v>2815274.225501299</v>
      </c>
      <c r="E99" s="119"/>
      <c r="F99" s="119"/>
      <c r="G99" s="119"/>
      <c r="H99" s="119"/>
      <c r="I99" s="119"/>
      <c r="J99" s="119"/>
      <c r="K99" s="119"/>
    </row>
    <row r="100" spans="1:11" ht="15.75" thickBot="1">
      <c r="A100" s="47" t="s">
        <v>93</v>
      </c>
      <c r="B100" s="100">
        <f>B99-B98</f>
        <v>912867.9542983677</v>
      </c>
      <c r="C100" s="92">
        <f>C99-C98</f>
        <v>1124655.6772583674</v>
      </c>
      <c r="D100" s="93">
        <f>D99-D98</f>
        <v>1336443.4002183676</v>
      </c>
      <c r="E100" s="119"/>
      <c r="F100" s="119"/>
      <c r="G100" s="119"/>
      <c r="H100" s="119"/>
      <c r="I100" s="119"/>
      <c r="J100" s="119"/>
      <c r="K100" s="119"/>
    </row>
    <row r="101" spans="1:11" ht="15">
      <c r="A101" s="119"/>
      <c r="B101" s="119"/>
      <c r="C101" s="119"/>
      <c r="D101" s="119"/>
      <c r="E101" s="119"/>
      <c r="F101" s="119"/>
      <c r="G101" s="119"/>
      <c r="H101" s="119"/>
      <c r="I101" s="119"/>
      <c r="J101" s="119"/>
      <c r="K101" s="119"/>
    </row>
  </sheetData>
  <sheetProtection sheet="1" objects="1" scenarios="1"/>
  <mergeCells count="18">
    <mergeCell ref="H19:J19"/>
    <mergeCell ref="H26:J26"/>
    <mergeCell ref="H43:J43"/>
    <mergeCell ref="B51:D51"/>
    <mergeCell ref="E51:G51"/>
    <mergeCell ref="H51:J51"/>
    <mergeCell ref="B43:D43"/>
    <mergeCell ref="E43:G43"/>
    <mergeCell ref="B10:D10"/>
    <mergeCell ref="E10:G10"/>
    <mergeCell ref="H10:J10"/>
    <mergeCell ref="B19:D19"/>
    <mergeCell ref="E19:G19"/>
    <mergeCell ref="A38:A40"/>
    <mergeCell ref="B38:D38"/>
    <mergeCell ref="E38:G38"/>
    <mergeCell ref="B26:D26"/>
    <mergeCell ref="E26:G26"/>
  </mergeCells>
  <printOptions/>
  <pageMargins left="0.75" right="0.75" top="1" bottom="1" header="0.5" footer="0.5"/>
  <pageSetup horizontalDpi="600" verticalDpi="600" orientation="portrait" paperSize="9" scale="44" r:id="rId3"/>
  <headerFooter alignWithMargins="0">
    <oddHeader>&amp;CThis document is out of date. Please contact your departmental Better Regulation Unit for guidance.</oddHeader>
  </headerFooter>
  <legacyDrawing r:id="rId2"/>
</worksheet>
</file>

<file path=xl/worksheets/sheet3.xml><?xml version="1.0" encoding="utf-8"?>
<worksheet xmlns="http://schemas.openxmlformats.org/spreadsheetml/2006/main" xmlns:r="http://schemas.openxmlformats.org/officeDocument/2006/relationships">
  <sheetPr>
    <tabColor indexed="22"/>
  </sheetPr>
  <dimension ref="A1:J122"/>
  <sheetViews>
    <sheetView view="pageLayout" zoomScaleSheetLayoutView="100" workbookViewId="0" topLeftCell="A1">
      <selection activeCell="B121" sqref="B121"/>
    </sheetView>
  </sheetViews>
  <sheetFormatPr defaultColWidth="8.88671875" defaultRowHeight="15"/>
  <cols>
    <col min="1" max="1" width="31.88671875" style="101" customWidth="1"/>
    <col min="2" max="3" width="10.10546875" style="101" bestFit="1" customWidth="1"/>
    <col min="4" max="4" width="10.4453125" style="101" bestFit="1" customWidth="1"/>
    <col min="5" max="6" width="10.3359375" style="101" bestFit="1" customWidth="1"/>
    <col min="7" max="7" width="10.5546875" style="101" bestFit="1" customWidth="1"/>
    <col min="8" max="9" width="11.5546875" style="101" bestFit="1" customWidth="1"/>
    <col min="10" max="10" width="11.99609375" style="101" bestFit="1" customWidth="1"/>
    <col min="11" max="11" width="8.88671875" style="160" customWidth="1"/>
    <col min="12" max="16384" width="8.88671875" style="101" customWidth="1"/>
  </cols>
  <sheetData>
    <row r="1" spans="1:10" ht="12.75">
      <c r="A1" s="160"/>
      <c r="B1" s="160"/>
      <c r="C1" s="160"/>
      <c r="D1" s="160"/>
      <c r="E1" s="160"/>
      <c r="F1" s="160"/>
      <c r="G1" s="160"/>
      <c r="H1" s="160"/>
      <c r="I1" s="160"/>
      <c r="J1" s="160"/>
    </row>
    <row r="2" spans="1:10" ht="13.5" thickBot="1">
      <c r="A2" s="3" t="s">
        <v>96</v>
      </c>
      <c r="C2" s="160"/>
      <c r="D2" s="160"/>
      <c r="E2" s="160"/>
      <c r="F2" s="160"/>
      <c r="G2" s="160"/>
      <c r="H2" s="160"/>
      <c r="I2" s="160"/>
      <c r="J2" s="160"/>
    </row>
    <row r="3" spans="1:10" ht="13.5" thickBot="1">
      <c r="A3" s="4"/>
      <c r="B3" s="11" t="s">
        <v>24</v>
      </c>
      <c r="C3" s="11" t="s">
        <v>1</v>
      </c>
      <c r="D3" s="11" t="s">
        <v>25</v>
      </c>
      <c r="E3" s="160"/>
      <c r="F3" s="160"/>
      <c r="G3" s="160"/>
      <c r="H3" s="160"/>
      <c r="I3" s="160"/>
      <c r="J3" s="160"/>
    </row>
    <row r="4" spans="1:10" ht="13.5" thickBot="1">
      <c r="A4" s="109" t="s">
        <v>97</v>
      </c>
      <c r="B4" s="6">
        <f>'Key Assumptions'!F8*'Key Assumptions'!F13</f>
        <v>3</v>
      </c>
      <c r="C4" s="7">
        <f>(B4+D4)/2</f>
        <v>4.5</v>
      </c>
      <c r="D4" s="6">
        <f>'Key Assumptions'!F8*'Key Assumptions'!F14</f>
        <v>6</v>
      </c>
      <c r="E4" s="160"/>
      <c r="F4" s="160"/>
      <c r="G4" s="160"/>
      <c r="H4" s="160"/>
      <c r="I4" s="160"/>
      <c r="J4" s="160"/>
    </row>
    <row r="5" spans="1:10" ht="13.5" thickBot="1">
      <c r="A5" s="109" t="s">
        <v>98</v>
      </c>
      <c r="B5" s="7">
        <f>'Key Assumptions'!$F6*'Key Assumptions'!$F12</f>
        <v>91.05287569573284</v>
      </c>
      <c r="C5" s="7">
        <f>'Key Assumptions'!$F6*'Key Assumptions'!$F12</f>
        <v>91.05287569573284</v>
      </c>
      <c r="D5" s="7">
        <f>'Key Assumptions'!$F6*'Key Assumptions'!$F12</f>
        <v>91.05287569573284</v>
      </c>
      <c r="E5" s="160"/>
      <c r="F5" s="160"/>
      <c r="G5" s="160"/>
      <c r="H5" s="160"/>
      <c r="I5" s="160"/>
      <c r="J5" s="160"/>
    </row>
    <row r="6" spans="1:10" ht="13.5" thickBot="1">
      <c r="A6" s="8" t="s">
        <v>99</v>
      </c>
      <c r="B6" s="9">
        <f>B4+B5</f>
        <v>94.05287569573284</v>
      </c>
      <c r="C6" s="9">
        <f>C4+C5</f>
        <v>95.55287569573284</v>
      </c>
      <c r="D6" s="9">
        <f>D4+D5</f>
        <v>97.05287569573284</v>
      </c>
      <c r="E6" s="160"/>
      <c r="F6" s="160"/>
      <c r="G6" s="160"/>
      <c r="H6" s="160"/>
      <c r="I6" s="160"/>
      <c r="J6" s="160"/>
    </row>
    <row r="7" spans="1:10" ht="12.75">
      <c r="A7" s="160"/>
      <c r="B7" s="160"/>
      <c r="C7" s="160"/>
      <c r="D7" s="160"/>
      <c r="E7" s="160"/>
      <c r="F7" s="160"/>
      <c r="G7" s="160"/>
      <c r="H7" s="160"/>
      <c r="I7" s="160"/>
      <c r="J7" s="160"/>
    </row>
    <row r="8" spans="1:10" ht="12.75">
      <c r="A8" s="160"/>
      <c r="B8" s="160"/>
      <c r="C8" s="160"/>
      <c r="D8" s="160"/>
      <c r="E8" s="160"/>
      <c r="F8" s="160"/>
      <c r="G8" s="160"/>
      <c r="H8" s="160"/>
      <c r="I8" s="160"/>
      <c r="J8" s="160"/>
    </row>
    <row r="9" spans="1:10" ht="13.5" thickBot="1">
      <c r="A9" s="3" t="s">
        <v>95</v>
      </c>
      <c r="B9" s="160"/>
      <c r="C9" s="160"/>
      <c r="D9" s="160"/>
      <c r="E9" s="160"/>
      <c r="F9" s="160"/>
      <c r="G9" s="160"/>
      <c r="H9" s="160"/>
      <c r="I9" s="160"/>
      <c r="J9" s="160"/>
    </row>
    <row r="10" spans="1:10" ht="13.5" thickBot="1">
      <c r="A10" s="102"/>
      <c r="B10" s="11" t="s">
        <v>24</v>
      </c>
      <c r="C10" s="11" t="s">
        <v>1</v>
      </c>
      <c r="D10" s="11" t="s">
        <v>25</v>
      </c>
      <c r="E10" s="160"/>
      <c r="F10" s="160"/>
      <c r="G10" s="160"/>
      <c r="H10" s="160"/>
      <c r="I10" s="160"/>
      <c r="J10" s="160"/>
    </row>
    <row r="11" spans="1:10" ht="25.5">
      <c r="A11" s="295" t="s">
        <v>100</v>
      </c>
      <c r="B11" s="103">
        <f>'Key Assumptions'!F9</f>
        <v>13</v>
      </c>
      <c r="C11" s="104">
        <f>(B11+D11)/2</f>
        <v>810</v>
      </c>
      <c r="D11" s="105">
        <f>'Key Assumptions'!F10</f>
        <v>1607</v>
      </c>
      <c r="E11" s="160"/>
      <c r="F11" s="160"/>
      <c r="G11" s="160"/>
      <c r="H11" s="160"/>
      <c r="I11" s="160"/>
      <c r="J11" s="160"/>
    </row>
    <row r="12" spans="1:10" ht="25.5">
      <c r="A12" s="296" t="s">
        <v>101</v>
      </c>
      <c r="B12" s="106">
        <f>B11*'Key Assumptions'!$F11</f>
        <v>6.5</v>
      </c>
      <c r="C12" s="107">
        <f>C11*'Key Assumptions'!$F11</f>
        <v>405</v>
      </c>
      <c r="D12" s="108">
        <f>D11*'Key Assumptions'!$F11</f>
        <v>803.5</v>
      </c>
      <c r="E12" s="160"/>
      <c r="F12" s="160"/>
      <c r="G12" s="160"/>
      <c r="H12" s="160"/>
      <c r="I12" s="160"/>
      <c r="J12" s="160"/>
    </row>
    <row r="13" spans="1:10" ht="25.5">
      <c r="A13" s="296" t="s">
        <v>148</v>
      </c>
      <c r="B13" s="106">
        <f>B4*B12</f>
        <v>19.5</v>
      </c>
      <c r="C13" s="107">
        <f>C4*C12</f>
        <v>1822.5</v>
      </c>
      <c r="D13" s="108">
        <f>D4*D12</f>
        <v>4821</v>
      </c>
      <c r="E13" s="160"/>
      <c r="F13" s="160"/>
      <c r="G13" s="160"/>
      <c r="H13" s="160"/>
      <c r="I13" s="160"/>
      <c r="J13" s="160"/>
    </row>
    <row r="14" spans="1:10" ht="25.5">
      <c r="A14" s="296" t="s">
        <v>149</v>
      </c>
      <c r="B14" s="106">
        <f>B12*B5</f>
        <v>591.8436920222634</v>
      </c>
      <c r="C14" s="107">
        <f>C12*C5</f>
        <v>36876.4146567718</v>
      </c>
      <c r="D14" s="108">
        <f>D12*D5</f>
        <v>73160.98562152134</v>
      </c>
      <c r="E14" s="160"/>
      <c r="F14" s="160"/>
      <c r="G14" s="160"/>
      <c r="H14" s="160"/>
      <c r="I14" s="160"/>
      <c r="J14" s="160"/>
    </row>
    <row r="15" spans="1:10" ht="26.25" thickBot="1">
      <c r="A15" s="297" t="s">
        <v>147</v>
      </c>
      <c r="B15" s="110">
        <f>B13+B14</f>
        <v>611.3436920222634</v>
      </c>
      <c r="C15" s="111">
        <f>C13+C14</f>
        <v>38698.9146567718</v>
      </c>
      <c r="D15" s="112">
        <f>D13+D14</f>
        <v>77981.98562152134</v>
      </c>
      <c r="E15" s="160"/>
      <c r="F15" s="160"/>
      <c r="G15" s="160"/>
      <c r="H15" s="160"/>
      <c r="I15" s="160"/>
      <c r="J15" s="160"/>
    </row>
    <row r="16" spans="1:10" ht="12.75">
      <c r="A16" s="160"/>
      <c r="B16" s="160"/>
      <c r="C16" s="160"/>
      <c r="D16" s="160"/>
      <c r="E16" s="160"/>
      <c r="F16" s="160"/>
      <c r="G16" s="160"/>
      <c r="H16" s="160"/>
      <c r="I16" s="160"/>
      <c r="J16" s="160"/>
    </row>
    <row r="17" spans="1:10" ht="12.75">
      <c r="A17" s="160"/>
      <c r="B17" s="160"/>
      <c r="C17" s="160"/>
      <c r="D17" s="160"/>
      <c r="E17" s="160"/>
      <c r="F17" s="160"/>
      <c r="G17" s="160"/>
      <c r="H17" s="160"/>
      <c r="I17" s="160"/>
      <c r="J17" s="160"/>
    </row>
    <row r="18" spans="1:10" ht="15.75" thickBot="1">
      <c r="A18" s="10" t="s">
        <v>102</v>
      </c>
      <c r="B18" s="119"/>
      <c r="C18" s="119"/>
      <c r="D18" s="119"/>
      <c r="E18" s="119"/>
      <c r="F18" s="119"/>
      <c r="G18" s="119"/>
      <c r="H18" s="119"/>
      <c r="I18" s="119"/>
      <c r="J18" s="119"/>
    </row>
    <row r="19" spans="1:10" ht="13.5" thickBot="1">
      <c r="A19" s="24" t="s">
        <v>0</v>
      </c>
      <c r="B19" s="339" t="s">
        <v>108</v>
      </c>
      <c r="C19" s="340"/>
      <c r="D19" s="341"/>
      <c r="E19" s="339" t="s">
        <v>109</v>
      </c>
      <c r="F19" s="340"/>
      <c r="G19" s="341"/>
      <c r="H19" s="339" t="s">
        <v>14</v>
      </c>
      <c r="I19" s="340"/>
      <c r="J19" s="341"/>
    </row>
    <row r="20" spans="1:10" ht="13.5" thickBot="1">
      <c r="A20" s="63"/>
      <c r="B20" s="11" t="s">
        <v>24</v>
      </c>
      <c r="C20" s="11" t="s">
        <v>1</v>
      </c>
      <c r="D20" s="11" t="s">
        <v>25</v>
      </c>
      <c r="E20" s="11" t="s">
        <v>24</v>
      </c>
      <c r="F20" s="11" t="s">
        <v>1</v>
      </c>
      <c r="G20" s="11" t="s">
        <v>25</v>
      </c>
      <c r="H20" s="11" t="s">
        <v>24</v>
      </c>
      <c r="I20" s="11" t="s">
        <v>1</v>
      </c>
      <c r="J20" s="11" t="s">
        <v>25</v>
      </c>
    </row>
    <row r="21" spans="1:10" ht="12.75">
      <c r="A21" s="13" t="s">
        <v>2</v>
      </c>
      <c r="B21" s="64">
        <f>B4*('Key Assumptions'!$F23+'Key Assumptions'!$F26)</f>
        <v>221.04000000000002</v>
      </c>
      <c r="C21" s="22">
        <f>C4*('Key Assumptions'!$F23+'Key Assumptions'!$F26)</f>
        <v>331.56000000000006</v>
      </c>
      <c r="D21" s="65">
        <f>D4*('Key Assumptions'!$F23+'Key Assumptions'!$F26)</f>
        <v>442.08000000000004</v>
      </c>
      <c r="E21" s="64">
        <f>B5*('Key Assumptions'!$F23+'Key Assumptions'!$F26)</f>
        <v>6708.775881261596</v>
      </c>
      <c r="F21" s="22">
        <f>C5*('Key Assumptions'!$F23+'Key Assumptions'!$F26)</f>
        <v>6708.775881261596</v>
      </c>
      <c r="G21" s="65">
        <f>D5*('Key Assumptions'!$F23+'Key Assumptions'!$F26)</f>
        <v>6708.775881261596</v>
      </c>
      <c r="H21" s="69"/>
      <c r="I21" s="23"/>
      <c r="J21" s="70"/>
    </row>
    <row r="22" spans="1:10" ht="12.75">
      <c r="A22" s="13" t="s">
        <v>3</v>
      </c>
      <c r="B22" s="71">
        <f>B21*'Key Assumptions'!$B15</f>
        <v>6173.6472</v>
      </c>
      <c r="C22" s="17">
        <f>C21*'Key Assumptions'!$B15</f>
        <v>9260.470800000001</v>
      </c>
      <c r="D22" s="72">
        <f>D21*'Key Assumptions'!$B15</f>
        <v>12347.2944</v>
      </c>
      <c r="E22" s="71">
        <f>E21*'Key Assumptions'!$B15</f>
        <v>187376.11036363637</v>
      </c>
      <c r="F22" s="17">
        <f>F21*'Key Assumptions'!$B15</f>
        <v>187376.11036363637</v>
      </c>
      <c r="G22" s="72">
        <f>G21*'Key Assumptions'!$B15</f>
        <v>187376.11036363637</v>
      </c>
      <c r="H22" s="71">
        <f>B22+E22</f>
        <v>193549.75756363638</v>
      </c>
      <c r="I22" s="17">
        <f>C22+F22</f>
        <v>196636.58116363638</v>
      </c>
      <c r="J22" s="72">
        <f>D22+G22</f>
        <v>199723.40476363638</v>
      </c>
    </row>
    <row r="23" spans="1:10" ht="12.75">
      <c r="A23" s="13" t="s">
        <v>4</v>
      </c>
      <c r="B23" s="77">
        <f>B4*'Key Assumptions'!$B30*'Key Assumptions'!$B31</f>
        <v>2.1630000000000003</v>
      </c>
      <c r="C23" s="15">
        <f>C4*'Key Assumptions'!$B30*'Key Assumptions'!$B31</f>
        <v>3.244500000000001</v>
      </c>
      <c r="D23" s="78">
        <f>D4*'Key Assumptions'!$B30*'Key Assumptions'!$B31</f>
        <v>4.3260000000000005</v>
      </c>
      <c r="E23" s="77">
        <f>B5*'Key Assumptions'!$B30*'Key Assumptions'!$B31</f>
        <v>65.64912337662338</v>
      </c>
      <c r="F23" s="15">
        <f>C5*'Key Assumptions'!$B30*'Key Assumptions'!$B31</f>
        <v>65.64912337662338</v>
      </c>
      <c r="G23" s="78">
        <f>D5*'Key Assumptions'!$B30*'Key Assumptions'!$B31</f>
        <v>65.64912337662338</v>
      </c>
      <c r="H23" s="58"/>
      <c r="I23" s="16"/>
      <c r="J23" s="73"/>
    </row>
    <row r="24" spans="1:10" ht="12.75">
      <c r="A24" s="13" t="s">
        <v>5</v>
      </c>
      <c r="B24" s="71">
        <f>B23*'Key Assumptions'!$B15</f>
        <v>60.41259000000001</v>
      </c>
      <c r="C24" s="17">
        <f>C23*'Key Assumptions'!$B15</f>
        <v>90.61888500000002</v>
      </c>
      <c r="D24" s="72">
        <f>D23*'Key Assumptions'!$B15</f>
        <v>120.82518000000002</v>
      </c>
      <c r="E24" s="71">
        <f>E23*'Key Assumptions'!$B15</f>
        <v>1833.580015909091</v>
      </c>
      <c r="F24" s="17">
        <f>F23*'Key Assumptions'!$B15</f>
        <v>1833.580015909091</v>
      </c>
      <c r="G24" s="72">
        <f>G23*'Key Assumptions'!$B15</f>
        <v>1833.580015909091</v>
      </c>
      <c r="H24" s="71">
        <f>B24+E24</f>
        <v>1893.9926059090908</v>
      </c>
      <c r="I24" s="17">
        <f>C24+F24</f>
        <v>1924.198900909091</v>
      </c>
      <c r="J24" s="72">
        <f>D24+G24</f>
        <v>1954.405195909091</v>
      </c>
    </row>
    <row r="25" spans="1:10" ht="13.5" thickBot="1">
      <c r="A25" s="13" t="s">
        <v>6</v>
      </c>
      <c r="B25" s="66"/>
      <c r="C25" s="67"/>
      <c r="D25" s="68"/>
      <c r="E25" s="66"/>
      <c r="F25" s="67"/>
      <c r="G25" s="68"/>
      <c r="H25" s="74">
        <f>B83</f>
        <v>56766.5615524385</v>
      </c>
      <c r="I25" s="75">
        <f>C83</f>
        <v>57083.56622038849</v>
      </c>
      <c r="J25" s="76">
        <f>D83</f>
        <v>57400.5708883385</v>
      </c>
    </row>
    <row r="26" spans="1:10" ht="13.5" thickBot="1">
      <c r="A26" s="12" t="s">
        <v>153</v>
      </c>
      <c r="B26" s="134"/>
      <c r="C26" s="134"/>
      <c r="D26" s="134"/>
      <c r="E26" s="134"/>
      <c r="F26" s="134"/>
      <c r="G26" s="134"/>
      <c r="H26" s="27">
        <f>H22+H24+H25</f>
        <v>252210.31172198398</v>
      </c>
      <c r="I26" s="27">
        <f>I22+I24+I25</f>
        <v>255644.34628493397</v>
      </c>
      <c r="J26" s="27">
        <f>J22+J24+J25</f>
        <v>259078.38084788396</v>
      </c>
    </row>
    <row r="27" spans="1:10" ht="13.5" thickBot="1">
      <c r="A27" s="120"/>
      <c r="B27" s="121"/>
      <c r="C27" s="121"/>
      <c r="D27" s="121"/>
      <c r="E27" s="121"/>
      <c r="F27" s="121"/>
      <c r="G27" s="121"/>
      <c r="H27" s="122"/>
      <c r="I27" s="122"/>
      <c r="J27" s="122"/>
    </row>
    <row r="28" spans="1:10" ht="13.5" thickBot="1">
      <c r="A28" s="53" t="s">
        <v>8</v>
      </c>
      <c r="B28" s="339" t="s">
        <v>108</v>
      </c>
      <c r="C28" s="340"/>
      <c r="D28" s="341"/>
      <c r="E28" s="339" t="s">
        <v>109</v>
      </c>
      <c r="F28" s="340"/>
      <c r="G28" s="341"/>
      <c r="H28" s="339" t="s">
        <v>14</v>
      </c>
      <c r="I28" s="340"/>
      <c r="J28" s="341"/>
    </row>
    <row r="29" spans="1:10" ht="15.75" thickBot="1">
      <c r="A29"/>
      <c r="B29" s="11" t="s">
        <v>24</v>
      </c>
      <c r="C29" s="11" t="s">
        <v>1</v>
      </c>
      <c r="D29" s="11" t="s">
        <v>25</v>
      </c>
      <c r="E29" s="11" t="s">
        <v>24</v>
      </c>
      <c r="F29" s="11" t="s">
        <v>1</v>
      </c>
      <c r="G29" s="11" t="s">
        <v>25</v>
      </c>
      <c r="H29" s="11" t="s">
        <v>24</v>
      </c>
      <c r="I29" s="11" t="s">
        <v>1</v>
      </c>
      <c r="J29" s="11" t="s">
        <v>25</v>
      </c>
    </row>
    <row r="30" spans="1:10" ht="12.75">
      <c r="A30" s="19" t="s">
        <v>6</v>
      </c>
      <c r="B30" s="54"/>
      <c r="C30" s="51"/>
      <c r="D30" s="55"/>
      <c r="E30" s="54"/>
      <c r="F30" s="51"/>
      <c r="G30" s="55"/>
      <c r="H30" s="56">
        <f>B88</f>
        <v>483267.3046733951</v>
      </c>
      <c r="I30" s="52">
        <f>C88</f>
        <v>486456.6029933951</v>
      </c>
      <c r="J30" s="57">
        <f>D88</f>
        <v>489645.9013133952</v>
      </c>
    </row>
    <row r="31" spans="1:10" ht="12.75">
      <c r="A31" s="13" t="s">
        <v>9</v>
      </c>
      <c r="B31" s="64">
        <f>B4*'Key Assumptions'!$B37*52</f>
        <v>312</v>
      </c>
      <c r="C31" s="22">
        <f>C4*'Key Assumptions'!$B37*52</f>
        <v>468</v>
      </c>
      <c r="D31" s="65">
        <f>D4*'Key Assumptions'!$B37*52</f>
        <v>624</v>
      </c>
      <c r="E31" s="64">
        <f>B5*'Key Assumptions'!$B37*52</f>
        <v>9469.499072356215</v>
      </c>
      <c r="F31" s="22">
        <f>C5*'Key Assumptions'!$B37*52</f>
        <v>9469.499072356215</v>
      </c>
      <c r="G31" s="65">
        <f>D5*'Key Assumptions'!$B37*52</f>
        <v>9469.499072356215</v>
      </c>
      <c r="H31" s="58"/>
      <c r="I31" s="18"/>
      <c r="J31" s="59"/>
    </row>
    <row r="32" spans="1:10" ht="13.5" thickBot="1">
      <c r="A32" s="20" t="s">
        <v>10</v>
      </c>
      <c r="B32" s="71">
        <f>B31*'Key Assumptions'!$B15</f>
        <v>8714.16</v>
      </c>
      <c r="C32" s="17">
        <f>C31*'Key Assumptions'!$B15</f>
        <v>13071.24</v>
      </c>
      <c r="D32" s="72">
        <f>D31*'Key Assumptions'!$B15</f>
        <v>17428.32</v>
      </c>
      <c r="E32" s="71">
        <f>E31*'Key Assumptions'!$B15</f>
        <v>264483.10909090907</v>
      </c>
      <c r="F32" s="17">
        <f>F31*'Key Assumptions'!$B15</f>
        <v>264483.10909090907</v>
      </c>
      <c r="G32" s="72">
        <f>G31*'Key Assumptions'!$B15</f>
        <v>264483.10909090907</v>
      </c>
      <c r="H32" s="60">
        <f>B32+E32</f>
        <v>273197.26909090905</v>
      </c>
      <c r="I32" s="25">
        <f>C32+F32</f>
        <v>277554.34909090906</v>
      </c>
      <c r="J32" s="61">
        <f>D32+G32</f>
        <v>281911.4290909091</v>
      </c>
    </row>
    <row r="33" spans="1:10" ht="13.5" thickBot="1">
      <c r="A33" s="53" t="s">
        <v>31</v>
      </c>
      <c r="B33" s="161"/>
      <c r="C33" s="162"/>
      <c r="D33" s="163"/>
      <c r="E33" s="161"/>
      <c r="F33" s="162"/>
      <c r="G33" s="163"/>
      <c r="H33" s="27">
        <f>H30+H32</f>
        <v>756464.5737643042</v>
      </c>
      <c r="I33" s="27">
        <f>I30+I32</f>
        <v>764010.9520843042</v>
      </c>
      <c r="J33" s="62">
        <f>J30+J32</f>
        <v>771557.3304043042</v>
      </c>
    </row>
    <row r="34" spans="2:10" ht="15">
      <c r="B34" s="119"/>
      <c r="C34" s="119"/>
      <c r="D34" s="119"/>
      <c r="E34" s="119"/>
      <c r="F34" s="119"/>
      <c r="G34" s="119"/>
      <c r="H34" s="119"/>
      <c r="I34" s="119"/>
      <c r="J34" s="119"/>
    </row>
    <row r="35" spans="1:10" ht="15.75" thickBot="1">
      <c r="A35" s="324" t="s">
        <v>103</v>
      </c>
      <c r="B35" s="119"/>
      <c r="C35" s="119"/>
      <c r="D35" s="119"/>
      <c r="E35" s="119"/>
      <c r="F35" s="119"/>
      <c r="G35" s="119"/>
      <c r="H35" s="119"/>
      <c r="I35" s="119"/>
      <c r="J35" s="119"/>
    </row>
    <row r="36" spans="1:10" ht="13.5" thickBot="1">
      <c r="A36" s="53" t="s">
        <v>69</v>
      </c>
      <c r="B36" s="339" t="s">
        <v>108</v>
      </c>
      <c r="C36" s="340"/>
      <c r="D36" s="341"/>
      <c r="E36" s="339" t="s">
        <v>109</v>
      </c>
      <c r="F36" s="340"/>
      <c r="G36" s="341"/>
      <c r="H36" s="339" t="s">
        <v>14</v>
      </c>
      <c r="I36" s="340"/>
      <c r="J36" s="341"/>
    </row>
    <row r="37" spans="1:10" ht="15.75" thickBot="1">
      <c r="A37" s="28"/>
      <c r="B37" s="14" t="s">
        <v>24</v>
      </c>
      <c r="C37" s="14" t="s">
        <v>1</v>
      </c>
      <c r="D37" s="14" t="s">
        <v>25</v>
      </c>
      <c r="E37" s="14" t="s">
        <v>24</v>
      </c>
      <c r="F37" s="14" t="s">
        <v>1</v>
      </c>
      <c r="G37" s="14" t="s">
        <v>25</v>
      </c>
      <c r="H37" s="14" t="s">
        <v>24</v>
      </c>
      <c r="I37" s="14" t="s">
        <v>1</v>
      </c>
      <c r="J37" s="14" t="s">
        <v>25</v>
      </c>
    </row>
    <row r="38" spans="1:10" ht="12.75">
      <c r="A38" s="13" t="s">
        <v>13</v>
      </c>
      <c r="B38" s="98">
        <f>B4*'Key Assumptions'!$B49*'Key Assumptions'!$B50</f>
        <v>75000</v>
      </c>
      <c r="C38" s="94">
        <f>C4*'Key Assumptions'!$B49*'Key Assumptions'!$B50</f>
        <v>112500</v>
      </c>
      <c r="D38" s="95">
        <f>D4*'Key Assumptions'!$B49*'Key Assumptions'!$B50</f>
        <v>150000</v>
      </c>
      <c r="E38" s="98">
        <f>B5*'Key Assumptions'!$B49*'Key Assumptions'!$B50</f>
        <v>2276321.892393321</v>
      </c>
      <c r="F38" s="94">
        <f>C5*'Key Assumptions'!$B49*'Key Assumptions'!$B50</f>
        <v>2276321.892393321</v>
      </c>
      <c r="G38" s="95">
        <f>D5*'Key Assumptions'!$B49*'Key Assumptions'!$B50</f>
        <v>2276321.892393321</v>
      </c>
      <c r="H38" s="98">
        <f>B38+E38</f>
        <v>2351321.892393321</v>
      </c>
      <c r="I38" s="94">
        <f>C38+F38</f>
        <v>2388821.892393321</v>
      </c>
      <c r="J38" s="95">
        <f>D38+G38</f>
        <v>2426321.892393321</v>
      </c>
    </row>
    <row r="39" spans="1:10" ht="12.75">
      <c r="A39" s="13" t="s">
        <v>80</v>
      </c>
      <c r="B39" s="77">
        <f>B4*'Key Assumptions'!$B30*'Key Assumptions'!$B32</f>
        <v>2.1</v>
      </c>
      <c r="C39" s="15">
        <f>C4*'Key Assumptions'!$B30*'Key Assumptions'!$B32</f>
        <v>3.1500000000000004</v>
      </c>
      <c r="D39" s="78">
        <f>D4*'Key Assumptions'!$B30*'Key Assumptions'!$B32</f>
        <v>4.2</v>
      </c>
      <c r="E39" s="77">
        <f>B5*'Key Assumptions'!$B30*'Key Assumptions'!$B32</f>
        <v>63.73701298701299</v>
      </c>
      <c r="F39" s="15">
        <f>C5*'Key Assumptions'!$B30*'Key Assumptions'!$B32</f>
        <v>63.73701298701299</v>
      </c>
      <c r="G39" s="78">
        <f>D5*'Key Assumptions'!$B30*'Key Assumptions'!$B32</f>
        <v>63.73701298701299</v>
      </c>
      <c r="H39" s="77"/>
      <c r="I39" s="15"/>
      <c r="J39" s="78"/>
    </row>
    <row r="40" spans="1:10" ht="13.5" thickBot="1">
      <c r="A40" s="13" t="s">
        <v>81</v>
      </c>
      <c r="B40" s="79">
        <f>B39*'Key Assumptions'!$B15</f>
        <v>58.653</v>
      </c>
      <c r="C40" s="80">
        <f>C39*'Key Assumptions'!$B15</f>
        <v>87.97950000000002</v>
      </c>
      <c r="D40" s="81">
        <f>D39*'Key Assumptions'!$B15</f>
        <v>117.306</v>
      </c>
      <c r="E40" s="79">
        <f>E39*'Key Assumptions'!$B15</f>
        <v>1780.1747727272727</v>
      </c>
      <c r="F40" s="80">
        <f>F39*'Key Assumptions'!$B15</f>
        <v>1780.1747727272727</v>
      </c>
      <c r="G40" s="81">
        <f>G39*'Key Assumptions'!$B15</f>
        <v>1780.1747727272727</v>
      </c>
      <c r="H40" s="79">
        <f>B40+E40</f>
        <v>1838.8277727272728</v>
      </c>
      <c r="I40" s="80">
        <f>C40+F40</f>
        <v>1868.1542727272727</v>
      </c>
      <c r="J40" s="81">
        <f>D40+G40</f>
        <v>1897.4807727272728</v>
      </c>
    </row>
    <row r="41" spans="1:10" ht="13.5" thickBot="1">
      <c r="A41" s="12" t="s">
        <v>116</v>
      </c>
      <c r="B41" s="21"/>
      <c r="C41" s="21"/>
      <c r="D41" s="21"/>
      <c r="E41" s="21"/>
      <c r="F41" s="21"/>
      <c r="G41" s="21"/>
      <c r="H41" s="29">
        <f>H38+H40</f>
        <v>2353160.720166048</v>
      </c>
      <c r="I41" s="29">
        <f>I38+I40</f>
        <v>2390690.046666048</v>
      </c>
      <c r="J41" s="88">
        <f>J38+J40</f>
        <v>2428219.373166048</v>
      </c>
    </row>
    <row r="42" spans="1:10" ht="13.5" thickBot="1">
      <c r="A42" s="160"/>
      <c r="B42" s="160"/>
      <c r="C42" s="160"/>
      <c r="D42" s="160"/>
      <c r="E42" s="160"/>
      <c r="F42" s="160"/>
      <c r="G42" s="160"/>
      <c r="H42" s="160"/>
      <c r="I42" s="160"/>
      <c r="J42" s="160"/>
    </row>
    <row r="43" spans="1:10" ht="13.5" thickBot="1">
      <c r="A43" s="12" t="s">
        <v>0</v>
      </c>
      <c r="B43" s="339" t="s">
        <v>108</v>
      </c>
      <c r="C43" s="340"/>
      <c r="D43" s="341"/>
      <c r="E43" s="339" t="s">
        <v>109</v>
      </c>
      <c r="F43" s="340"/>
      <c r="G43" s="341"/>
      <c r="H43" s="357" t="s">
        <v>7</v>
      </c>
      <c r="I43" s="358"/>
      <c r="J43" s="359"/>
    </row>
    <row r="44" spans="1:10" ht="13.5" thickBot="1">
      <c r="A44" s="298"/>
      <c r="B44" s="11" t="s">
        <v>24</v>
      </c>
      <c r="C44" s="11" t="s">
        <v>1</v>
      </c>
      <c r="D44" s="11" t="s">
        <v>25</v>
      </c>
      <c r="E44" s="11" t="s">
        <v>24</v>
      </c>
      <c r="F44" s="11" t="s">
        <v>1</v>
      </c>
      <c r="G44" s="11" t="s">
        <v>25</v>
      </c>
      <c r="H44" s="113" t="s">
        <v>24</v>
      </c>
      <c r="I44" s="114" t="s">
        <v>1</v>
      </c>
      <c r="J44" s="114" t="s">
        <v>25</v>
      </c>
    </row>
    <row r="45" spans="1:10" ht="12.75">
      <c r="A45" s="115" t="s">
        <v>2</v>
      </c>
      <c r="B45" s="64">
        <f>B13*'Key Assumptions'!$F27</f>
        <v>19.5</v>
      </c>
      <c r="C45" s="22">
        <f>C13*'Key Assumptions'!$F27</f>
        <v>1822.5</v>
      </c>
      <c r="D45" s="65">
        <f>D13*'Key Assumptions'!$F27</f>
        <v>4821</v>
      </c>
      <c r="E45" s="64">
        <f>B14*'Key Assumptions'!$F27</f>
        <v>591.8436920222634</v>
      </c>
      <c r="F45" s="22">
        <f>C14*'Key Assumptions'!$F27</f>
        <v>36876.4146567718</v>
      </c>
      <c r="G45" s="65">
        <f>D14*'Key Assumptions'!$F27</f>
        <v>73160.98562152134</v>
      </c>
      <c r="H45" s="147"/>
      <c r="I45" s="148"/>
      <c r="J45" s="157"/>
    </row>
    <row r="46" spans="1:10" ht="13.5" thickBot="1">
      <c r="A46" s="115" t="s">
        <v>3</v>
      </c>
      <c r="B46" s="71">
        <f>B45*'Key Assumptions'!$B15</f>
        <v>544.635</v>
      </c>
      <c r="C46" s="17">
        <f>C45*'Key Assumptions'!$B15</f>
        <v>50902.425</v>
      </c>
      <c r="D46" s="72">
        <f>D45*'Key Assumptions'!$B15</f>
        <v>134650.53</v>
      </c>
      <c r="E46" s="71">
        <f>E45*'Key Assumptions'!$B15</f>
        <v>16530.194318181817</v>
      </c>
      <c r="F46" s="17">
        <f>F45*'Key Assumptions'!$B15</f>
        <v>1029958.2613636364</v>
      </c>
      <c r="G46" s="72">
        <f>G45*'Key Assumptions'!$B15</f>
        <v>2043386.3284090909</v>
      </c>
      <c r="H46" s="155">
        <f>B46+E46</f>
        <v>17074.829318181815</v>
      </c>
      <c r="I46" s="156">
        <f>C46+F46</f>
        <v>1080860.6863636363</v>
      </c>
      <c r="J46" s="116">
        <f>D46+G46</f>
        <v>2178036.858409091</v>
      </c>
    </row>
    <row r="47" spans="1:10" ht="13.5" thickBot="1">
      <c r="A47" s="12" t="s">
        <v>153</v>
      </c>
      <c r="B47" s="162"/>
      <c r="C47" s="162"/>
      <c r="D47" s="162"/>
      <c r="E47" s="136"/>
      <c r="F47" s="136"/>
      <c r="G47" s="136"/>
      <c r="H47" s="27">
        <f>SUM(H45:H46)</f>
        <v>17074.829318181815</v>
      </c>
      <c r="I47" s="27">
        <f>SUM(I45:I46)</f>
        <v>1080860.6863636363</v>
      </c>
      <c r="J47" s="27">
        <f>SUM(J45:J46)</f>
        <v>2178036.858409091</v>
      </c>
    </row>
    <row r="48" spans="1:10" ht="12.75">
      <c r="A48" s="120"/>
      <c r="B48" s="124"/>
      <c r="C48" s="124"/>
      <c r="D48" s="124"/>
      <c r="E48" s="124"/>
      <c r="F48" s="124"/>
      <c r="G48" s="124"/>
      <c r="H48" s="160"/>
      <c r="I48" s="160"/>
      <c r="J48" s="160"/>
    </row>
    <row r="49" spans="1:10" ht="12.75">
      <c r="A49" s="160"/>
      <c r="B49" s="160"/>
      <c r="C49" s="160"/>
      <c r="D49" s="160"/>
      <c r="E49" s="160"/>
      <c r="F49" s="160"/>
      <c r="G49" s="160"/>
      <c r="H49" s="160"/>
      <c r="I49" s="160"/>
      <c r="J49" s="160"/>
    </row>
    <row r="50" spans="1:10" ht="13.5" thickBot="1">
      <c r="A50" s="164" t="s">
        <v>107</v>
      </c>
      <c r="B50" s="160"/>
      <c r="C50" s="160"/>
      <c r="D50" s="160"/>
      <c r="E50" s="160"/>
      <c r="F50" s="160"/>
      <c r="G50" s="160"/>
      <c r="H50" s="160"/>
      <c r="I50" s="160"/>
      <c r="J50" s="160"/>
    </row>
    <row r="51" spans="1:10" ht="13.5" thickBot="1">
      <c r="A51" s="118"/>
      <c r="B51" s="11" t="s">
        <v>24</v>
      </c>
      <c r="C51" s="11" t="s">
        <v>1</v>
      </c>
      <c r="D51" s="11" t="s">
        <v>25</v>
      </c>
      <c r="E51" s="160"/>
      <c r="F51" s="160"/>
      <c r="G51" s="160"/>
      <c r="H51" s="160"/>
      <c r="I51" s="160"/>
      <c r="J51" s="160"/>
    </row>
    <row r="52" spans="1:10" ht="12.75">
      <c r="A52" s="104" t="s">
        <v>104</v>
      </c>
      <c r="B52" s="299">
        <f>H26+H47</f>
        <v>269285.1410401658</v>
      </c>
      <c r="C52" s="299">
        <f>I26+I47</f>
        <v>1336505.0326485704</v>
      </c>
      <c r="D52" s="300">
        <f>J26+J47</f>
        <v>2437115.239256975</v>
      </c>
      <c r="E52" s="160"/>
      <c r="F52" s="160"/>
      <c r="G52" s="160"/>
      <c r="H52" s="160"/>
      <c r="I52" s="160"/>
      <c r="J52" s="160"/>
    </row>
    <row r="53" spans="1:10" ht="12.75">
      <c r="A53" s="1" t="s">
        <v>105</v>
      </c>
      <c r="B53" s="158">
        <f>H33</f>
        <v>756464.5737643042</v>
      </c>
      <c r="C53" s="158">
        <f>I33</f>
        <v>764010.9520843042</v>
      </c>
      <c r="D53" s="158">
        <f>J33</f>
        <v>771557.3304043042</v>
      </c>
      <c r="E53" s="160"/>
      <c r="F53" s="160"/>
      <c r="G53" s="160"/>
      <c r="H53" s="160"/>
      <c r="I53" s="160"/>
      <c r="J53" s="160"/>
    </row>
    <row r="54" spans="1:10" ht="15" customHeight="1" thickBot="1">
      <c r="A54" s="117" t="s">
        <v>106</v>
      </c>
      <c r="B54" s="159">
        <f>H41</f>
        <v>2353160.720166048</v>
      </c>
      <c r="C54" s="159">
        <f>I41</f>
        <v>2390690.046666048</v>
      </c>
      <c r="D54" s="159">
        <f>J41</f>
        <v>2428219.373166048</v>
      </c>
      <c r="E54" s="160"/>
      <c r="F54" s="160"/>
      <c r="G54" s="160"/>
      <c r="H54" s="160"/>
      <c r="I54" s="160"/>
      <c r="J54" s="160"/>
    </row>
    <row r="55" spans="1:10" ht="13.5" thickBot="1">
      <c r="A55" s="12" t="s">
        <v>73</v>
      </c>
      <c r="B55" s="27">
        <f>0-B52</f>
        <v>-269285.1410401658</v>
      </c>
      <c r="C55" s="27">
        <f>0-C52</f>
        <v>-1336505.0326485704</v>
      </c>
      <c r="D55" s="62">
        <f>0-D52</f>
        <v>-2437115.239256975</v>
      </c>
      <c r="E55" s="160"/>
      <c r="F55" s="160"/>
      <c r="G55" s="160"/>
      <c r="H55" s="160"/>
      <c r="I55" s="160"/>
      <c r="J55" s="160"/>
    </row>
    <row r="56" spans="1:10" ht="13.5" thickBot="1">
      <c r="A56" s="12" t="s">
        <v>74</v>
      </c>
      <c r="B56" s="27">
        <f>B54-B53</f>
        <v>1596696.1464017439</v>
      </c>
      <c r="C56" s="27">
        <f>C54-C53</f>
        <v>1626679.0945817437</v>
      </c>
      <c r="D56" s="62">
        <f>D54-D53</f>
        <v>1656662.0427617438</v>
      </c>
      <c r="E56" s="160"/>
      <c r="F56" s="160"/>
      <c r="G56" s="160"/>
      <c r="H56" s="160"/>
      <c r="I56" s="160"/>
      <c r="J56" s="160"/>
    </row>
    <row r="57" spans="1:10" ht="12.75">
      <c r="A57" s="160"/>
      <c r="B57" s="160"/>
      <c r="C57" s="160"/>
      <c r="D57" s="160"/>
      <c r="E57" s="160"/>
      <c r="F57" s="160"/>
      <c r="G57" s="160"/>
      <c r="H57" s="160"/>
      <c r="I57" s="160"/>
      <c r="J57" s="160"/>
    </row>
    <row r="58" spans="1:10" ht="13.5" thickBot="1">
      <c r="A58" s="160"/>
      <c r="B58" s="160"/>
      <c r="C58" s="160"/>
      <c r="D58" s="160"/>
      <c r="E58" s="160"/>
      <c r="F58" s="160"/>
      <c r="G58" s="160"/>
      <c r="H58" s="160"/>
      <c r="I58" s="160"/>
      <c r="J58" s="160"/>
    </row>
    <row r="59" spans="1:10" ht="13.5" thickBot="1">
      <c r="A59" s="360" t="s">
        <v>23</v>
      </c>
      <c r="B59" s="363" t="s">
        <v>145</v>
      </c>
      <c r="C59" s="364"/>
      <c r="D59" s="365"/>
      <c r="E59" s="364" t="s">
        <v>146</v>
      </c>
      <c r="F59" s="364"/>
      <c r="G59" s="365"/>
      <c r="H59" s="125"/>
      <c r="I59" s="125"/>
      <c r="J59" s="125"/>
    </row>
    <row r="60" spans="1:10" ht="13.5" thickBot="1">
      <c r="A60" s="361"/>
      <c r="B60" s="130" t="s">
        <v>24</v>
      </c>
      <c r="C60" s="130" t="s">
        <v>1</v>
      </c>
      <c r="D60" s="130" t="s">
        <v>25</v>
      </c>
      <c r="E60" s="130" t="s">
        <v>24</v>
      </c>
      <c r="F60" s="130" t="s">
        <v>1</v>
      </c>
      <c r="G60" s="130" t="s">
        <v>25</v>
      </c>
      <c r="H60" s="125"/>
      <c r="I60" s="125"/>
      <c r="J60" s="125"/>
    </row>
    <row r="61" spans="1:10" ht="13.5" thickBot="1">
      <c r="A61" s="362"/>
      <c r="B61" s="166">
        <f>B4*'Key Assumptions'!$B20</f>
        <v>1.59</v>
      </c>
      <c r="C61" s="166">
        <f>C4*'Key Assumptions'!$B20</f>
        <v>2.3850000000000002</v>
      </c>
      <c r="D61" s="166">
        <f>D4*'Key Assumptions'!$B20</f>
        <v>3.18</v>
      </c>
      <c r="E61" s="165">
        <f>B5*'Key Assumptions'!$B19</f>
        <v>42.79485157699443</v>
      </c>
      <c r="F61" s="165">
        <f>C5*'Key Assumptions'!$B19</f>
        <v>42.79485157699443</v>
      </c>
      <c r="G61" s="165">
        <f>D5*'Key Assumptions'!$B19</f>
        <v>42.79485157699443</v>
      </c>
      <c r="H61" s="125"/>
      <c r="I61" s="125"/>
      <c r="J61" s="125"/>
    </row>
    <row r="62" spans="1:10" ht="12.75">
      <c r="A62" s="123"/>
      <c r="B62" s="124"/>
      <c r="C62" s="124"/>
      <c r="D62" s="124"/>
      <c r="E62" s="124"/>
      <c r="F62" s="124"/>
      <c r="G62" s="124"/>
      <c r="H62" s="125"/>
      <c r="I62" s="125"/>
      <c r="J62" s="125"/>
    </row>
    <row r="63" spans="1:10" ht="13.5" thickBot="1">
      <c r="A63" s="167" t="s">
        <v>17</v>
      </c>
      <c r="B63" s="126"/>
      <c r="C63" s="126"/>
      <c r="D63" s="126"/>
      <c r="E63" s="126"/>
      <c r="F63" s="126"/>
      <c r="G63" s="126"/>
      <c r="H63" s="125"/>
      <c r="I63" s="125"/>
      <c r="J63" s="125"/>
    </row>
    <row r="64" spans="1:10" ht="15.75" thickBot="1">
      <c r="A64" s="28"/>
      <c r="B64" s="351" t="s">
        <v>15</v>
      </c>
      <c r="C64" s="352"/>
      <c r="D64" s="353"/>
      <c r="E64" s="354" t="s">
        <v>16</v>
      </c>
      <c r="F64" s="355"/>
      <c r="G64" s="356"/>
      <c r="H64" s="348" t="s">
        <v>14</v>
      </c>
      <c r="I64" s="349"/>
      <c r="J64" s="350"/>
    </row>
    <row r="65" spans="1:10" ht="13.5" thickBot="1">
      <c r="A65" s="12" t="s">
        <v>21</v>
      </c>
      <c r="B65" s="11" t="s">
        <v>24</v>
      </c>
      <c r="C65" s="11" t="s">
        <v>1</v>
      </c>
      <c r="D65" s="11" t="s">
        <v>25</v>
      </c>
      <c r="E65" s="11" t="s">
        <v>24</v>
      </c>
      <c r="F65" s="11" t="s">
        <v>1</v>
      </c>
      <c r="G65" s="11" t="s">
        <v>25</v>
      </c>
      <c r="H65" s="48" t="s">
        <v>24</v>
      </c>
      <c r="I65" s="49" t="s">
        <v>1</v>
      </c>
      <c r="J65" s="50" t="s">
        <v>25</v>
      </c>
    </row>
    <row r="66" spans="1:10" ht="12.75">
      <c r="A66" s="13" t="s">
        <v>2</v>
      </c>
      <c r="B66" s="147">
        <f>B61*'Key Assumptions'!$B24</f>
        <v>13.674</v>
      </c>
      <c r="C66" s="148">
        <f>C61*'Key Assumptions'!$B24</f>
        <v>20.511000000000003</v>
      </c>
      <c r="D66" s="149">
        <f>D61*'Key Assumptions'!$B24</f>
        <v>27.348</v>
      </c>
      <c r="E66" s="147">
        <f>E61*'Key Assumptions'!$B25</f>
        <v>1279.5660621521336</v>
      </c>
      <c r="F66" s="148">
        <f>F61*'Key Assumptions'!$B25</f>
        <v>1279.5660621521336</v>
      </c>
      <c r="G66" s="149">
        <f>G61*'Key Assumptions'!$B25</f>
        <v>1279.5660621521336</v>
      </c>
      <c r="H66" s="82"/>
      <c r="I66" s="83"/>
      <c r="J66" s="84"/>
    </row>
    <row r="67" spans="1:10" ht="12.75">
      <c r="A67" s="13" t="s">
        <v>3</v>
      </c>
      <c r="B67" s="71">
        <f>B66*'Key Assumptions'!$B16</f>
        <v>586.06764</v>
      </c>
      <c r="C67" s="17">
        <f>C66*'Key Assumptions'!$B16</f>
        <v>879.1014600000001</v>
      </c>
      <c r="D67" s="72">
        <f>D66*'Key Assumptions'!$B16</f>
        <v>1172.13528</v>
      </c>
      <c r="E67" s="71">
        <f>E66*'Key Assumptions'!$B16</f>
        <v>54842.201423840444</v>
      </c>
      <c r="F67" s="17">
        <f>F66*'Key Assumptions'!$B16</f>
        <v>54842.201423840444</v>
      </c>
      <c r="G67" s="72">
        <f>G66*'Key Assumptions'!$B16</f>
        <v>54842.201423840444</v>
      </c>
      <c r="H67" s="71">
        <f>B67+E67</f>
        <v>55428.269063840446</v>
      </c>
      <c r="I67" s="17">
        <f>C67+F67</f>
        <v>55721.30288384044</v>
      </c>
      <c r="J67" s="72">
        <f>D67+G67</f>
        <v>56014.33670384045</v>
      </c>
    </row>
    <row r="68" spans="1:10" ht="12.75">
      <c r="A68" s="13" t="s">
        <v>4</v>
      </c>
      <c r="B68" s="77">
        <f>B61*'Key Assumptions'!$B30*'Key Assumptions'!$B34</f>
        <v>1.1185650000000003</v>
      </c>
      <c r="C68" s="15">
        <f>C61*'Key Assumptions'!$B30*'Key Assumptions'!$B34</f>
        <v>1.6778475000000006</v>
      </c>
      <c r="D68" s="78">
        <f>D61*'Key Assumptions'!$B30*'Key Assumptions'!$B34</f>
        <v>2.2371300000000005</v>
      </c>
      <c r="E68" s="77">
        <f>E61*'Key Assumptions'!$B30*'Key Assumptions'!$B34</f>
        <v>30.10617808441559</v>
      </c>
      <c r="F68" s="15">
        <f>F61*'Key Assumptions'!$B30*'Key Assumptions'!$B34</f>
        <v>30.10617808441559</v>
      </c>
      <c r="G68" s="78">
        <f>G61*'Key Assumptions'!$B30*'Key Assumptions'!$B34</f>
        <v>30.10617808441559</v>
      </c>
      <c r="H68" s="77"/>
      <c r="I68" s="15"/>
      <c r="J68" s="78"/>
    </row>
    <row r="69" spans="1:10" ht="13.5" thickBot="1">
      <c r="A69" s="13" t="s">
        <v>22</v>
      </c>
      <c r="B69" s="79">
        <f>B68*'Key Assumptions'!$B16</f>
        <v>47.94169590000001</v>
      </c>
      <c r="C69" s="80">
        <f>C68*'Key Assumptions'!$B16</f>
        <v>71.91254385000002</v>
      </c>
      <c r="D69" s="81">
        <f>D68*'Key Assumptions'!$B16</f>
        <v>95.88339180000003</v>
      </c>
      <c r="E69" s="79">
        <f>E68*'Key Assumptions'!$B16</f>
        <v>1290.3507926980521</v>
      </c>
      <c r="F69" s="80">
        <f>F68*'Key Assumptions'!$B16</f>
        <v>1290.3507926980521</v>
      </c>
      <c r="G69" s="81">
        <f>G68*'Key Assumptions'!$B16</f>
        <v>1290.3507926980521</v>
      </c>
      <c r="H69" s="79">
        <f>B69+E69</f>
        <v>1338.2924885980522</v>
      </c>
      <c r="I69" s="80">
        <f>C69+F69</f>
        <v>1362.2633365480522</v>
      </c>
      <c r="J69" s="81">
        <f>D69+G69</f>
        <v>1386.2341844980522</v>
      </c>
    </row>
    <row r="70" spans="1:10" ht="13.5" thickBot="1">
      <c r="A70" s="168" t="s">
        <v>114</v>
      </c>
      <c r="B70" s="135"/>
      <c r="C70" s="136"/>
      <c r="D70" s="137"/>
      <c r="E70" s="136"/>
      <c r="F70" s="136"/>
      <c r="G70" s="137"/>
      <c r="H70" s="29">
        <f>H67+H69</f>
        <v>56766.5615524385</v>
      </c>
      <c r="I70" s="29">
        <f>I67+I69</f>
        <v>57083.56622038849</v>
      </c>
      <c r="J70" s="62">
        <f>J67+J69</f>
        <v>57400.5708883385</v>
      </c>
    </row>
    <row r="71" spans="1:10" ht="13.5" thickBot="1">
      <c r="A71" s="120"/>
      <c r="B71" s="124"/>
      <c r="C71" s="124"/>
      <c r="D71" s="124"/>
      <c r="E71" s="124"/>
      <c r="F71" s="124"/>
      <c r="G71" s="124"/>
      <c r="H71" s="122"/>
      <c r="I71" s="122"/>
      <c r="J71" s="122"/>
    </row>
    <row r="72" spans="1:10" ht="15.75" thickBot="1">
      <c r="A72" s="169"/>
      <c r="B72" s="351" t="s">
        <v>15</v>
      </c>
      <c r="C72" s="352"/>
      <c r="D72" s="353"/>
      <c r="E72" s="354" t="s">
        <v>16</v>
      </c>
      <c r="F72" s="355"/>
      <c r="G72" s="356"/>
      <c r="H72" s="348" t="s">
        <v>14</v>
      </c>
      <c r="I72" s="349"/>
      <c r="J72" s="350"/>
    </row>
    <row r="73" spans="1:10" ht="13.5" thickBot="1">
      <c r="A73" s="130" t="s">
        <v>72</v>
      </c>
      <c r="B73" s="32" t="s">
        <v>18</v>
      </c>
      <c r="C73" s="33" t="s">
        <v>19</v>
      </c>
      <c r="D73" s="34" t="s">
        <v>20</v>
      </c>
      <c r="E73" s="32" t="s">
        <v>18</v>
      </c>
      <c r="F73" s="33" t="s">
        <v>19</v>
      </c>
      <c r="G73" s="34" t="s">
        <v>20</v>
      </c>
      <c r="H73" s="35" t="s">
        <v>24</v>
      </c>
      <c r="I73" s="36" t="s">
        <v>1</v>
      </c>
      <c r="J73" s="37" t="s">
        <v>25</v>
      </c>
    </row>
    <row r="74" spans="1:10" ht="12.75">
      <c r="A74" s="13" t="s">
        <v>27</v>
      </c>
      <c r="B74" s="147">
        <f>B61*'Key Assumptions'!$B39*52</f>
        <v>124.02000000000001</v>
      </c>
      <c r="C74" s="148">
        <f>C61*'Key Assumptions'!$B39*52</f>
        <v>186.03000000000003</v>
      </c>
      <c r="D74" s="149">
        <f>D61*'Key Assumptions'!$B39*52</f>
        <v>248.04000000000002</v>
      </c>
      <c r="E74" s="147">
        <f>E61*'Key Assumptions'!$B38*52</f>
        <v>6675.996846011131</v>
      </c>
      <c r="F74" s="148">
        <f>F61*'Key Assumptions'!$B38*52</f>
        <v>6675.996846011131</v>
      </c>
      <c r="G74" s="149">
        <f>G61*'Key Assumptions'!$B38*52</f>
        <v>6675.996846011131</v>
      </c>
      <c r="H74" s="85"/>
      <c r="I74" s="86"/>
      <c r="J74" s="87"/>
    </row>
    <row r="75" spans="1:10" ht="12.75">
      <c r="A75" s="13" t="s">
        <v>28</v>
      </c>
      <c r="B75" s="71">
        <f>B74*'Key Assumptions'!$B16</f>
        <v>5315.497200000001</v>
      </c>
      <c r="C75" s="17">
        <f>C74*'Key Assumptions'!$B16</f>
        <v>7973.2458000000015</v>
      </c>
      <c r="D75" s="72">
        <f>D74*'Key Assumptions'!$B16</f>
        <v>10630.994400000001</v>
      </c>
      <c r="E75" s="71">
        <f>E74*'Key Assumptions'!$B16</f>
        <v>286133.2248200371</v>
      </c>
      <c r="F75" s="17">
        <f>F74*'Key Assumptions'!$B16</f>
        <v>286133.2248200371</v>
      </c>
      <c r="G75" s="72">
        <f>G74*'Key Assumptions'!$B16</f>
        <v>286133.2248200371</v>
      </c>
      <c r="H75" s="71">
        <f>B75+E75</f>
        <v>291448.72202003706</v>
      </c>
      <c r="I75" s="17">
        <f>C75+F75</f>
        <v>294106.47062003706</v>
      </c>
      <c r="J75" s="72">
        <f>D75+G75</f>
        <v>296764.2192200371</v>
      </c>
    </row>
    <row r="76" spans="1:10" ht="12.75">
      <c r="A76" s="13" t="s">
        <v>79</v>
      </c>
      <c r="B76" s="77">
        <f>B61*'Key Assumptions'!$B41*52</f>
        <v>24.804</v>
      </c>
      <c r="C76" s="15">
        <f>C61*'Key Assumptions'!$B41*52</f>
        <v>37.206</v>
      </c>
      <c r="D76" s="78">
        <f>D61*'Key Assumptions'!$B41*52</f>
        <v>49.608</v>
      </c>
      <c r="E76" s="77">
        <f>E61*'Key Assumptions'!$B40*52</f>
        <v>4450.664564007421</v>
      </c>
      <c r="F76" s="15">
        <f>F61*'Key Assumptions'!$B40*52</f>
        <v>4450.664564007421</v>
      </c>
      <c r="G76" s="78">
        <f>G61*'Key Assumptions'!$B40*52</f>
        <v>4450.664564007421</v>
      </c>
      <c r="H76" s="58"/>
      <c r="I76" s="18"/>
      <c r="J76" s="59"/>
    </row>
    <row r="77" spans="1:10" ht="13.5" thickBot="1">
      <c r="A77" s="13" t="s">
        <v>82</v>
      </c>
      <c r="B77" s="79">
        <f>B76*'Key Assumptions'!$B16</f>
        <v>1063.09944</v>
      </c>
      <c r="C77" s="80">
        <f>C76*'Key Assumptions'!$B16</f>
        <v>1594.6491600000002</v>
      </c>
      <c r="D77" s="81">
        <f>D76*'Key Assumptions'!$B16</f>
        <v>2126.19888</v>
      </c>
      <c r="E77" s="79">
        <f>E76*'Key Assumptions'!$B16</f>
        <v>190755.48321335806</v>
      </c>
      <c r="F77" s="80">
        <f>F76*'Key Assumptions'!$B16</f>
        <v>190755.48321335806</v>
      </c>
      <c r="G77" s="81">
        <f>G76*'Key Assumptions'!$B16</f>
        <v>190755.48321335806</v>
      </c>
      <c r="H77" s="79">
        <f>B77+E77</f>
        <v>191818.58265335805</v>
      </c>
      <c r="I77" s="80">
        <f>C77+F77</f>
        <v>192350.13237335806</v>
      </c>
      <c r="J77" s="81">
        <f>D77+G77</f>
        <v>192881.68209335807</v>
      </c>
    </row>
    <row r="78" spans="1:10" ht="13.5" thickBot="1">
      <c r="A78" s="130" t="s">
        <v>115</v>
      </c>
      <c r="B78" s="39"/>
      <c r="C78" s="39"/>
      <c r="D78" s="39"/>
      <c r="E78" s="38"/>
      <c r="F78" s="39"/>
      <c r="G78" s="40"/>
      <c r="H78" s="29">
        <f>H75+H77</f>
        <v>483267.3046733951</v>
      </c>
      <c r="I78" s="29">
        <f>I75+I77</f>
        <v>486456.6029933951</v>
      </c>
      <c r="J78" s="62">
        <f>J75+J77</f>
        <v>489645.9013133952</v>
      </c>
    </row>
    <row r="79" spans="1:10" ht="13.5" thickBot="1">
      <c r="A79" s="120"/>
      <c r="B79" s="127"/>
      <c r="C79" s="127"/>
      <c r="D79" s="127"/>
      <c r="E79" s="127"/>
      <c r="F79" s="127"/>
      <c r="G79" s="127"/>
      <c r="H79" s="122"/>
      <c r="I79" s="122"/>
      <c r="J79" s="122"/>
    </row>
    <row r="80" spans="1:10" ht="13.5" thickBot="1">
      <c r="A80" s="19"/>
      <c r="B80" s="11" t="s">
        <v>24</v>
      </c>
      <c r="C80" s="11" t="s">
        <v>1</v>
      </c>
      <c r="D80" s="11" t="s">
        <v>25</v>
      </c>
      <c r="E80" s="126"/>
      <c r="F80" s="126"/>
      <c r="G80" s="126"/>
      <c r="H80" s="126"/>
      <c r="I80" s="126"/>
      <c r="J80" s="126"/>
    </row>
    <row r="81" spans="1:10" ht="12.75">
      <c r="A81" s="13" t="s">
        <v>32</v>
      </c>
      <c r="B81" s="147">
        <f>H70</f>
        <v>56766.5615524385</v>
      </c>
      <c r="C81" s="148">
        <f>I70</f>
        <v>57083.56622038849</v>
      </c>
      <c r="D81" s="149">
        <f>J70</f>
        <v>57400.5708883385</v>
      </c>
      <c r="E81" s="126"/>
      <c r="F81" s="126"/>
      <c r="G81" s="126"/>
      <c r="H81" s="126"/>
      <c r="I81" s="126"/>
      <c r="J81" s="126"/>
    </row>
    <row r="82" spans="1:10" ht="13.5" thickBot="1">
      <c r="A82" s="13" t="s">
        <v>29</v>
      </c>
      <c r="B82" s="179">
        <f>'Key Assumptions'!$F53</f>
        <v>1</v>
      </c>
      <c r="C82" s="179">
        <f>'Key Assumptions'!$F53</f>
        <v>1</v>
      </c>
      <c r="D82" s="180">
        <f>'Key Assumptions'!$F53</f>
        <v>1</v>
      </c>
      <c r="E82" s="126"/>
      <c r="F82" s="126"/>
      <c r="G82" s="126"/>
      <c r="H82" s="126"/>
      <c r="I82" s="126"/>
      <c r="J82" s="126"/>
    </row>
    <row r="83" spans="1:10" ht="13.5" thickBot="1">
      <c r="A83" s="168" t="s">
        <v>155</v>
      </c>
      <c r="B83" s="89">
        <f>B81*B82</f>
        <v>56766.5615524385</v>
      </c>
      <c r="C83" s="150">
        <f>C81*C82</f>
        <v>57083.56622038849</v>
      </c>
      <c r="D83" s="151">
        <f>D81*D82</f>
        <v>57400.5708883385</v>
      </c>
      <c r="E83" s="126"/>
      <c r="F83" s="126"/>
      <c r="G83" s="126"/>
      <c r="H83" s="126"/>
      <c r="I83" s="126"/>
      <c r="J83" s="126"/>
    </row>
    <row r="84" spans="1:10" ht="13.5" thickBot="1">
      <c r="A84" s="128"/>
      <c r="B84" s="42"/>
      <c r="C84" s="42"/>
      <c r="D84" s="42"/>
      <c r="E84" s="126"/>
      <c r="F84" s="126"/>
      <c r="G84" s="126"/>
      <c r="H84" s="126"/>
      <c r="I84" s="126"/>
      <c r="J84" s="126"/>
    </row>
    <row r="85" spans="1:10" ht="13.5" thickBot="1">
      <c r="A85" s="232" t="s">
        <v>12</v>
      </c>
      <c r="B85" s="11" t="s">
        <v>24</v>
      </c>
      <c r="C85" s="11" t="s">
        <v>1</v>
      </c>
      <c r="D85" s="11" t="s">
        <v>25</v>
      </c>
      <c r="E85" s="126"/>
      <c r="F85" s="126"/>
      <c r="G85" s="126"/>
      <c r="H85" s="126"/>
      <c r="I85" s="126"/>
      <c r="J85" s="126"/>
    </row>
    <row r="86" spans="1:10" ht="12.75">
      <c r="A86" s="13" t="s">
        <v>31</v>
      </c>
      <c r="B86" s="147">
        <f>H78</f>
        <v>483267.3046733951</v>
      </c>
      <c r="C86" s="148">
        <f>I78</f>
        <v>486456.6029933951</v>
      </c>
      <c r="D86" s="149">
        <f>J78</f>
        <v>489645.9013133952</v>
      </c>
      <c r="E86" s="126"/>
      <c r="F86" s="126"/>
      <c r="G86" s="126"/>
      <c r="H86" s="126"/>
      <c r="I86" s="126"/>
      <c r="J86" s="126"/>
    </row>
    <row r="87" spans="1:10" ht="13.5" thickBot="1">
      <c r="A87" s="13" t="s">
        <v>29</v>
      </c>
      <c r="B87" s="179">
        <f>'Key Assumptions'!$F53</f>
        <v>1</v>
      </c>
      <c r="C87" s="179">
        <f>'Key Assumptions'!$F53</f>
        <v>1</v>
      </c>
      <c r="D87" s="180">
        <f>'Key Assumptions'!$F53</f>
        <v>1</v>
      </c>
      <c r="E87" s="126"/>
      <c r="F87" s="126"/>
      <c r="G87" s="126"/>
      <c r="H87" s="126"/>
      <c r="I87" s="126"/>
      <c r="J87" s="126"/>
    </row>
    <row r="88" spans="1:10" ht="13.5" thickBot="1">
      <c r="A88" s="168" t="s">
        <v>156</v>
      </c>
      <c r="B88" s="89">
        <f>B86*B87</f>
        <v>483267.3046733951</v>
      </c>
      <c r="C88" s="150">
        <f>C86*C87</f>
        <v>486456.6029933951</v>
      </c>
      <c r="D88" s="151">
        <f>D86*D87</f>
        <v>489645.9013133952</v>
      </c>
      <c r="E88" s="126"/>
      <c r="F88" s="126"/>
      <c r="G88" s="126"/>
      <c r="H88" s="126"/>
      <c r="I88" s="126"/>
      <c r="J88" s="126"/>
    </row>
    <row r="89" spans="1:10" ht="13.5" thickBot="1">
      <c r="A89" s="120"/>
      <c r="B89" s="26"/>
      <c r="C89" s="26"/>
      <c r="D89" s="26"/>
      <c r="E89" s="126"/>
      <c r="F89" s="126"/>
      <c r="G89" s="126"/>
      <c r="H89" s="126"/>
      <c r="I89" s="126"/>
      <c r="J89" s="126"/>
    </row>
    <row r="90" spans="1:10" ht="13.5" thickBot="1">
      <c r="A90" s="120"/>
      <c r="B90" s="14" t="s">
        <v>24</v>
      </c>
      <c r="C90" s="14" t="s">
        <v>1</v>
      </c>
      <c r="D90" s="14" t="s">
        <v>25</v>
      </c>
      <c r="F90" s="126"/>
      <c r="G90" s="126"/>
      <c r="H90" s="126"/>
      <c r="I90" s="126"/>
      <c r="J90" s="126"/>
    </row>
    <row r="91" spans="1:10" ht="13.5" thickBot="1">
      <c r="A91" s="130" t="s">
        <v>75</v>
      </c>
      <c r="B91" s="27">
        <f>B83-H70</f>
        <v>0</v>
      </c>
      <c r="C91" s="27">
        <f>C83-I70</f>
        <v>0</v>
      </c>
      <c r="D91" s="62">
        <f>D83-J70</f>
        <v>0</v>
      </c>
      <c r="E91" s="126"/>
      <c r="F91" s="126"/>
      <c r="G91" s="126"/>
      <c r="H91" s="126"/>
      <c r="I91" s="126"/>
      <c r="J91" s="126"/>
    </row>
    <row r="92" spans="1:10" ht="13.5" thickBot="1">
      <c r="A92" s="130" t="s">
        <v>76</v>
      </c>
      <c r="B92" s="27">
        <f>B88-H78</f>
        <v>0</v>
      </c>
      <c r="C92" s="27">
        <f>C88-I78</f>
        <v>0</v>
      </c>
      <c r="D92" s="62">
        <f>D88-J78</f>
        <v>0</v>
      </c>
      <c r="E92" s="126"/>
      <c r="F92" s="126"/>
      <c r="G92" s="126"/>
      <c r="H92" s="126"/>
      <c r="I92" s="126"/>
      <c r="J92" s="126"/>
    </row>
    <row r="93" spans="1:10" ht="12.75">
      <c r="A93" s="128"/>
      <c r="B93" s="129"/>
      <c r="C93" s="129"/>
      <c r="D93" s="129"/>
      <c r="E93" s="126"/>
      <c r="F93" s="126"/>
      <c r="G93" s="126"/>
      <c r="H93" s="126"/>
      <c r="I93" s="126"/>
      <c r="J93" s="126"/>
    </row>
    <row r="94" spans="1:10" ht="13.5" thickBot="1">
      <c r="A94" s="164" t="s">
        <v>33</v>
      </c>
      <c r="B94" s="129"/>
      <c r="C94" s="129"/>
      <c r="D94" s="129"/>
      <c r="E94" s="126"/>
      <c r="F94" s="126"/>
      <c r="G94" s="126"/>
      <c r="H94" s="126"/>
      <c r="I94" s="126"/>
      <c r="J94" s="126"/>
    </row>
    <row r="95" spans="1:10" ht="13.5" thickBot="1">
      <c r="A95" s="130" t="s">
        <v>26</v>
      </c>
      <c r="B95" s="11" t="s">
        <v>24</v>
      </c>
      <c r="C95" s="11" t="s">
        <v>1</v>
      </c>
      <c r="D95" s="11" t="s">
        <v>25</v>
      </c>
      <c r="E95" s="126"/>
      <c r="F95" s="126"/>
      <c r="G95" s="126"/>
      <c r="H95" s="126"/>
      <c r="I95" s="126"/>
      <c r="J95" s="126"/>
    </row>
    <row r="96" spans="1:10" ht="12.75">
      <c r="A96" s="13" t="s">
        <v>83</v>
      </c>
      <c r="B96" s="147">
        <f>B6*'Key Assumptions'!$F45*'Key Assumptions'!$B46</f>
        <v>940.5287569573284</v>
      </c>
      <c r="C96" s="148">
        <f>C6*'Key Assumptions'!$F45*'Key Assumptions'!$B46</f>
        <v>955.5287569573284</v>
      </c>
      <c r="D96" s="149">
        <f>D6*'Key Assumptions'!$F45*'Key Assumptions'!$B46</f>
        <v>970.5287569573284</v>
      </c>
      <c r="E96" s="126"/>
      <c r="F96" s="126"/>
      <c r="G96" s="126"/>
      <c r="H96" s="126"/>
      <c r="I96" s="126"/>
      <c r="J96" s="126"/>
    </row>
    <row r="97" spans="1:10" ht="12.75">
      <c r="A97" s="13" t="s">
        <v>34</v>
      </c>
      <c r="B97" s="71">
        <f>B96*'Key Assumptions'!$B17</f>
        <v>33172.449257884975</v>
      </c>
      <c r="C97" s="17">
        <f>C96*'Key Assumptions'!$B17</f>
        <v>33701.49925788498</v>
      </c>
      <c r="D97" s="72">
        <f>D96*'Key Assumptions'!$B17</f>
        <v>34230.54925788497</v>
      </c>
      <c r="E97" s="126"/>
      <c r="F97" s="126"/>
      <c r="G97" s="126"/>
      <c r="H97" s="126"/>
      <c r="I97" s="126"/>
      <c r="J97" s="126"/>
    </row>
    <row r="98" spans="1:10" ht="12.75">
      <c r="A98" s="13" t="s">
        <v>150</v>
      </c>
      <c r="B98" s="58">
        <f>B6*'Key Assumptions'!$B42*52</f>
        <v>4890.7495361781075</v>
      </c>
      <c r="C98" s="18">
        <f>C6*'Key Assumptions'!$B42*52</f>
        <v>4968.7495361781075</v>
      </c>
      <c r="D98" s="59">
        <f>D6*'Key Assumptions'!$B42*52</f>
        <v>5046.7495361781075</v>
      </c>
      <c r="E98" s="126"/>
      <c r="F98" s="126"/>
      <c r="G98" s="126"/>
      <c r="H98" s="126"/>
      <c r="I98" s="126"/>
      <c r="J98" s="126"/>
    </row>
    <row r="99" spans="1:10" ht="13.5" thickBot="1">
      <c r="A99" s="13" t="s">
        <v>151</v>
      </c>
      <c r="B99" s="79">
        <f>B98*'Key Assumptions'!$B17</f>
        <v>172496.73614100186</v>
      </c>
      <c r="C99" s="80">
        <f>C98*'Key Assumptions'!$B17</f>
        <v>175247.79614100186</v>
      </c>
      <c r="D99" s="81">
        <f>D98*'Key Assumptions'!$B17</f>
        <v>177998.85614100186</v>
      </c>
      <c r="E99" s="126"/>
      <c r="F99" s="126"/>
      <c r="G99" s="126"/>
      <c r="H99" s="126"/>
      <c r="I99" s="126"/>
      <c r="J99" s="126"/>
    </row>
    <row r="100" spans="1:10" ht="13.5" thickBot="1">
      <c r="A100" s="130" t="s">
        <v>31</v>
      </c>
      <c r="B100" s="89">
        <f>B97+B99</f>
        <v>205669.18539888685</v>
      </c>
      <c r="C100" s="89">
        <f>C97+C99</f>
        <v>208949.29539888684</v>
      </c>
      <c r="D100" s="89">
        <f>D97+D99</f>
        <v>212229.40539888683</v>
      </c>
      <c r="E100" s="126"/>
      <c r="F100" s="126"/>
      <c r="G100" s="126"/>
      <c r="H100" s="126"/>
      <c r="I100" s="126"/>
      <c r="J100" s="126"/>
    </row>
    <row r="101" spans="1:10" ht="13.5" thickBot="1">
      <c r="A101" s="128"/>
      <c r="B101" s="129"/>
      <c r="C101" s="129"/>
      <c r="D101" s="129"/>
      <c r="E101" s="126"/>
      <c r="F101" s="126"/>
      <c r="G101" s="126"/>
      <c r="H101" s="126"/>
      <c r="I101" s="126"/>
      <c r="J101" s="126"/>
    </row>
    <row r="102" spans="1:10" ht="13.5" thickBot="1">
      <c r="A102" s="130" t="s">
        <v>12</v>
      </c>
      <c r="B102" s="11" t="s">
        <v>24</v>
      </c>
      <c r="C102" s="11" t="s">
        <v>1</v>
      </c>
      <c r="D102" s="11" t="s">
        <v>25</v>
      </c>
      <c r="E102" s="126"/>
      <c r="F102" s="126"/>
      <c r="G102" s="126"/>
      <c r="H102" s="126"/>
      <c r="I102" s="126"/>
      <c r="J102" s="126"/>
    </row>
    <row r="103" spans="1:10" ht="12.75">
      <c r="A103" s="13" t="s">
        <v>84</v>
      </c>
      <c r="B103" s="147">
        <f>B6*'Key Assumptions'!$B43*'Key Assumptions'!$B44</f>
        <v>32918.506493506495</v>
      </c>
      <c r="C103" s="148">
        <f>C6*'Key Assumptions'!$B43*'Key Assumptions'!$B44</f>
        <v>33443.506493506495</v>
      </c>
      <c r="D103" s="149">
        <f>D6*'Key Assumptions'!$B43*'Key Assumptions'!$B44</f>
        <v>33968.506493506495</v>
      </c>
      <c r="E103" s="126"/>
      <c r="F103" s="126"/>
      <c r="G103" s="126"/>
      <c r="H103" s="126"/>
      <c r="I103" s="126"/>
      <c r="J103" s="126"/>
    </row>
    <row r="104" spans="1:10" ht="12.75">
      <c r="A104" s="13" t="s">
        <v>85</v>
      </c>
      <c r="B104" s="71">
        <f>B103*'Key Assumptions'!$B17</f>
        <v>1161035.7240259743</v>
      </c>
      <c r="C104" s="17">
        <f>C103*'Key Assumptions'!$B17</f>
        <v>1179552.4740259743</v>
      </c>
      <c r="D104" s="72">
        <f>D103*'Key Assumptions'!$B17</f>
        <v>1198069.2240259743</v>
      </c>
      <c r="E104" s="126"/>
      <c r="F104" s="126"/>
      <c r="G104" s="126"/>
      <c r="H104" s="126"/>
      <c r="I104" s="126"/>
      <c r="J104" s="126"/>
    </row>
    <row r="105" spans="1:10" ht="12.75">
      <c r="A105" s="43" t="s">
        <v>86</v>
      </c>
      <c r="B105" s="58">
        <f>B6*'Key Assumptions'!$B30*'Key Assumptions'!$B33*'Key Assumptions'!$B18</f>
        <v>1316.7402597402597</v>
      </c>
      <c r="C105" s="18">
        <f>C6*'Key Assumptions'!$B30*'Key Assumptions'!$B33*'Key Assumptions'!$B18</f>
        <v>1337.74025974026</v>
      </c>
      <c r="D105" s="59">
        <f>D6*'Key Assumptions'!$B30*'Key Assumptions'!$B33*'Key Assumptions'!$B18</f>
        <v>1358.7402597402597</v>
      </c>
      <c r="E105" s="133"/>
      <c r="F105" s="133"/>
      <c r="G105" s="133"/>
      <c r="H105" s="126"/>
      <c r="I105" s="126"/>
      <c r="J105" s="126"/>
    </row>
    <row r="106" spans="1:10" ht="13.5" thickBot="1">
      <c r="A106" s="43" t="s">
        <v>87</v>
      </c>
      <c r="B106" s="79">
        <f>B105*'Key Assumptions'!$B17</f>
        <v>46441.42896103897</v>
      </c>
      <c r="C106" s="80">
        <f>C105*'Key Assumptions'!$B17</f>
        <v>47182.09896103897</v>
      </c>
      <c r="D106" s="81">
        <f>D105*'Key Assumptions'!$B17</f>
        <v>47922.768961038964</v>
      </c>
      <c r="E106" s="133"/>
      <c r="F106" s="133"/>
      <c r="G106" s="133"/>
      <c r="H106" s="126"/>
      <c r="I106" s="126"/>
      <c r="J106" s="126"/>
    </row>
    <row r="107" spans="1:10" ht="13.5" thickBot="1">
      <c r="A107" s="170" t="s">
        <v>88</v>
      </c>
      <c r="B107" s="89">
        <f>B104+B106</f>
        <v>1207477.1529870133</v>
      </c>
      <c r="C107" s="89">
        <f>C104+C106</f>
        <v>1226734.5729870133</v>
      </c>
      <c r="D107" s="62">
        <f>D104+D106</f>
        <v>1245991.9929870132</v>
      </c>
      <c r="E107" s="133"/>
      <c r="F107" s="133"/>
      <c r="G107" s="133"/>
      <c r="H107" s="126"/>
      <c r="I107" s="126"/>
      <c r="J107" s="126"/>
    </row>
    <row r="108" spans="1:10" ht="13.5" thickBot="1">
      <c r="A108" s="131"/>
      <c r="B108" s="122"/>
      <c r="C108" s="122"/>
      <c r="D108" s="122"/>
      <c r="E108" s="133"/>
      <c r="F108" s="133"/>
      <c r="G108" s="133"/>
      <c r="H108" s="126"/>
      <c r="I108" s="126"/>
      <c r="J108" s="126"/>
    </row>
    <row r="109" spans="1:10" ht="13.5" thickBot="1">
      <c r="A109" s="132"/>
      <c r="B109" s="14" t="s">
        <v>24</v>
      </c>
      <c r="C109" s="14" t="s">
        <v>1</v>
      </c>
      <c r="D109" s="14" t="s">
        <v>25</v>
      </c>
      <c r="E109" s="133"/>
      <c r="F109" s="133"/>
      <c r="G109" s="133"/>
      <c r="H109" s="126"/>
      <c r="I109" s="126"/>
      <c r="J109" s="126"/>
    </row>
    <row r="110" spans="1:10" ht="13.5" thickBot="1">
      <c r="A110" s="170" t="s">
        <v>94</v>
      </c>
      <c r="B110" s="24">
        <v>0</v>
      </c>
      <c r="C110" s="24">
        <v>0</v>
      </c>
      <c r="D110" s="11">
        <v>0</v>
      </c>
      <c r="E110" s="133"/>
      <c r="F110" s="133"/>
      <c r="G110" s="133"/>
      <c r="H110" s="126"/>
      <c r="I110" s="126"/>
      <c r="J110" s="126"/>
    </row>
    <row r="111" spans="1:10" ht="13.5" thickBot="1">
      <c r="A111" s="170" t="s">
        <v>89</v>
      </c>
      <c r="B111" s="89">
        <f>B107-B100</f>
        <v>1001807.9675881264</v>
      </c>
      <c r="C111" s="89">
        <f>C107-C100</f>
        <v>1017785.2775881265</v>
      </c>
      <c r="D111" s="62">
        <f>D107-D100</f>
        <v>1033762.5875881263</v>
      </c>
      <c r="E111" s="133"/>
      <c r="F111" s="133"/>
      <c r="G111" s="133"/>
      <c r="H111" s="126"/>
      <c r="I111" s="126"/>
      <c r="J111" s="126"/>
    </row>
    <row r="112" spans="1:10" ht="13.5" thickBot="1">
      <c r="A112" s="133"/>
      <c r="B112" s="125"/>
      <c r="C112" s="125"/>
      <c r="D112" s="125"/>
      <c r="E112" s="133"/>
      <c r="F112" s="133"/>
      <c r="G112" s="133"/>
      <c r="H112" s="126"/>
      <c r="I112" s="126"/>
      <c r="J112" s="126"/>
    </row>
    <row r="113" spans="1:10" ht="13.5" thickBot="1">
      <c r="A113" s="171" t="s">
        <v>37</v>
      </c>
      <c r="B113" s="11" t="s">
        <v>24</v>
      </c>
      <c r="C113" s="11" t="s">
        <v>1</v>
      </c>
      <c r="D113" s="11" t="s">
        <v>25</v>
      </c>
      <c r="E113" s="133"/>
      <c r="F113" s="133"/>
      <c r="G113" s="133"/>
      <c r="H113" s="126"/>
      <c r="I113" s="126"/>
      <c r="J113" s="126"/>
    </row>
    <row r="114" spans="1:10" ht="12.75">
      <c r="A114" s="172" t="s">
        <v>21</v>
      </c>
      <c r="B114" s="98">
        <f>H70</f>
        <v>56766.5615524385</v>
      </c>
      <c r="C114" s="94">
        <f>I70</f>
        <v>57083.56622038849</v>
      </c>
      <c r="D114" s="95">
        <f>J70</f>
        <v>57400.5708883385</v>
      </c>
      <c r="E114" s="133"/>
      <c r="F114" s="133"/>
      <c r="G114" s="133"/>
      <c r="H114" s="126"/>
      <c r="I114" s="126"/>
      <c r="J114" s="126"/>
    </row>
    <row r="115" spans="1:10" ht="13.5" thickBot="1">
      <c r="A115" s="173" t="s">
        <v>90</v>
      </c>
      <c r="B115" s="99">
        <f>B83</f>
        <v>56766.5615524385</v>
      </c>
      <c r="C115" s="90">
        <f>C83</f>
        <v>57083.56622038849</v>
      </c>
      <c r="D115" s="91">
        <f>D83</f>
        <v>57400.5708883385</v>
      </c>
      <c r="E115" s="133"/>
      <c r="F115" s="133"/>
      <c r="G115" s="133"/>
      <c r="H115" s="126"/>
      <c r="I115" s="126"/>
      <c r="J115" s="126"/>
    </row>
    <row r="116" spans="1:10" ht="15.75" thickBot="1">
      <c r="A116" s="170" t="s">
        <v>91</v>
      </c>
      <c r="B116" s="100">
        <f>B115-B114</f>
        <v>0</v>
      </c>
      <c r="C116" s="92">
        <f>C115-C114</f>
        <v>0</v>
      </c>
      <c r="D116" s="93">
        <f>D115-D114</f>
        <v>0</v>
      </c>
      <c r="E116" s="119"/>
      <c r="F116" s="119"/>
      <c r="G116" s="119"/>
      <c r="H116" s="126"/>
      <c r="I116" s="126"/>
      <c r="J116" s="126"/>
    </row>
    <row r="117" spans="1:10" ht="15.75" thickBot="1">
      <c r="A117" s="119"/>
      <c r="B117" s="119"/>
      <c r="C117" s="119"/>
      <c r="D117" s="119"/>
      <c r="E117" s="119"/>
      <c r="F117" s="119"/>
      <c r="G117" s="119"/>
      <c r="H117" s="126"/>
      <c r="I117" s="126"/>
      <c r="J117" s="126"/>
    </row>
    <row r="118" spans="1:10" ht="15.75" thickBot="1">
      <c r="A118" s="119"/>
      <c r="B118" s="11" t="s">
        <v>24</v>
      </c>
      <c r="C118" s="11" t="s">
        <v>1</v>
      </c>
      <c r="D118" s="11" t="s">
        <v>25</v>
      </c>
      <c r="E118" s="119"/>
      <c r="F118" s="119"/>
      <c r="G118" s="119"/>
      <c r="H118" s="126"/>
      <c r="I118" s="126"/>
      <c r="J118" s="126"/>
    </row>
    <row r="119" spans="1:10" ht="15">
      <c r="A119" s="172" t="s">
        <v>72</v>
      </c>
      <c r="B119" s="98">
        <f>H78+B100</f>
        <v>688936.490072282</v>
      </c>
      <c r="C119" s="94">
        <f>I78+C100</f>
        <v>695405.898392282</v>
      </c>
      <c r="D119" s="95">
        <f>J78+D100</f>
        <v>701875.306712282</v>
      </c>
      <c r="E119" s="119"/>
      <c r="F119" s="119"/>
      <c r="G119" s="119"/>
      <c r="H119" s="126"/>
      <c r="I119" s="126"/>
      <c r="J119" s="126"/>
    </row>
    <row r="120" spans="1:10" ht="15.75" thickBot="1">
      <c r="A120" s="173" t="s">
        <v>92</v>
      </c>
      <c r="B120" s="99">
        <f>B88+B107</f>
        <v>1690744.4576604085</v>
      </c>
      <c r="C120" s="90">
        <f>C88+C107</f>
        <v>1713191.1759804084</v>
      </c>
      <c r="D120" s="91">
        <f>D88+D107</f>
        <v>1735637.8943004084</v>
      </c>
      <c r="E120" s="119"/>
      <c r="F120" s="119"/>
      <c r="G120" s="119"/>
      <c r="H120" s="119"/>
      <c r="I120" s="119"/>
      <c r="J120" s="119"/>
    </row>
    <row r="121" spans="1:10" ht="15.75" thickBot="1">
      <c r="A121" s="170" t="s">
        <v>93</v>
      </c>
      <c r="B121" s="100">
        <f>B120-B119</f>
        <v>1001807.9675881264</v>
      </c>
      <c r="C121" s="92">
        <f>C120-C119</f>
        <v>1017785.2775881265</v>
      </c>
      <c r="D121" s="93">
        <f>D120-D119</f>
        <v>1033762.5875881264</v>
      </c>
      <c r="E121" s="119"/>
      <c r="F121" s="119"/>
      <c r="G121" s="119"/>
      <c r="H121" s="119"/>
      <c r="I121" s="119"/>
      <c r="J121" s="119"/>
    </row>
    <row r="122" spans="1:10" ht="15">
      <c r="A122"/>
      <c r="B122"/>
      <c r="C122"/>
      <c r="D122"/>
      <c r="E122"/>
      <c r="F122"/>
      <c r="G122"/>
      <c r="H122"/>
      <c r="I122"/>
      <c r="J122"/>
    </row>
  </sheetData>
  <sheetProtection/>
  <mergeCells count="21">
    <mergeCell ref="H64:J64"/>
    <mergeCell ref="B72:D72"/>
    <mergeCell ref="E72:G72"/>
    <mergeCell ref="H72:J72"/>
    <mergeCell ref="A59:A61"/>
    <mergeCell ref="B59:D59"/>
    <mergeCell ref="E59:G59"/>
    <mergeCell ref="B64:D64"/>
    <mergeCell ref="E64:G64"/>
    <mergeCell ref="B36:D36"/>
    <mergeCell ref="E36:G36"/>
    <mergeCell ref="H36:J36"/>
    <mergeCell ref="B43:D43"/>
    <mergeCell ref="E43:G43"/>
    <mergeCell ref="H43:J43"/>
    <mergeCell ref="B19:D19"/>
    <mergeCell ref="E19:G19"/>
    <mergeCell ref="H19:J19"/>
    <mergeCell ref="B28:D28"/>
    <mergeCell ref="E28:G28"/>
    <mergeCell ref="H28:J28"/>
  </mergeCells>
  <printOptions/>
  <pageMargins left="0.75" right="0.75" top="1" bottom="1" header="0.5" footer="0.5"/>
  <pageSetup horizontalDpi="600" verticalDpi="600" orientation="portrait" paperSize="9" scale="42" r:id="rId3"/>
  <headerFooter alignWithMargins="0">
    <oddHeader>&amp;CThis document is out of date. Please contact your departmental Better Regulation Unit for guidance.</oddHeader>
  </headerFooter>
  <legacyDrawing r:id="rId2"/>
</worksheet>
</file>

<file path=xl/worksheets/sheet4.xml><?xml version="1.0" encoding="utf-8"?>
<worksheet xmlns="http://schemas.openxmlformats.org/spreadsheetml/2006/main" xmlns:r="http://schemas.openxmlformats.org/officeDocument/2006/relationships">
  <sheetPr>
    <tabColor indexed="11"/>
  </sheetPr>
  <dimension ref="A1:D29"/>
  <sheetViews>
    <sheetView view="pageLayout" zoomScaleSheetLayoutView="100" workbookViewId="0" topLeftCell="A1">
      <selection activeCell="A22" sqref="A22"/>
    </sheetView>
  </sheetViews>
  <sheetFormatPr defaultColWidth="8.88671875" defaultRowHeight="15"/>
  <cols>
    <col min="1" max="1" width="26.88671875" style="0" bestFit="1" customWidth="1"/>
    <col min="2" max="2" width="13.4453125" style="0" bestFit="1" customWidth="1"/>
    <col min="3" max="4" width="14.10546875" style="0" bestFit="1" customWidth="1"/>
  </cols>
  <sheetData>
    <row r="1" spans="1:4" ht="15.75" thickBot="1">
      <c r="A1" s="237" t="s">
        <v>112</v>
      </c>
      <c r="B1" s="183" t="s">
        <v>18</v>
      </c>
      <c r="C1" s="184" t="s">
        <v>113</v>
      </c>
      <c r="D1" s="185" t="s">
        <v>20</v>
      </c>
    </row>
    <row r="2" spans="1:4" ht="15.75" thickBot="1">
      <c r="A2" s="188" t="s">
        <v>114</v>
      </c>
      <c r="B2" s="238">
        <f>'Direct Partnerships'!H17+'Coordinated partnerships'!B52</f>
        <v>445517.7880379951</v>
      </c>
      <c r="C2" s="239">
        <f>'Direct Partnerships'!I17+'Coordinated partnerships'!C52</f>
        <v>1553624.1088863998</v>
      </c>
      <c r="D2" s="240">
        <f>'Direct Partnerships'!J17+'Coordinated partnerships'!D52</f>
        <v>2695120.744734804</v>
      </c>
    </row>
    <row r="3" spans="1:4" ht="15.75" thickBot="1">
      <c r="A3" s="236"/>
      <c r="B3" s="241"/>
      <c r="C3" s="242"/>
      <c r="D3" s="243"/>
    </row>
    <row r="4" spans="1:4" ht="15.75" thickBot="1">
      <c r="A4" s="188" t="s">
        <v>115</v>
      </c>
      <c r="B4" s="244">
        <f>'Direct Partnerships'!H24+'Coordinated partnerships'!B53</f>
        <v>1609044.5009040446</v>
      </c>
      <c r="C4" s="245">
        <f>'Direct Partnerships'!I24+'Coordinated partnerships'!C53</f>
        <v>1814391.6241840445</v>
      </c>
      <c r="D4" s="246">
        <f>'Direct Partnerships'!J24+'Coordinated partnerships'!D53</f>
        <v>2019738.7474640445</v>
      </c>
    </row>
    <row r="5" spans="1:4" ht="15.75" thickBot="1">
      <c r="A5" s="188" t="s">
        <v>116</v>
      </c>
      <c r="B5" s="186">
        <f>'Direct Partnerships'!H31+'Coordinated partnerships'!H41</f>
        <v>5049203.014263915</v>
      </c>
      <c r="C5" s="186">
        <f>'Direct Partnerships'!I31+'Coordinated partnerships'!I41</f>
        <v>5712221.115763915</v>
      </c>
      <c r="D5" s="187">
        <f>'Direct Partnerships'!J31+'Coordinated partnerships'!J41</f>
        <v>6375239.217263915</v>
      </c>
    </row>
    <row r="6" spans="1:4" ht="15.75" thickBot="1">
      <c r="A6" s="188" t="s">
        <v>122</v>
      </c>
      <c r="B6" s="189">
        <f>B5-B4</f>
        <v>3440158.5133598703</v>
      </c>
      <c r="C6" s="190">
        <f>C5-C4</f>
        <v>3897829.49157987</v>
      </c>
      <c r="D6" s="191">
        <f>D5-D4</f>
        <v>4355500.469799871</v>
      </c>
    </row>
    <row r="7" spans="1:4" ht="15.75" thickBot="1">
      <c r="A7" s="128"/>
      <c r="B7" s="128"/>
      <c r="C7" s="128"/>
      <c r="D7" s="128"/>
    </row>
    <row r="8" spans="1:4" ht="15.75" thickBot="1">
      <c r="A8" s="192" t="s">
        <v>158</v>
      </c>
      <c r="B8" s="193" t="s">
        <v>18</v>
      </c>
      <c r="C8" s="194" t="s">
        <v>113</v>
      </c>
      <c r="D8" s="195" t="s">
        <v>20</v>
      </c>
    </row>
    <row r="9" spans="1:4" ht="15.75" thickBot="1">
      <c r="A9" s="188" t="s">
        <v>114</v>
      </c>
      <c r="B9" s="196">
        <f>'Direct Partnerships'!H49+'Coordinated partnerships'!H70</f>
        <v>145970.25281762864</v>
      </c>
      <c r="C9" s="197">
        <f>'Direct Partnerships'!I49+'Coordinated partnerships'!I70</f>
        <v>166982.74423557863</v>
      </c>
      <c r="D9" s="198">
        <f>'Direct Partnerships'!J49+'Coordinated partnerships'!J70</f>
        <v>187995.23565352865</v>
      </c>
    </row>
    <row r="10" spans="1:4" ht="15.75" thickBot="1">
      <c r="A10" s="188" t="s">
        <v>117</v>
      </c>
      <c r="B10" s="196">
        <f>'Direct Partnerships'!B62+'Coordinated partnerships'!B83</f>
        <v>117425.07161276782</v>
      </c>
      <c r="C10" s="197">
        <f>'Direct Partnerships'!C62+'Coordinated partnerships'!C83</f>
        <v>131815.0072707178</v>
      </c>
      <c r="D10" s="198">
        <f>'Direct Partnerships'!D62+'Coordinated partnerships'!D83</f>
        <v>146204.94292866782</v>
      </c>
    </row>
    <row r="11" spans="1:4" ht="15.75" thickBot="1">
      <c r="A11" s="188" t="s">
        <v>118</v>
      </c>
      <c r="B11" s="223">
        <f>B10-B9</f>
        <v>-28545.181204860826</v>
      </c>
      <c r="C11" s="224">
        <f>C10-C9</f>
        <v>-35167.736964860844</v>
      </c>
      <c r="D11" s="225">
        <f>D10-D9</f>
        <v>-41790.29272486083</v>
      </c>
    </row>
    <row r="12" spans="2:4" ht="15.75" thickBot="1">
      <c r="B12" s="226"/>
      <c r="C12" s="227"/>
      <c r="D12" s="228"/>
    </row>
    <row r="13" spans="1:4" ht="15.75" thickBot="1">
      <c r="A13" s="188" t="s">
        <v>115</v>
      </c>
      <c r="B13" s="229">
        <f>'Direct Partnerships'!H57+'Coordinated partnerships'!H78</f>
        <v>1276759.6440500184</v>
      </c>
      <c r="C13" s="230">
        <f>'Direct Partnerships'!I57+'Coordinated partnerships'!I78</f>
        <v>1464041.2143700183</v>
      </c>
      <c r="D13" s="231">
        <f>'Direct Partnerships'!J57+'Coordinated partnerships'!J78</f>
        <v>1651322.7846900185</v>
      </c>
    </row>
    <row r="14" spans="1:4" ht="15.75" thickBot="1">
      <c r="A14" s="188" t="s">
        <v>121</v>
      </c>
      <c r="B14" s="199">
        <f>'Direct Partnerships'!B67+'Coordinated partnerships'!B88</f>
        <v>1022842.0954494991</v>
      </c>
      <c r="C14" s="200">
        <f>'Direct Partnerships'!C67+'Coordinated partnerships'!C88</f>
        <v>1151214.138729499</v>
      </c>
      <c r="D14" s="201">
        <f>'Direct Partnerships'!D67+'Coordinated partnerships'!D88</f>
        <v>1279586.182009499</v>
      </c>
    </row>
    <row r="15" spans="1:4" ht="15.75" thickBot="1">
      <c r="A15" s="188" t="s">
        <v>122</v>
      </c>
      <c r="B15" s="202">
        <f>B14-B13</f>
        <v>-253917.5486005193</v>
      </c>
      <c r="C15" s="203">
        <f>C14-C13</f>
        <v>-312827.0756405194</v>
      </c>
      <c r="D15" s="204">
        <f>D14-D13</f>
        <v>-371736.60268051946</v>
      </c>
    </row>
    <row r="16" spans="1:4" ht="15.75" thickBot="1">
      <c r="A16" s="128"/>
      <c r="B16" s="128"/>
      <c r="C16" s="128"/>
      <c r="D16" s="128"/>
    </row>
    <row r="17" spans="1:4" ht="15.75" thickBot="1">
      <c r="A17" s="205" t="s">
        <v>159</v>
      </c>
      <c r="B17" s="193" t="s">
        <v>18</v>
      </c>
      <c r="C17" s="194" t="s">
        <v>113</v>
      </c>
      <c r="D17" s="195" t="s">
        <v>20</v>
      </c>
    </row>
    <row r="18" spans="1:4" ht="15.75" thickBot="1">
      <c r="A18" s="206" t="s">
        <v>31</v>
      </c>
      <c r="B18" s="207">
        <f>'Direct Partnerships'!B79+'Coordinated partnerships'!B100</f>
        <v>422303.62730519485</v>
      </c>
      <c r="C18" s="208">
        <f>'Direct Partnerships'!C79+'Coordinated partnerships'!C100</f>
        <v>475843.48730519484</v>
      </c>
      <c r="D18" s="209">
        <f>'Direct Partnerships'!D79+'Coordinated partnerships'!D100</f>
        <v>529383.3473051947</v>
      </c>
    </row>
    <row r="19" spans="1:4" ht="15.75" thickBot="1">
      <c r="A19" s="206" t="s">
        <v>119</v>
      </c>
      <c r="B19" s="199">
        <f>'Direct Partnerships'!B86+'Coordinated partnerships'!B107</f>
        <v>2590897.097792208</v>
      </c>
      <c r="C19" s="210">
        <f>'Direct Partnerships'!C86+'Coordinated partnerships'!C107</f>
        <v>2931111.517792208</v>
      </c>
      <c r="D19" s="211">
        <f>'Direct Partnerships'!D86+'Coordinated partnerships'!D107</f>
        <v>3271325.937792208</v>
      </c>
    </row>
    <row r="20" spans="1:4" ht="15.75" thickBot="1">
      <c r="A20" s="188" t="s">
        <v>122</v>
      </c>
      <c r="B20" s="202">
        <f>B19-B18</f>
        <v>2168593.4704870135</v>
      </c>
      <c r="C20" s="212">
        <f>C19-C18</f>
        <v>2455268.030487013</v>
      </c>
      <c r="D20" s="213">
        <f>D19-D18</f>
        <v>2741942.5904870136</v>
      </c>
    </row>
    <row r="21" spans="1:4" ht="15.75" thickBot="1">
      <c r="A21" s="128"/>
      <c r="B21" s="128"/>
      <c r="C21" s="128"/>
      <c r="D21" s="128"/>
    </row>
    <row r="22" spans="1:4" ht="26.25" thickBot="1">
      <c r="A22" s="303" t="s">
        <v>160</v>
      </c>
      <c r="B22" s="214" t="s">
        <v>18</v>
      </c>
      <c r="C22" s="215" t="s">
        <v>113</v>
      </c>
      <c r="D22" s="216" t="s">
        <v>20</v>
      </c>
    </row>
    <row r="23" spans="1:4" ht="15.75" thickBot="1">
      <c r="A23" s="188" t="s">
        <v>114</v>
      </c>
      <c r="B23" s="217">
        <f>'Direct Partnerships'!B93+'Coordinated partnerships'!B114</f>
        <v>145970.25281762864</v>
      </c>
      <c r="C23" s="218">
        <f>'Direct Partnerships'!C93+'Coordinated partnerships'!C114</f>
        <v>166982.74423557863</v>
      </c>
      <c r="D23" s="219">
        <f>'Direct Partnerships'!D93+'Coordinated partnerships'!D114</f>
        <v>187995.23565352865</v>
      </c>
    </row>
    <row r="24" spans="1:4" ht="15.75" thickBot="1">
      <c r="A24" s="188" t="s">
        <v>120</v>
      </c>
      <c r="B24" s="220">
        <f>'Direct Partnerships'!B94+'Coordinated partnerships'!B115</f>
        <v>117425.07161276782</v>
      </c>
      <c r="C24" s="221">
        <f>'Direct Partnerships'!C94+'Coordinated partnerships'!C115</f>
        <v>131815.0072707178</v>
      </c>
      <c r="D24" s="222">
        <f>'Direct Partnerships'!D94+'Coordinated partnerships'!D115</f>
        <v>146204.94292866782</v>
      </c>
    </row>
    <row r="25" spans="1:4" ht="15.75" thickBot="1">
      <c r="A25" s="188" t="s">
        <v>118</v>
      </c>
      <c r="B25" s="233">
        <f>B24-B23</f>
        <v>-28545.181204860826</v>
      </c>
      <c r="C25" s="234">
        <f>C24-C23</f>
        <v>-35167.736964860844</v>
      </c>
      <c r="D25" s="235">
        <f>D24-D23</f>
        <v>-41790.29272486083</v>
      </c>
    </row>
    <row r="26" spans="1:4" ht="15.75" thickBot="1">
      <c r="A26" s="304"/>
      <c r="B26" s="305"/>
      <c r="C26" s="306"/>
      <c r="D26" s="307"/>
    </row>
    <row r="27" spans="1:4" ht="15.75" thickBot="1">
      <c r="A27" s="188" t="s">
        <v>31</v>
      </c>
      <c r="B27" s="217">
        <f>'Direct Partnerships'!B98+'Coordinated partnerships'!B119</f>
        <v>1699063.2713552134</v>
      </c>
      <c r="C27" s="218">
        <f>'Direct Partnerships'!C98+'Coordinated partnerships'!C119</f>
        <v>1939884.7016752132</v>
      </c>
      <c r="D27" s="219">
        <f>'Direct Partnerships'!D98+'Coordinated partnerships'!D119</f>
        <v>2180706.131995213</v>
      </c>
    </row>
    <row r="28" spans="1:4" ht="15.75" thickBot="1">
      <c r="A28" s="188" t="s">
        <v>88</v>
      </c>
      <c r="B28" s="220">
        <f>'Direct Partnerships'!B99+'Coordinated partnerships'!B120</f>
        <v>3613739.1932417075</v>
      </c>
      <c r="C28" s="221">
        <f>'Direct Partnerships'!C99+'Coordinated partnerships'!C120</f>
        <v>4082325.656521707</v>
      </c>
      <c r="D28" s="222">
        <f>'Direct Partnerships'!D99+'Coordinated partnerships'!D120</f>
        <v>4550912.119801708</v>
      </c>
    </row>
    <row r="29" spans="1:4" ht="15.75" thickBot="1">
      <c r="A29" s="188" t="s">
        <v>122</v>
      </c>
      <c r="B29" s="233">
        <f>B28-B27</f>
        <v>1914675.9218864942</v>
      </c>
      <c r="C29" s="234">
        <f>C28-C27</f>
        <v>2142440.954846494</v>
      </c>
      <c r="D29" s="235">
        <f>D28-D27</f>
        <v>2370205.9878064943</v>
      </c>
    </row>
  </sheetData>
  <sheetProtection sheet="1" objects="1" scenarios="1"/>
  <printOptions/>
  <pageMargins left="0.75" right="0.75" top="1" bottom="1" header="0.5" footer="0.5"/>
  <pageSetup horizontalDpi="600" verticalDpi="600" orientation="portrait" paperSize="9" r:id="rId1"/>
  <headerFooter alignWithMargins="0">
    <oddHeader>&amp;CThis document is out of date. Please contact your departmental Better Regulation Unit for guidance.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obolt</dc:creator>
  <cp:keywords/>
  <dc:description/>
  <cp:lastModifiedBy>Ricketts Simon (GO-Science)</cp:lastModifiedBy>
  <dcterms:created xsi:type="dcterms:W3CDTF">2014-02-13T14:49:56Z</dcterms:created>
  <dcterms:modified xsi:type="dcterms:W3CDTF">2017-01-17T10:29:21Z</dcterms:modified>
  <cp:category/>
  <cp:version/>
  <cp:contentType/>
  <cp:contentStatus/>
</cp:coreProperties>
</file>