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6515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Emily Hamblin</author>
  </authors>
  <commentList>
    <comment ref="D6" authorId="0">
      <text>
        <r>
          <rPr>
            <b/>
            <sz val="8"/>
            <rFont val="Tahoma"/>
            <family val="0"/>
          </rPr>
          <t>Emily Hamblin:</t>
        </r>
        <r>
          <rPr>
            <sz val="8"/>
            <rFont val="Tahoma"/>
            <family val="0"/>
          </rPr>
          <t xml:space="preserve">
I've put all the HEFCE admin costs under HE rather than S&amp;R</t>
        </r>
      </text>
    </comment>
    <comment ref="D10" authorId="0">
      <text>
        <r>
          <rPr>
            <b/>
            <sz val="8"/>
            <rFont val="Tahoma"/>
            <family val="0"/>
          </rPr>
          <t>Emily Hamblin:</t>
        </r>
        <r>
          <rPr>
            <sz val="8"/>
            <rFont val="Tahoma"/>
            <family val="0"/>
          </rPr>
          <t xml:space="preserve">
I've put all the HEFCE admin costs under HE rather than S&amp;R</t>
        </r>
      </text>
    </comment>
  </commentList>
</comments>
</file>

<file path=xl/sharedStrings.xml><?xml version="1.0" encoding="utf-8"?>
<sst xmlns="http://schemas.openxmlformats.org/spreadsheetml/2006/main" count="58" uniqueCount="45">
  <si>
    <t>Budget Area</t>
  </si>
  <si>
    <t>Detail</t>
  </si>
  <si>
    <t>Capital</t>
  </si>
  <si>
    <t>Knowledge and Innovation</t>
  </si>
  <si>
    <t>Total</t>
  </si>
  <si>
    <t>Higher Education</t>
  </si>
  <si>
    <t>Science and Research</t>
  </si>
  <si>
    <t>Innovation</t>
  </si>
  <si>
    <t>Other</t>
  </si>
  <si>
    <t>% of Group</t>
  </si>
  <si>
    <t>Business and Skills</t>
  </si>
  <si>
    <t>Skills and Further Education</t>
  </si>
  <si>
    <t>RDA Closure and Transition</t>
  </si>
  <si>
    <t>Economic Development + Enterprise/A2F</t>
  </si>
  <si>
    <t>Market Frameworks</t>
  </si>
  <si>
    <t>Shareholder Executive</t>
  </si>
  <si>
    <t>Corporate</t>
  </si>
  <si>
    <t>Student loans non cash</t>
  </si>
  <si>
    <t>Other inc Green Investment Bank</t>
  </si>
  <si>
    <t>AME Budgets</t>
  </si>
  <si>
    <t>Near Cash</t>
  </si>
  <si>
    <t>Non Cash</t>
  </si>
  <si>
    <t>Core BIS (Net)</t>
  </si>
  <si>
    <t>Admin (near cash</t>
  </si>
  <si>
    <t xml:space="preserve">Total </t>
  </si>
  <si>
    <t>Partner organisations</t>
  </si>
  <si>
    <t>Total without non Cash</t>
  </si>
  <si>
    <t>Admin</t>
  </si>
  <si>
    <t>RCs</t>
  </si>
  <si>
    <t>o/w SFA</t>
  </si>
  <si>
    <t>RDAs</t>
  </si>
  <si>
    <t>Skills and FE</t>
  </si>
  <si>
    <t>CFEL</t>
  </si>
  <si>
    <t>Core BIS</t>
  </si>
  <si>
    <t>UKTI, ESBR</t>
  </si>
  <si>
    <t>o/w SLC</t>
  </si>
  <si>
    <t>o/w other</t>
  </si>
  <si>
    <t>Resource - Cash</t>
  </si>
  <si>
    <t>Programme</t>
  </si>
  <si>
    <t>o/w HEFCE (Programme and Capital)</t>
  </si>
  <si>
    <t>o/w HEFCE (Admin)</t>
  </si>
  <si>
    <t>o/w RCs (Programme and Capital)</t>
  </si>
  <si>
    <t>o/w TSB</t>
  </si>
  <si>
    <t>o/w Student grants (Programme and Capital)</t>
  </si>
  <si>
    <t>o/w SFA (Programme and Capital)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</si>
</sst>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000"/>
    <numFmt numFmtId="165" formatCode="0.000000"/>
    <numFmt numFmtId="166" formatCode="0.00000"/>
    <numFmt numFmtId="167" formatCode="0.0000"/>
    <numFmt numFmtId="168" formatCode="0.000"/>
  </numFmts>
  <fonts count="42">
    <font>
      <sz val="12"/>
      <name val="Arial"/>
      <family val="0"/>
    </font>
    <font>
      <sz val="10"/>
      <name val="Calibri"/>
      <family val="2"/>
    </font>
    <font>
      <sz val="8"/>
      <name val="Arial"/>
      <family val="0"/>
    </font>
    <font>
      <sz val="10"/>
      <color indexed="9"/>
      <name val="Calibri"/>
      <family val="2"/>
    </font>
    <font>
      <b/>
      <sz val="10"/>
      <color indexed="9"/>
      <name val="Calibri"/>
      <family val="2"/>
    </font>
    <font>
      <sz val="8"/>
      <name val="Tahoma"/>
      <family val="0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9" fontId="1" fillId="0" borderId="10" xfId="57" applyFont="1" applyBorder="1" applyAlignment="1">
      <alignment/>
    </xf>
    <xf numFmtId="0" fontId="3" fillId="33" borderId="10" xfId="0" applyFont="1" applyFill="1" applyBorder="1" applyAlignment="1">
      <alignment vertic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3" fontId="1" fillId="0" borderId="14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3" fontId="1" fillId="0" borderId="16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9" fontId="1" fillId="0" borderId="16" xfId="57" applyFont="1" applyBorder="1" applyAlignment="1">
      <alignment/>
    </xf>
    <xf numFmtId="9" fontId="1" fillId="0" borderId="17" xfId="57" applyFont="1" applyBorder="1" applyAlignment="1">
      <alignment/>
    </xf>
    <xf numFmtId="0" fontId="3" fillId="33" borderId="16" xfId="0" applyFont="1" applyFill="1" applyBorder="1" applyAlignment="1">
      <alignment/>
    </xf>
    <xf numFmtId="0" fontId="4" fillId="33" borderId="13" xfId="0" applyFont="1" applyFill="1" applyBorder="1" applyAlignment="1">
      <alignment/>
    </xf>
    <xf numFmtId="3" fontId="4" fillId="33" borderId="14" xfId="0" applyNumberFormat="1" applyFont="1" applyFill="1" applyBorder="1" applyAlignment="1">
      <alignment/>
    </xf>
    <xf numFmtId="0" fontId="4" fillId="33" borderId="16" xfId="0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0" fontId="4" fillId="33" borderId="18" xfId="0" applyFont="1" applyFill="1" applyBorder="1" applyAlignment="1">
      <alignment/>
    </xf>
    <xf numFmtId="3" fontId="4" fillId="33" borderId="19" xfId="0" applyNumberFormat="1" applyFont="1" applyFill="1" applyBorder="1" applyAlignment="1">
      <alignment/>
    </xf>
    <xf numFmtId="0" fontId="4" fillId="33" borderId="20" xfId="0" applyFont="1" applyFill="1" applyBorder="1" applyAlignment="1">
      <alignment/>
    </xf>
    <xf numFmtId="3" fontId="4" fillId="33" borderId="20" xfId="0" applyNumberFormat="1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21" xfId="0" applyFont="1" applyFill="1" applyBorder="1" applyAlignment="1">
      <alignment horizontal="center"/>
    </xf>
    <xf numFmtId="0" fontId="4" fillId="33" borderId="19" xfId="0" applyFont="1" applyFill="1" applyBorder="1" applyAlignment="1">
      <alignment/>
    </xf>
    <xf numFmtId="0" fontId="1" fillId="34" borderId="22" xfId="0" applyFont="1" applyFill="1" applyBorder="1" applyAlignment="1">
      <alignment/>
    </xf>
    <xf numFmtId="3" fontId="1" fillId="34" borderId="23" xfId="0" applyNumberFormat="1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9" fontId="1" fillId="0" borderId="10" xfId="0" applyNumberFormat="1" applyFont="1" applyBorder="1" applyAlignment="1">
      <alignment/>
    </xf>
    <xf numFmtId="9" fontId="3" fillId="33" borderId="1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1" fillId="0" borderId="24" xfId="0" applyFont="1" applyBorder="1" applyAlignment="1">
      <alignment/>
    </xf>
    <xf numFmtId="0" fontId="4" fillId="33" borderId="11" xfId="0" applyFont="1" applyFill="1" applyBorder="1" applyAlignment="1">
      <alignment/>
    </xf>
    <xf numFmtId="3" fontId="1" fillId="0" borderId="25" xfId="0" applyNumberFormat="1" applyFont="1" applyBorder="1" applyAlignment="1">
      <alignment/>
    </xf>
    <xf numFmtId="3" fontId="1" fillId="0" borderId="26" xfId="0" applyNumberFormat="1" applyFont="1" applyBorder="1" applyAlignment="1">
      <alignment/>
    </xf>
    <xf numFmtId="3" fontId="1" fillId="34" borderId="27" xfId="0" applyNumberFormat="1" applyFont="1" applyFill="1" applyBorder="1" applyAlignment="1">
      <alignment/>
    </xf>
    <xf numFmtId="3" fontId="4" fillId="33" borderId="28" xfId="0" applyNumberFormat="1" applyFont="1" applyFill="1" applyBorder="1" applyAlignment="1">
      <alignment/>
    </xf>
    <xf numFmtId="3" fontId="1" fillId="0" borderId="29" xfId="0" applyNumberFormat="1" applyFont="1" applyBorder="1" applyAlignment="1">
      <alignment/>
    </xf>
    <xf numFmtId="3" fontId="4" fillId="33" borderId="26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35" borderId="30" xfId="0" applyFont="1" applyFill="1" applyBorder="1" applyAlignment="1">
      <alignment/>
    </xf>
    <xf numFmtId="3" fontId="1" fillId="35" borderId="21" xfId="0" applyNumberFormat="1" applyFont="1" applyFill="1" applyBorder="1" applyAlignment="1">
      <alignment/>
    </xf>
    <xf numFmtId="0" fontId="1" fillId="35" borderId="0" xfId="0" applyFont="1" applyFill="1" applyAlignment="1">
      <alignment/>
    </xf>
    <xf numFmtId="3" fontId="1" fillId="35" borderId="0" xfId="0" applyNumberFormat="1" applyFont="1" applyFill="1" applyAlignment="1">
      <alignment/>
    </xf>
    <xf numFmtId="3" fontId="1" fillId="35" borderId="31" xfId="0" applyNumberFormat="1" applyFont="1" applyFill="1" applyBorder="1" applyAlignment="1">
      <alignment/>
    </xf>
    <xf numFmtId="9" fontId="1" fillId="35" borderId="31" xfId="57" applyFont="1" applyFill="1" applyBorder="1" applyAlignment="1">
      <alignment/>
    </xf>
    <xf numFmtId="0" fontId="1" fillId="35" borderId="11" xfId="0" applyFont="1" applyFill="1" applyBorder="1" applyAlignment="1">
      <alignment/>
    </xf>
    <xf numFmtId="3" fontId="1" fillId="35" borderId="14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9" fontId="1" fillId="35" borderId="16" xfId="57" applyFont="1" applyFill="1" applyBorder="1" applyAlignment="1">
      <alignment/>
    </xf>
    <xf numFmtId="3" fontId="1" fillId="35" borderId="26" xfId="0" applyNumberFormat="1" applyFont="1" applyFill="1" applyBorder="1" applyAlignment="1">
      <alignment/>
    </xf>
    <xf numFmtId="3" fontId="1" fillId="34" borderId="32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9" fontId="1" fillId="34" borderId="32" xfId="57" applyFont="1" applyFill="1" applyBorder="1" applyAlignment="1">
      <alignment/>
    </xf>
    <xf numFmtId="0" fontId="1" fillId="0" borderId="11" xfId="0" applyFon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3" fontId="1" fillId="0" borderId="26" xfId="0" applyNumberFormat="1" applyFont="1" applyFill="1" applyBorder="1" applyAlignment="1">
      <alignment/>
    </xf>
    <xf numFmtId="3" fontId="1" fillId="0" borderId="16" xfId="0" applyNumberFormat="1" applyFont="1" applyFill="1" applyBorder="1" applyAlignment="1">
      <alignment/>
    </xf>
    <xf numFmtId="9" fontId="1" fillId="0" borderId="16" xfId="57" applyFont="1" applyFill="1" applyBorder="1" applyAlignment="1">
      <alignment/>
    </xf>
    <xf numFmtId="0" fontId="4" fillId="33" borderId="33" xfId="0" applyFont="1" applyFill="1" applyBorder="1" applyAlignment="1">
      <alignment horizontal="left" vertical="center"/>
    </xf>
    <xf numFmtId="0" fontId="4" fillId="33" borderId="34" xfId="0" applyFont="1" applyFill="1" applyBorder="1" applyAlignment="1">
      <alignment horizontal="left" vertical="center"/>
    </xf>
    <xf numFmtId="0" fontId="4" fillId="33" borderId="35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/>
    </xf>
    <xf numFmtId="0" fontId="4" fillId="33" borderId="36" xfId="0" applyFont="1" applyFill="1" applyBorder="1" applyAlignment="1">
      <alignment horizontal="left"/>
    </xf>
    <xf numFmtId="0" fontId="4" fillId="33" borderId="37" xfId="0" applyFont="1" applyFill="1" applyBorder="1" applyAlignment="1">
      <alignment horizontal="left" vertical="center" wrapText="1"/>
    </xf>
    <xf numFmtId="0" fontId="4" fillId="33" borderId="38" xfId="0" applyFont="1" applyFill="1" applyBorder="1" applyAlignment="1">
      <alignment horizontal="left" vertical="center" wrapText="1"/>
    </xf>
    <xf numFmtId="0" fontId="4" fillId="33" borderId="39" xfId="0" applyFont="1" applyFill="1" applyBorder="1" applyAlignment="1">
      <alignment horizontal="left" vertical="center" wrapText="1"/>
    </xf>
    <xf numFmtId="0" fontId="4" fillId="33" borderId="37" xfId="0" applyFont="1" applyFill="1" applyBorder="1" applyAlignment="1">
      <alignment horizontal="center"/>
    </xf>
    <xf numFmtId="0" fontId="4" fillId="33" borderId="39" xfId="0" applyFont="1" applyFill="1" applyBorder="1" applyAlignment="1">
      <alignment horizontal="center"/>
    </xf>
    <xf numFmtId="0" fontId="4" fillId="33" borderId="31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"/>
    </xf>
    <xf numFmtId="0" fontId="4" fillId="33" borderId="40" xfId="0" applyFont="1" applyFill="1" applyBorder="1" applyAlignment="1">
      <alignment horizontal="left"/>
    </xf>
    <xf numFmtId="0" fontId="4" fillId="33" borderId="41" xfId="0" applyFont="1" applyFill="1" applyBorder="1" applyAlignment="1">
      <alignment horizontal="left"/>
    </xf>
    <xf numFmtId="0" fontId="4" fillId="33" borderId="42" xfId="0" applyFont="1" applyFill="1" applyBorder="1" applyAlignment="1">
      <alignment horizontal="left"/>
    </xf>
    <xf numFmtId="0" fontId="4" fillId="33" borderId="43" xfId="0" applyFont="1" applyFill="1" applyBorder="1" applyAlignment="1">
      <alignment horizontal="left"/>
    </xf>
    <xf numFmtId="0" fontId="4" fillId="33" borderId="40" xfId="0" applyFont="1" applyFill="1" applyBorder="1" applyAlignment="1">
      <alignment/>
    </xf>
    <xf numFmtId="0" fontId="0" fillId="0" borderId="44" xfId="0" applyBorder="1" applyAlignment="1">
      <alignment/>
    </xf>
    <xf numFmtId="0" fontId="0" fillId="0" borderId="41" xfId="0" applyBorder="1" applyAlignment="1">
      <alignment/>
    </xf>
    <xf numFmtId="0" fontId="0" fillId="0" borderId="45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39"/>
  <sheetViews>
    <sheetView showGridLines="0" tabSelected="1" zoomScalePageLayoutView="0" workbookViewId="0" topLeftCell="A1">
      <selection activeCell="G18" sqref="G18"/>
    </sheetView>
  </sheetViews>
  <sheetFormatPr defaultColWidth="8.88671875" defaultRowHeight="15"/>
  <cols>
    <col min="1" max="1" width="14.77734375" style="1" customWidth="1"/>
    <col min="2" max="2" width="26.6640625" style="1" customWidth="1"/>
    <col min="3" max="3" width="11.10546875" style="1" customWidth="1"/>
    <col min="4" max="8" width="8.88671875" style="1" customWidth="1"/>
    <col min="9" max="9" width="4.3359375" style="1" customWidth="1"/>
    <col min="10" max="16384" width="8.88671875" style="1" customWidth="1"/>
  </cols>
  <sheetData>
    <row r="1" ht="12.75"/>
    <row r="2" ht="13.5" thickBot="1"/>
    <row r="3" spans="1:8" ht="15" customHeight="1">
      <c r="A3" s="75" t="s">
        <v>0</v>
      </c>
      <c r="B3" s="77" t="s">
        <v>1</v>
      </c>
      <c r="C3" s="24" t="s">
        <v>37</v>
      </c>
      <c r="D3" s="79" t="s">
        <v>27</v>
      </c>
      <c r="E3" s="80"/>
      <c r="F3" s="71" t="s">
        <v>2</v>
      </c>
      <c r="G3" s="71" t="s">
        <v>4</v>
      </c>
      <c r="H3" s="73" t="s">
        <v>9</v>
      </c>
    </row>
    <row r="4" spans="1:10" ht="13.5" thickBot="1">
      <c r="A4" s="76"/>
      <c r="B4" s="78"/>
      <c r="C4" s="25" t="s">
        <v>38</v>
      </c>
      <c r="D4" s="81"/>
      <c r="E4" s="82"/>
      <c r="F4" s="72"/>
      <c r="G4" s="72"/>
      <c r="H4" s="74"/>
      <c r="J4" s="3" t="s">
        <v>2</v>
      </c>
    </row>
    <row r="5" spans="1:10" ht="13.5" thickBot="1">
      <c r="A5" s="68" t="s">
        <v>3</v>
      </c>
      <c r="B5" s="44" t="s">
        <v>5</v>
      </c>
      <c r="C5" s="45">
        <v>6485343</v>
      </c>
      <c r="D5" s="46"/>
      <c r="E5" s="47">
        <v>57620</v>
      </c>
      <c r="F5" s="48">
        <v>95400</v>
      </c>
      <c r="G5" s="48">
        <f aca="true" t="shared" si="0" ref="G5:G16">SUM(C5:F5)</f>
        <v>6638363</v>
      </c>
      <c r="H5" s="49">
        <f>G5/$G$16</f>
        <v>0.5367322088823595</v>
      </c>
      <c r="J5" s="2">
        <f>F5/G5</f>
        <v>0.014371012853620689</v>
      </c>
    </row>
    <row r="6" spans="1:10" ht="12.75">
      <c r="A6" s="69"/>
      <c r="B6" s="34" t="s">
        <v>39</v>
      </c>
      <c r="C6" s="8">
        <v>4740579</v>
      </c>
      <c r="D6" s="36" t="s">
        <v>40</v>
      </c>
      <c r="E6" s="36">
        <v>23723</v>
      </c>
      <c r="F6" s="10"/>
      <c r="G6" s="9">
        <f t="shared" si="0"/>
        <v>4764302</v>
      </c>
      <c r="H6" s="12"/>
      <c r="J6" s="2"/>
    </row>
    <row r="7" spans="1:10" ht="12.75">
      <c r="A7" s="69"/>
      <c r="B7" s="34" t="s">
        <v>43</v>
      </c>
      <c r="C7" s="8">
        <v>1624000</v>
      </c>
      <c r="D7" s="40" t="s">
        <v>35</v>
      </c>
      <c r="E7" s="40">
        <v>33494</v>
      </c>
      <c r="F7" s="10"/>
      <c r="G7" s="9">
        <f>C7</f>
        <v>1624000</v>
      </c>
      <c r="H7" s="12"/>
      <c r="J7" s="2"/>
    </row>
    <row r="8" spans="1:10" ht="12.75">
      <c r="A8" s="69"/>
      <c r="B8" s="50" t="s">
        <v>6</v>
      </c>
      <c r="C8" s="51">
        <v>4573831</v>
      </c>
      <c r="D8" s="46"/>
      <c r="E8" s="47">
        <v>144079</v>
      </c>
      <c r="F8" s="52">
        <v>614400</v>
      </c>
      <c r="G8" s="52">
        <f t="shared" si="0"/>
        <v>5332310</v>
      </c>
      <c r="H8" s="53">
        <f>G8/$G$16</f>
        <v>0.43113377872609476</v>
      </c>
      <c r="J8" s="2">
        <f>F8/G8</f>
        <v>0.11522210824201894</v>
      </c>
    </row>
    <row r="9" spans="1:10" ht="12.75">
      <c r="A9" s="69"/>
      <c r="B9" s="4" t="s">
        <v>41</v>
      </c>
      <c r="C9" s="7">
        <v>2951697</v>
      </c>
      <c r="D9" s="37" t="s">
        <v>28</v>
      </c>
      <c r="E9" s="37">
        <v>139614</v>
      </c>
      <c r="F9" s="9"/>
      <c r="G9" s="9">
        <f t="shared" si="0"/>
        <v>3091311</v>
      </c>
      <c r="H9" s="11"/>
      <c r="J9" s="2"/>
    </row>
    <row r="10" spans="1:10" ht="12.75">
      <c r="A10" s="69"/>
      <c r="B10" s="4" t="s">
        <v>39</v>
      </c>
      <c r="C10" s="59">
        <v>1737282</v>
      </c>
      <c r="D10" s="37"/>
      <c r="E10" s="37"/>
      <c r="F10" s="9"/>
      <c r="G10" s="9">
        <f t="shared" si="0"/>
        <v>1737282</v>
      </c>
      <c r="H10" s="11"/>
      <c r="J10" s="2"/>
    </row>
    <row r="11" spans="1:10" ht="12.75">
      <c r="A11" s="69"/>
      <c r="B11" s="4" t="s">
        <v>36</v>
      </c>
      <c r="C11" s="7">
        <f>C8-(C9+C10)</f>
        <v>-115148</v>
      </c>
      <c r="D11" s="37"/>
      <c r="E11" s="7">
        <f>E8-(E9+E10)</f>
        <v>4465</v>
      </c>
      <c r="F11" s="7">
        <f>F8-(F9+F10)</f>
        <v>614400</v>
      </c>
      <c r="G11" s="7">
        <f>G8-(G9+G10)</f>
        <v>503717</v>
      </c>
      <c r="H11" s="11"/>
      <c r="J11" s="2"/>
    </row>
    <row r="12" spans="1:10" ht="12.75">
      <c r="A12" s="69"/>
      <c r="B12" s="50" t="s">
        <v>7</v>
      </c>
      <c r="C12" s="51">
        <v>344841</v>
      </c>
      <c r="D12" s="54"/>
      <c r="E12" s="54">
        <v>34872</v>
      </c>
      <c r="F12" s="52">
        <v>21140</v>
      </c>
      <c r="G12" s="52">
        <f t="shared" si="0"/>
        <v>400853</v>
      </c>
      <c r="H12" s="53">
        <f>G12/$G$16</f>
        <v>0.03241020657157803</v>
      </c>
      <c r="J12" s="2">
        <f>F12/G12</f>
        <v>0.052737537201916915</v>
      </c>
    </row>
    <row r="13" spans="1:10" ht="12.75">
      <c r="A13" s="69"/>
      <c r="B13" s="58"/>
      <c r="C13" s="59"/>
      <c r="D13" s="60" t="s">
        <v>42</v>
      </c>
      <c r="E13" s="60">
        <v>27011</v>
      </c>
      <c r="F13" s="61"/>
      <c r="G13" s="61"/>
      <c r="H13" s="62"/>
      <c r="J13" s="2"/>
    </row>
    <row r="14" spans="1:10" ht="12.75">
      <c r="A14" s="69"/>
      <c r="B14" s="50" t="s">
        <v>8</v>
      </c>
      <c r="C14" s="51">
        <f>C16-(C5+C8+C12)</f>
        <v>0</v>
      </c>
      <c r="D14" s="54" t="s">
        <v>8</v>
      </c>
      <c r="E14" s="54">
        <f>E16-(E6+E7+E9+E12)</f>
        <v>1452</v>
      </c>
      <c r="F14" s="52">
        <f>F16-(F5+F8+F12)</f>
        <v>0</v>
      </c>
      <c r="G14" s="52">
        <f t="shared" si="0"/>
        <v>1452</v>
      </c>
      <c r="H14" s="53">
        <f>G14/$G$16</f>
        <v>0.00011739869713319173</v>
      </c>
      <c r="J14" s="2">
        <v>0</v>
      </c>
    </row>
    <row r="15" spans="1:10" ht="12.75">
      <c r="A15" s="69"/>
      <c r="B15" s="26" t="s">
        <v>17</v>
      </c>
      <c r="C15" s="27">
        <v>1604217</v>
      </c>
      <c r="D15" s="38"/>
      <c r="E15" s="38"/>
      <c r="F15" s="55"/>
      <c r="G15" s="56">
        <f t="shared" si="0"/>
        <v>1604217</v>
      </c>
      <c r="H15" s="57"/>
      <c r="J15" s="2"/>
    </row>
    <row r="16" spans="1:10" ht="13.5" thickBot="1">
      <c r="A16" s="70"/>
      <c r="B16" s="18" t="s">
        <v>4</v>
      </c>
      <c r="C16" s="19">
        <v>11404015</v>
      </c>
      <c r="D16" s="39"/>
      <c r="E16" s="39">
        <v>233155</v>
      </c>
      <c r="F16" s="21">
        <v>730940</v>
      </c>
      <c r="G16" s="21">
        <f t="shared" si="0"/>
        <v>12368110</v>
      </c>
      <c r="H16" s="22"/>
      <c r="J16" s="2">
        <f>F16/G16</f>
        <v>0.05909876286675975</v>
      </c>
    </row>
    <row r="17" spans="1:10" ht="12.75">
      <c r="A17" s="63" t="s">
        <v>10</v>
      </c>
      <c r="B17" s="5" t="s">
        <v>11</v>
      </c>
      <c r="C17" s="8">
        <v>3709134</v>
      </c>
      <c r="D17" s="40" t="s">
        <v>31</v>
      </c>
      <c r="E17" s="40">
        <f>105422+12198+8104+1226</f>
        <v>126950</v>
      </c>
      <c r="F17" s="10">
        <v>305200</v>
      </c>
      <c r="G17" s="10">
        <f>SUM(C17:F17)</f>
        <v>4141284</v>
      </c>
      <c r="H17" s="12">
        <f>G17/$G$22</f>
        <v>0.8883928207508839</v>
      </c>
      <c r="J17" s="2">
        <f aca="true" t="shared" si="1" ref="J17:J28">F17/G17</f>
        <v>0.07369695002805893</v>
      </c>
    </row>
    <row r="18" spans="1:10" ht="12.75">
      <c r="A18" s="64"/>
      <c r="B18" s="5" t="s">
        <v>44</v>
      </c>
      <c r="C18" s="8">
        <v>3818425</v>
      </c>
      <c r="D18" s="40" t="s">
        <v>29</v>
      </c>
      <c r="E18" s="40">
        <v>105422</v>
      </c>
      <c r="F18" s="10"/>
      <c r="G18" s="9">
        <f>SUM(C18:F18)</f>
        <v>3923847</v>
      </c>
      <c r="H18" s="12"/>
      <c r="J18" s="2"/>
    </row>
    <row r="19" spans="1:10" ht="12.75">
      <c r="A19" s="64"/>
      <c r="B19" s="6" t="s">
        <v>12</v>
      </c>
      <c r="C19" s="7">
        <v>140870</v>
      </c>
      <c r="D19" s="37" t="s">
        <v>30</v>
      </c>
      <c r="E19" s="37">
        <v>150000</v>
      </c>
      <c r="F19" s="9">
        <v>9000</v>
      </c>
      <c r="G19" s="9">
        <f>SUM(C19:F19)</f>
        <v>299870</v>
      </c>
      <c r="H19" s="11">
        <f>G19/$G$22</f>
        <v>0.06432844382528886</v>
      </c>
      <c r="J19" s="2">
        <f t="shared" si="1"/>
        <v>0.030013005635775504</v>
      </c>
    </row>
    <row r="20" spans="1:10" ht="12.75">
      <c r="A20" s="64"/>
      <c r="B20" s="6" t="s">
        <v>13</v>
      </c>
      <c r="C20" s="7">
        <v>66710</v>
      </c>
      <c r="D20" s="37" t="s">
        <v>32</v>
      </c>
      <c r="E20" s="37">
        <v>610</v>
      </c>
      <c r="F20" s="9">
        <v>96000</v>
      </c>
      <c r="G20" s="9">
        <f>SUM(C20:F20)</f>
        <v>163320</v>
      </c>
      <c r="H20" s="11">
        <f>G20/$G$22</f>
        <v>0.03503558690614659</v>
      </c>
      <c r="J20" s="2">
        <f t="shared" si="1"/>
        <v>0.5878030859662013</v>
      </c>
    </row>
    <row r="21" spans="1:10" ht="12.75">
      <c r="A21" s="64"/>
      <c r="B21" s="6" t="s">
        <v>18</v>
      </c>
      <c r="C21" s="7">
        <f>C22-C20-C19-C17</f>
        <v>34372</v>
      </c>
      <c r="D21" s="7" t="s">
        <v>8</v>
      </c>
      <c r="E21" s="7">
        <v>3600</v>
      </c>
      <c r="F21" s="7">
        <f>F22-F20-F19-F17</f>
        <v>19100</v>
      </c>
      <c r="G21" s="7">
        <f>G22-G20-G19-G17</f>
        <v>57072</v>
      </c>
      <c r="H21" s="11">
        <f>G21/$G$22</f>
        <v>0.012243148517680614</v>
      </c>
      <c r="J21" s="2">
        <f t="shared" si="1"/>
        <v>0.3346649845808803</v>
      </c>
    </row>
    <row r="22" spans="1:10" ht="12.75">
      <c r="A22" s="65"/>
      <c r="B22" s="14" t="s">
        <v>4</v>
      </c>
      <c r="C22" s="15">
        <v>3951086</v>
      </c>
      <c r="D22" s="41"/>
      <c r="E22" s="41">
        <f>E17+E19+E20+E21</f>
        <v>281160</v>
      </c>
      <c r="F22" s="17">
        <v>429300</v>
      </c>
      <c r="G22" s="17">
        <f>SUM(C22:F22)</f>
        <v>4661546</v>
      </c>
      <c r="H22" s="16"/>
      <c r="J22" s="2">
        <f t="shared" si="1"/>
        <v>0.09209391047519429</v>
      </c>
    </row>
    <row r="23" spans="1:10" ht="12.75">
      <c r="A23" s="23" t="s">
        <v>14</v>
      </c>
      <c r="B23" s="14" t="s">
        <v>4</v>
      </c>
      <c r="C23" s="15">
        <v>131923</v>
      </c>
      <c r="D23" s="41"/>
      <c r="E23" s="41">
        <v>23287</v>
      </c>
      <c r="F23" s="16">
        <v>9200</v>
      </c>
      <c r="G23" s="17">
        <f>SUM(C23:F23)</f>
        <v>164410</v>
      </c>
      <c r="H23" s="16"/>
      <c r="J23" s="2">
        <f t="shared" si="1"/>
        <v>0.05595766680858828</v>
      </c>
    </row>
    <row r="24" spans="1:10" ht="12.75">
      <c r="A24" s="23" t="s">
        <v>15</v>
      </c>
      <c r="B24" s="14" t="s">
        <v>4</v>
      </c>
      <c r="C24" s="15">
        <v>197768</v>
      </c>
      <c r="D24" s="41"/>
      <c r="E24" s="41">
        <v>435</v>
      </c>
      <c r="F24" s="16">
        <v>0</v>
      </c>
      <c r="G24" s="17">
        <f>SUM(C24:F24)</f>
        <v>198203</v>
      </c>
      <c r="H24" s="16"/>
      <c r="J24" s="2">
        <f t="shared" si="1"/>
        <v>0</v>
      </c>
    </row>
    <row r="25" spans="1:10" ht="12.75">
      <c r="A25" s="23" t="s">
        <v>16</v>
      </c>
      <c r="B25" s="14" t="s">
        <v>4</v>
      </c>
      <c r="C25" s="15">
        <v>35889</v>
      </c>
      <c r="D25" s="41"/>
      <c r="E25" s="41">
        <v>0</v>
      </c>
      <c r="F25" s="17">
        <v>8500</v>
      </c>
      <c r="G25" s="17">
        <f>SUM(C25:F25)</f>
        <v>44389</v>
      </c>
      <c r="H25" s="16"/>
      <c r="J25" s="2">
        <f t="shared" si="1"/>
        <v>0.19148888238077</v>
      </c>
    </row>
    <row r="26" spans="1:10" ht="12.75">
      <c r="A26" s="14" t="s">
        <v>33</v>
      </c>
      <c r="B26" s="35"/>
      <c r="C26" s="15"/>
      <c r="D26" s="41"/>
      <c r="E26" s="41">
        <v>243680</v>
      </c>
      <c r="F26" s="41"/>
      <c r="G26" s="41"/>
      <c r="H26" s="16"/>
      <c r="J26" s="2"/>
    </row>
    <row r="27" spans="1:10" ht="15" customHeight="1">
      <c r="A27" s="66" t="s">
        <v>8</v>
      </c>
      <c r="B27" s="67"/>
      <c r="C27" s="15">
        <f>C28-C25-C24-C23-C22-C16</f>
        <v>-851</v>
      </c>
      <c r="D27" s="15" t="s">
        <v>34</v>
      </c>
      <c r="E27" s="15">
        <f>E28-(E16+E22+E23+E24+E25+E26)</f>
        <v>53034</v>
      </c>
      <c r="F27" s="15">
        <f>F28-F25-F24-F23-F22-F16</f>
        <v>0</v>
      </c>
      <c r="G27" s="15">
        <f>G28-G25-G24-G23-G22-G16</f>
        <v>295863</v>
      </c>
      <c r="H27" s="13"/>
      <c r="J27" s="2">
        <f t="shared" si="1"/>
        <v>0</v>
      </c>
    </row>
    <row r="28" spans="1:10" ht="13.5" thickBot="1">
      <c r="A28" s="66" t="s">
        <v>4</v>
      </c>
      <c r="B28" s="67"/>
      <c r="C28" s="19">
        <v>15719830</v>
      </c>
      <c r="D28" s="39"/>
      <c r="E28" s="39">
        <v>834751</v>
      </c>
      <c r="F28" s="21">
        <v>1177940</v>
      </c>
      <c r="G28" s="21">
        <f>SUM(C28:F28)</f>
        <v>17732521</v>
      </c>
      <c r="H28" s="20"/>
      <c r="J28" s="2">
        <f t="shared" si="1"/>
        <v>0.06642823093230793</v>
      </c>
    </row>
    <row r="31" spans="1:5" ht="12.75">
      <c r="A31" s="28" t="s">
        <v>19</v>
      </c>
      <c r="B31" s="30" t="s">
        <v>20</v>
      </c>
      <c r="C31" s="30">
        <v>99.68</v>
      </c>
      <c r="D31" s="42"/>
      <c r="E31" s="42"/>
    </row>
    <row r="32" spans="1:5" ht="12.75">
      <c r="A32" s="29"/>
      <c r="B32" s="29" t="s">
        <v>21</v>
      </c>
      <c r="C32" s="29">
        <v>-1109.788</v>
      </c>
      <c r="D32" s="43"/>
      <c r="E32" s="43"/>
    </row>
    <row r="33" spans="1:5" ht="12.75">
      <c r="A33" s="29"/>
      <c r="B33" s="29" t="s">
        <v>2</v>
      </c>
      <c r="C33" s="29">
        <v>5772.546</v>
      </c>
      <c r="D33" s="43"/>
      <c r="E33" s="43"/>
    </row>
    <row r="34" spans="1:5" ht="12.75">
      <c r="A34" s="28"/>
      <c r="B34" s="28" t="s">
        <v>4</v>
      </c>
      <c r="C34" s="28">
        <f>SUM(C31:C33)</f>
        <v>4762.438</v>
      </c>
      <c r="D34" s="33"/>
      <c r="E34" s="33"/>
    </row>
    <row r="35" spans="1:5" ht="12.75">
      <c r="A35" s="33"/>
      <c r="B35" s="33" t="s">
        <v>26</v>
      </c>
      <c r="C35" s="33">
        <f>C31+C33</f>
        <v>5872.226000000001</v>
      </c>
      <c r="D35" s="33"/>
      <c r="E35" s="33"/>
    </row>
    <row r="37" spans="1:6" ht="12.75">
      <c r="A37" s="28" t="s">
        <v>23</v>
      </c>
      <c r="B37" s="29" t="s">
        <v>22</v>
      </c>
      <c r="C37" s="29">
        <v>243.68</v>
      </c>
      <c r="D37" s="29"/>
      <c r="E37" s="29"/>
      <c r="F37" s="31">
        <f>C37/C39</f>
        <v>0.29191938673927914</v>
      </c>
    </row>
    <row r="38" spans="1:6" ht="12.75">
      <c r="A38" s="29"/>
      <c r="B38" s="29" t="s">
        <v>25</v>
      </c>
      <c r="C38" s="29">
        <f>C39-C37</f>
        <v>591.0709999999999</v>
      </c>
      <c r="D38" s="29"/>
      <c r="E38" s="29"/>
      <c r="F38" s="31">
        <f>C38/C39</f>
        <v>0.7080806132607208</v>
      </c>
    </row>
    <row r="39" spans="1:6" ht="12.75">
      <c r="A39" s="28"/>
      <c r="B39" s="28" t="s">
        <v>24</v>
      </c>
      <c r="C39" s="28">
        <v>834.751</v>
      </c>
      <c r="D39" s="28"/>
      <c r="E39" s="28"/>
      <c r="F39" s="32">
        <f>C39/C39</f>
        <v>1</v>
      </c>
    </row>
  </sheetData>
  <sheetProtection/>
  <mergeCells count="10">
    <mergeCell ref="A17:A22"/>
    <mergeCell ref="A28:B28"/>
    <mergeCell ref="A27:B27"/>
    <mergeCell ref="A5:A16"/>
    <mergeCell ref="F3:F4"/>
    <mergeCell ref="H3:H4"/>
    <mergeCell ref="G3:G4"/>
    <mergeCell ref="A3:A4"/>
    <mergeCell ref="B3:B4"/>
    <mergeCell ref="D3:E4"/>
  </mergeCells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Business Plan 2011-2015 - Department for Business Innovation and Skills. Annex C: breakdown of BIS budgets for 2011-12</dc:title>
  <dc:subject/>
  <dc:creator>Richard Ney</dc:creator>
  <cp:keywords>URN, P58C</cp:keywords>
  <dc:description/>
  <cp:lastModifiedBy>DIUS 2</cp:lastModifiedBy>
  <cp:lastPrinted>2011-05-06T10:35:52Z</cp:lastPrinted>
  <dcterms:created xsi:type="dcterms:W3CDTF">2011-02-17T11:24:33Z</dcterms:created>
  <dcterms:modified xsi:type="dcterms:W3CDTF">2011-05-13T15:11:24Z</dcterms:modified>
  <cp:category/>
  <cp:version/>
  <cp:contentType/>
  <cp:contentStatus/>
</cp:coreProperties>
</file>