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315" windowWidth="14940" windowHeight="8640" tabRatio="871" activeTab="0"/>
  </bookViews>
  <sheets>
    <sheet name="Index" sheetId="1" r:id="rId1"/>
    <sheet name="Table 1a" sheetId="2" r:id="rId2"/>
    <sheet name="Table 1b" sheetId="3" r:id="rId3"/>
    <sheet name="Table 1c" sheetId="4" r:id="rId4"/>
    <sheet name="Table 1d" sheetId="5" r:id="rId5"/>
    <sheet name="Table 2 data" sheetId="6" state="hidden" r:id="rId6"/>
    <sheet name="Table 3_4 data" sheetId="7" state="hidden" r:id="rId7"/>
    <sheet name="Table 2" sheetId="8" r:id="rId8"/>
    <sheet name="Table 3a" sheetId="9" r:id="rId9"/>
    <sheet name="Table 3b" sheetId="10" r:id="rId10"/>
    <sheet name="Table 3c" sheetId="11" r:id="rId11"/>
    <sheet name="Table 4a" sheetId="12" r:id="rId12"/>
    <sheet name="Table 4b" sheetId="13" r:id="rId13"/>
    <sheet name="Table 5 data" sheetId="14" state="hidden" r:id="rId14"/>
    <sheet name="Table 5a" sheetId="15" r:id="rId15"/>
    <sheet name="Table 5b" sheetId="16" r:id="rId16"/>
    <sheet name="Table 6 data" sheetId="17" state="hidden" r:id="rId17"/>
    <sheet name="Table 6a" sheetId="18" r:id="rId18"/>
    <sheet name="Table 6b" sheetId="19" r:id="rId19"/>
    <sheet name="Table S1a" sheetId="20" r:id="rId20"/>
    <sheet name="Table S1b" sheetId="21" r:id="rId21"/>
    <sheet name="Table S2" sheetId="22" r:id="rId22"/>
  </sheets>
  <definedNames>
    <definedName name="Denominators">'Table 2 data'!$A$35:$D$54</definedName>
    <definedName name="Gender">'Table 2 data'!$A$26:$A$28</definedName>
    <definedName name="_xlnm.Print_Area" localSheetId="19">'Table S1a'!$A$1:$L$28</definedName>
    <definedName name="_xlnm.Print_Area" localSheetId="20">'Table S1b'!$A$1:$L$19</definedName>
    <definedName name="_xlnm.Print_Area" localSheetId="21">'Table S2'!$A$1:$I$35</definedName>
    <definedName name="_xlnm.Print_Titles" localSheetId="19">'Table S1a'!$1:$6</definedName>
    <definedName name="_xlnm.Print_Titles" localSheetId="20">'Table S1b'!$1:$6</definedName>
    <definedName name="T3Percentage">'Table 3_4 data'!$A$5:$AR$25</definedName>
    <definedName name="Table2indicators">'Table 2 data'!$A$61:$A$72</definedName>
    <definedName name="Table5">'Table 5 data'!$A$6:$Y$28</definedName>
    <definedName name="Table6">'Table 6 data'!$A$5:$BX$16</definedName>
    <definedName name="Year">'Table 2 data'!#REF!</definedName>
  </definedNames>
  <calcPr fullCalcOnLoad="1"/>
</workbook>
</file>

<file path=xl/sharedStrings.xml><?xml version="1.0" encoding="utf-8"?>
<sst xmlns="http://schemas.openxmlformats.org/spreadsheetml/2006/main" count="1065" uniqueCount="508">
  <si>
    <t>Coverage: England</t>
  </si>
  <si>
    <r>
      <t>Percentage who achieved (including equivalents</t>
    </r>
    <r>
      <rPr>
        <sz val="8"/>
        <rFont val="Arial"/>
        <family val="2"/>
      </rPr>
      <t>)</t>
    </r>
  </si>
  <si>
    <t>5+ GCSEs A*-C or equivalent</t>
  </si>
  <si>
    <t>5+ GCSEs A*-G or equivalent</t>
  </si>
  <si>
    <t>15 year olds</t>
  </si>
  <si>
    <t>1995/96</t>
  </si>
  <si>
    <t>1997/98</t>
  </si>
  <si>
    <t>1998/99</t>
  </si>
  <si>
    <t>1999/00</t>
  </si>
  <si>
    <t>2000/01</t>
  </si>
  <si>
    <t>2001/02</t>
  </si>
  <si>
    <t>2002/03</t>
  </si>
  <si>
    <t>2004/05</t>
  </si>
  <si>
    <t>2005/06</t>
  </si>
  <si>
    <t>2006/07</t>
  </si>
  <si>
    <t>2007/08</t>
  </si>
  <si>
    <t>2008/09</t>
  </si>
  <si>
    <t>2009/10</t>
  </si>
  <si>
    <t xml:space="preserve">2010/11 </t>
  </si>
  <si>
    <t xml:space="preserve">2009/10 </t>
  </si>
  <si>
    <t>6.  Percentages from 1996/97 include GCSEs and GNVQs.</t>
  </si>
  <si>
    <t>7.  Percentages from 2003/04 include GCSEs and other equivalent qualifications approved for use pre-16.</t>
  </si>
  <si>
    <t xml:space="preserve">Table 1b: The English Baccalaureate </t>
  </si>
  <si>
    <t>2010/11</t>
  </si>
  <si>
    <t>Number of pupils</t>
  </si>
  <si>
    <t>Boys</t>
  </si>
  <si>
    <t>Girls</t>
  </si>
  <si>
    <t>Total</t>
  </si>
  <si>
    <t>Percentage of pupils entered for the components of the English Baccalaureate</t>
  </si>
  <si>
    <t>Percentage of pupils who achieved the English Baccalaureate</t>
  </si>
  <si>
    <t>Percentage of pupils entered for the components of the English Baccalaureate:</t>
  </si>
  <si>
    <t xml:space="preserve"> - English</t>
  </si>
  <si>
    <t xml:space="preserve"> - Mathematics</t>
  </si>
  <si>
    <t xml:space="preserve"> - Sciences</t>
  </si>
  <si>
    <t xml:space="preserve"> - History or Geography</t>
  </si>
  <si>
    <t xml:space="preserve"> - Languages</t>
  </si>
  <si>
    <t>GCSE English grade</t>
  </si>
  <si>
    <t>% making expected progress</t>
  </si>
  <si>
    <t>A*</t>
  </si>
  <si>
    <t>A</t>
  </si>
  <si>
    <t>B</t>
  </si>
  <si>
    <t>C</t>
  </si>
  <si>
    <t>D</t>
  </si>
  <si>
    <t>E</t>
  </si>
  <si>
    <t>F</t>
  </si>
  <si>
    <t>G</t>
  </si>
  <si>
    <t>U / 
No entry</t>
  </si>
  <si>
    <t>W</t>
  </si>
  <si>
    <t>GCSE mathematics grade</t>
  </si>
  <si>
    <t>Relates to pupils who have made the expected progress</t>
  </si>
  <si>
    <t>Relates to pupils who are not included in the calculation of the progress measures</t>
  </si>
  <si>
    <t>Percentage who achieved at GCSE or equivalent</t>
  </si>
  <si>
    <t>English Baccalaureate</t>
  </si>
  <si>
    <t>5+ A*-C grades</t>
  </si>
  <si>
    <t>5+ A*-G grades</t>
  </si>
  <si>
    <t>1+ A*-C grades</t>
  </si>
  <si>
    <t>Selective Schools</t>
  </si>
  <si>
    <t>Independent schools</t>
  </si>
  <si>
    <t>Independent special schools</t>
  </si>
  <si>
    <t>All schools</t>
  </si>
  <si>
    <t>Average GCSE and equivalents point score per pupil</t>
  </si>
  <si>
    <t>Percentage of pupils whose prior attainment was:</t>
  </si>
  <si>
    <t>Percentage of pupils achieving the English Baccalaureate whose prior attainment was:</t>
  </si>
  <si>
    <t>Percentage of pupils making the expected level of progress in English whose prior attainment was:</t>
  </si>
  <si>
    <t>Percentage of pupils making the expected level of progress in mathematics whose prior attainment was:</t>
  </si>
  <si>
    <t>Below Level 4</t>
  </si>
  <si>
    <t>Above Level 4</t>
  </si>
  <si>
    <t>Index of tables</t>
  </si>
  <si>
    <t>National tables</t>
  </si>
  <si>
    <t>Table 1a</t>
  </si>
  <si>
    <t>Table 1b</t>
  </si>
  <si>
    <t>Table 1c</t>
  </si>
  <si>
    <t>Table 1d</t>
  </si>
  <si>
    <t>Table 2</t>
  </si>
  <si>
    <t>2011/12</t>
  </si>
  <si>
    <r>
      <t>Percentage entered for 5+ GCSEs or equivalent</t>
    </r>
    <r>
      <rPr>
        <vertAlign val="superscript"/>
        <sz val="8"/>
        <rFont val="Arial"/>
        <family val="2"/>
      </rPr>
      <t>3</t>
    </r>
  </si>
  <si>
    <r>
      <t>Percentage entered for GCSEs or equivalents</t>
    </r>
    <r>
      <rPr>
        <vertAlign val="superscript"/>
        <sz val="8"/>
        <rFont val="Arial"/>
        <family val="2"/>
      </rPr>
      <t>3</t>
    </r>
  </si>
  <si>
    <t>Table 3a</t>
  </si>
  <si>
    <t>1.  A full explanation of how expected progress is calculated is included in the technical notes of this SFR.</t>
  </si>
  <si>
    <t>Table 3b</t>
  </si>
  <si>
    <t>All special schools</t>
  </si>
  <si>
    <t>Table 4b</t>
  </si>
  <si>
    <t>Table 4a</t>
  </si>
  <si>
    <t>Table 5a</t>
  </si>
  <si>
    <t>Table 5b</t>
  </si>
  <si>
    <t>Table 6b</t>
  </si>
  <si>
    <t>Table 6a</t>
  </si>
  <si>
    <r>
      <t>Any passes</t>
    </r>
    <r>
      <rPr>
        <vertAlign val="superscript"/>
        <sz val="8"/>
        <rFont val="Arial"/>
        <family val="2"/>
      </rPr>
      <t>4</t>
    </r>
  </si>
  <si>
    <r>
      <t>Any passes</t>
    </r>
    <r>
      <rPr>
        <vertAlign val="superscript"/>
        <sz val="8"/>
        <rFont val="Arial"/>
        <family val="2"/>
      </rPr>
      <t>3</t>
    </r>
  </si>
  <si>
    <t>Table 3c</t>
  </si>
  <si>
    <r>
      <t>Average capped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GCSE and equivalents point score per pupil</t>
    </r>
  </si>
  <si>
    <r>
      <t>Number of pupils</t>
    </r>
    <r>
      <rPr>
        <vertAlign val="superscript"/>
        <sz val="8"/>
        <rFont val="Arial"/>
        <family val="2"/>
      </rPr>
      <t>3</t>
    </r>
  </si>
  <si>
    <r>
      <t>Any passes</t>
    </r>
    <r>
      <rPr>
        <vertAlign val="superscript"/>
        <sz val="8"/>
        <rFont val="Arial"/>
        <family val="2"/>
      </rPr>
      <t>5</t>
    </r>
  </si>
  <si>
    <r>
      <t>1996/97</t>
    </r>
    <r>
      <rPr>
        <vertAlign val="superscript"/>
        <sz val="8"/>
        <rFont val="Arial"/>
        <family val="2"/>
      </rPr>
      <t>6</t>
    </r>
  </si>
  <si>
    <r>
      <t>2003/04</t>
    </r>
    <r>
      <rPr>
        <vertAlign val="superscript"/>
        <sz val="8"/>
        <rFont val="Arial"/>
        <family val="2"/>
      </rPr>
      <t>7</t>
    </r>
  </si>
  <si>
    <r>
      <t>2009/10 including iGCSEs</t>
    </r>
    <r>
      <rPr>
        <vertAlign val="superscript"/>
        <sz val="8"/>
        <rFont val="Arial"/>
        <family val="2"/>
      </rPr>
      <t>4</t>
    </r>
  </si>
  <si>
    <r>
      <t>State-funded mainstream schools</t>
    </r>
    <r>
      <rPr>
        <b/>
        <vertAlign val="superscript"/>
        <sz val="9"/>
        <rFont val="Arial"/>
        <family val="2"/>
      </rPr>
      <t>2</t>
    </r>
  </si>
  <si>
    <r>
      <t>State-funded schools</t>
    </r>
    <r>
      <rPr>
        <b/>
        <vertAlign val="superscript"/>
        <sz val="9"/>
        <rFont val="Arial"/>
        <family val="2"/>
      </rPr>
      <t>3</t>
    </r>
  </si>
  <si>
    <r>
      <t>All state-funded mainstream schools</t>
    </r>
    <r>
      <rPr>
        <vertAlign val="superscript"/>
        <sz val="8"/>
        <rFont val="Arial"/>
        <family val="2"/>
      </rPr>
      <t>4</t>
    </r>
  </si>
  <si>
    <r>
      <t>All state-funded mainstream schools</t>
    </r>
    <r>
      <rPr>
        <vertAlign val="superscript"/>
        <sz val="8"/>
        <rFont val="Arial"/>
        <family val="2"/>
      </rPr>
      <t>3</t>
    </r>
  </si>
  <si>
    <r>
      <t>All state-funded special schools</t>
    </r>
    <r>
      <rPr>
        <vertAlign val="superscript"/>
        <sz val="8"/>
        <rFont val="Arial"/>
        <family val="2"/>
      </rPr>
      <t>7</t>
    </r>
  </si>
  <si>
    <t>Non-maintained special schools</t>
  </si>
  <si>
    <t>TPUP</t>
  </si>
  <si>
    <t>BPUP</t>
  </si>
  <si>
    <t>GPUP</t>
  </si>
  <si>
    <t>ANYPASS</t>
  </si>
  <si>
    <t>All</t>
  </si>
  <si>
    <t>Level2</t>
  </si>
  <si>
    <t>Level1</t>
  </si>
  <si>
    <t>EBACC_E</t>
  </si>
  <si>
    <t>EBACC</t>
  </si>
  <si>
    <t>PTSCNEWE</t>
  </si>
  <si>
    <t>PTSTNEWE</t>
  </si>
  <si>
    <t>entbasicn</t>
  </si>
  <si>
    <t>L2BASICS</t>
  </si>
  <si>
    <t>LEVEL2GCSE</t>
  </si>
  <si>
    <t>LEVEL2GVOC</t>
  </si>
  <si>
    <t>LEVEL2BTEC</t>
  </si>
  <si>
    <t>LEVEL2GCSEem</t>
  </si>
  <si>
    <t>LEVEL2GVOCem</t>
  </si>
  <si>
    <t>LEVEL2BTECem</t>
  </si>
  <si>
    <t>TPRIORLO</t>
  </si>
  <si>
    <t>TPRIORAV</t>
  </si>
  <si>
    <t>TPRIORHI</t>
  </si>
  <si>
    <t>TAC5EMLO</t>
  </si>
  <si>
    <t>TAC5EMAV</t>
  </si>
  <si>
    <t>TAC5EMHI</t>
  </si>
  <si>
    <t>TBASICSLO</t>
  </si>
  <si>
    <t>TBASICSAV</t>
  </si>
  <si>
    <t>TBASICSHI</t>
  </si>
  <si>
    <t>TEBACCLO</t>
  </si>
  <si>
    <t>TEBACCAV</t>
  </si>
  <si>
    <t>TEBACCHI</t>
  </si>
  <si>
    <t>T24ENGPRGLO</t>
  </si>
  <si>
    <t>T24ENGPRGAV</t>
  </si>
  <si>
    <t>T24ENGPRGHI</t>
  </si>
  <si>
    <t>T24MATPRGLO</t>
  </si>
  <si>
    <t>T24MATPRGAV</t>
  </si>
  <si>
    <t>T24MATPRGHI</t>
  </si>
  <si>
    <t>TPup24EngPrgLO</t>
  </si>
  <si>
    <t>TPup24EngPrgAV</t>
  </si>
  <si>
    <t>TPup24EngPrgHI</t>
  </si>
  <si>
    <t>TPup24MatPrgLO</t>
  </si>
  <si>
    <t>TPup24MatPrgAV</t>
  </si>
  <si>
    <t>TPup24MatPrgHI</t>
  </si>
  <si>
    <t>Modern Schools</t>
  </si>
  <si>
    <t>Difference</t>
  </si>
  <si>
    <r>
      <t>Pupils at end Key Stage 4</t>
    </r>
    <r>
      <rPr>
        <vertAlign val="superscript"/>
        <sz val="8"/>
        <rFont val="Arial"/>
        <family val="2"/>
      </rPr>
      <t>8</t>
    </r>
  </si>
  <si>
    <r>
      <t>Pupils at end Key Stage 4 in State-funded schools</t>
    </r>
    <r>
      <rPr>
        <vertAlign val="superscript"/>
        <sz val="8"/>
        <rFont val="Arial"/>
        <family val="2"/>
      </rPr>
      <t>9</t>
    </r>
  </si>
  <si>
    <r>
      <t>English Baccalaureate</t>
    </r>
    <r>
      <rPr>
        <vertAlign val="superscript"/>
        <sz val="8"/>
        <rFont val="Arial"/>
        <family val="2"/>
      </rPr>
      <t>4</t>
    </r>
  </si>
  <si>
    <t>4.  The definition of the English Baccalaureate is outlined in the 'Definitions' section of the SFR.</t>
  </si>
  <si>
    <t>Comprehensive Schools</t>
  </si>
  <si>
    <t>All pupils</t>
  </si>
  <si>
    <t>Percentage entered for all components</t>
  </si>
  <si>
    <t>Percentage who achieved</t>
  </si>
  <si>
    <t>Percentage entered for components</t>
  </si>
  <si>
    <t>x   Figure has been suppressed due to low numbers (1 or 2 pupils) or where secondary suppression has been applied.</t>
  </si>
  <si>
    <t>1.  An explanation of how prior attainment bands are calculated is included in the technical notes of this SFR.</t>
  </si>
  <si>
    <t>No valid KS2 level</t>
  </si>
  <si>
    <t>TPRIOR</t>
  </si>
  <si>
    <t>2012/13</t>
  </si>
  <si>
    <t>3.  Number of pupils on roll aged 15 at the start of the academic year or at the end of key stage 4.</t>
  </si>
  <si>
    <t>4.  From 2009/2010 iGCSEs, accredited at time of publication, have been counted as GCSE equivalents and also as English &amp; mathematics GCSEs. Also provided are 2009/10 figures without iGCSEs to be consistent with earlier years’ data.</t>
  </si>
  <si>
    <t>8.  Includes pupils in state-funded schools, independent schools, independent special schools, non-maintained special schools, hospital schools and alternative provision including academy and free school alternative provision and pupil referral units.</t>
  </si>
  <si>
    <t>9.  State-funded schools include academies, free schools, city technology colleges and state-funded special schools but exclude independent schools, independent special schools, non-maintained special schools, hospital schools and alternative provision including academy and free school alternative provision and pupil referral units.</t>
  </si>
  <si>
    <r>
      <t>Pupils at end key stage 4
(All schools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</si>
  <si>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Pupils at end key stage 4 
(State-funded schools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</si>
  <si>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2.  All schools include state-funded schools, independent schools, independent special schools, non-maintained special schools, hospital schools and alternative provision including academy and free school alternative provision and pupil referral units.</t>
  </si>
  <si>
    <t>3.  State-funded schools include academies, free schools, city technology colleges and state-funded special schools but exclude independent schools, independent special schools, non-maintained special schools, hospital schools and alternative provision including academy and free school alternative provision and pupil referral units.</t>
  </si>
  <si>
    <t>3.  State-funded mainstream schools include academies, free schools and city technology colleges but exclude state-funded special schools, independent schools, independent special schools, non-maintained special schools, hospital schools and alternative provision including academy and free school alternative provision and pupil referral units.</t>
  </si>
  <si>
    <t>2.  State-funded mainstream schools include academies, free schools and city technology colleges but exclude state-funded special schools, independent schools, independent special schools, non-maintained special schools, hospital schools and alternative provision including academy and free school alternative provision and pupil referral units.</t>
  </si>
  <si>
    <t>Key stage 2 English attainment level</t>
  </si>
  <si>
    <t>Key stage 2 mathematics attainment level</t>
  </si>
  <si>
    <t>Number</t>
  </si>
  <si>
    <t>Percentage</t>
  </si>
  <si>
    <t>Females</t>
  </si>
  <si>
    <t>Males</t>
  </si>
  <si>
    <t>9.  All independent schools include non-maintained special schools, independent special schools and independent schools.</t>
  </si>
  <si>
    <t>8.  State-funded schools include academies, free schools, city technology colleges and state-funded special schools but exclude independent schools, independent special schools, non-maintained special schools, hospital schools and alternative provision including academy and free school alternative provision and pupil referral units.</t>
  </si>
  <si>
    <t>7.  State-funded special schools include community special schools, foundation special schools, special sponsored academies, special converter academies and special free schools.</t>
  </si>
  <si>
    <t xml:space="preserve">6.  Includes all academies and free schools that were open before 12 September 2012. </t>
  </si>
  <si>
    <t>5.  Local authority maintained mainstream schools include community schools, voluntary aided schools, voluntary controlled schools and foundation schools.</t>
  </si>
  <si>
    <t>4.  State-funded mainstream schools include academies, free schools and city technology colleges but exclude state-funded special schools, independent schools, independent special schools, non-maintained special schools, hospital schools and alternative provision including academy and free school alternative provision and pupil referral units.</t>
  </si>
  <si>
    <r>
      <t>All independent schools</t>
    </r>
    <r>
      <rPr>
        <b/>
        <vertAlign val="superscript"/>
        <sz val="8"/>
        <rFont val="Arial"/>
        <family val="2"/>
      </rPr>
      <t>9</t>
    </r>
  </si>
  <si>
    <t>All state-funded schools, hospital schools and alternative provision including academy and free school alternative provision and pupil referral units</t>
  </si>
  <si>
    <t>Hospital schools and alternative provision including academy and free school alternative provision and pupil referral units</t>
  </si>
  <si>
    <r>
      <t>All state-funded schools</t>
    </r>
    <r>
      <rPr>
        <b/>
        <vertAlign val="superscript"/>
        <sz val="8"/>
        <rFont val="Arial"/>
        <family val="2"/>
      </rPr>
      <t>8</t>
    </r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</si>
  <si>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6</t>
    </r>
  </si>
  <si>
    <r>
      <t>Converter academies</t>
    </r>
    <r>
      <rPr>
        <i/>
        <vertAlign val="superscript"/>
        <sz val="8"/>
        <rFont val="Arial"/>
        <family val="2"/>
      </rPr>
      <t>6</t>
    </r>
  </si>
  <si>
    <r>
      <t>Sponsored academies</t>
    </r>
    <r>
      <rPr>
        <i/>
        <vertAlign val="superscript"/>
        <sz val="8"/>
        <rFont val="Arial"/>
        <family val="2"/>
      </rPr>
      <t>6</t>
    </r>
  </si>
  <si>
    <r>
      <t>Academies and free schools</t>
    </r>
    <r>
      <rPr>
        <vertAlign val="superscript"/>
        <sz val="8"/>
        <rFont val="Arial"/>
        <family val="2"/>
      </rPr>
      <t>6</t>
    </r>
  </si>
  <si>
    <r>
      <t>Local authority maintained mainstream schools</t>
    </r>
    <r>
      <rPr>
        <vertAlign val="superscript"/>
        <sz val="8"/>
        <rFont val="Arial"/>
        <family val="2"/>
      </rPr>
      <t>5</t>
    </r>
  </si>
  <si>
    <t xml:space="preserve">Number of end of key stage 4 pupils </t>
  </si>
  <si>
    <t>Number of schools</t>
  </si>
  <si>
    <t>Column Numbers</t>
  </si>
  <si>
    <t>AC1</t>
  </si>
  <si>
    <t>Entry1</t>
  </si>
  <si>
    <t>AG5GM</t>
  </si>
  <si>
    <t>AC5EM</t>
  </si>
  <si>
    <t>Entry5</t>
  </si>
  <si>
    <t>FL2BASICS</t>
  </si>
  <si>
    <t>Fentbasicn</t>
  </si>
  <si>
    <t>FPTSTNEWE</t>
  </si>
  <si>
    <t>FPTSCNEWE</t>
  </si>
  <si>
    <t>FEBACC</t>
  </si>
  <si>
    <t>FEBACC_E</t>
  </si>
  <si>
    <t>FANYPASS</t>
  </si>
  <si>
    <t>FAC1</t>
  </si>
  <si>
    <t>FEntry1</t>
  </si>
  <si>
    <t>FAG5GM</t>
  </si>
  <si>
    <t>FLevel1</t>
  </si>
  <si>
    <t>FAC5EM</t>
  </si>
  <si>
    <t>FLevel2</t>
  </si>
  <si>
    <t>FEntry5</t>
  </si>
  <si>
    <t>ML2BASICS</t>
  </si>
  <si>
    <t>Mentbasicn</t>
  </si>
  <si>
    <t>MPTSTNEWE</t>
  </si>
  <si>
    <t>MPTSCNEWE</t>
  </si>
  <si>
    <t>MEBACC</t>
  </si>
  <si>
    <t>MEBACC_E</t>
  </si>
  <si>
    <t>MANYPASS</t>
  </si>
  <si>
    <t>MAC1</t>
  </si>
  <si>
    <t>MEntry1</t>
  </si>
  <si>
    <t>MAG5GM</t>
  </si>
  <si>
    <t>MLevel1</t>
  </si>
  <si>
    <t>MAC5EM</t>
  </si>
  <si>
    <t>MLevel2</t>
  </si>
  <si>
    <t>MEntry5</t>
  </si>
  <si>
    <t>schools</t>
  </si>
  <si>
    <r>
      <t>All state-funded mainstream schools</t>
    </r>
    <r>
      <rPr>
        <vertAlign val="superscript"/>
        <sz val="9"/>
        <rFont val="Arial"/>
        <family val="2"/>
      </rPr>
      <t>4</t>
    </r>
  </si>
  <si>
    <r>
      <t>Local Authority maintained mainstream schools</t>
    </r>
    <r>
      <rPr>
        <vertAlign val="superscript"/>
        <sz val="9"/>
        <rFont val="Arial"/>
        <family val="2"/>
      </rPr>
      <t>5</t>
    </r>
  </si>
  <si>
    <r>
      <t>Academies and Free Schools</t>
    </r>
    <r>
      <rPr>
        <vertAlign val="superscript"/>
        <sz val="9"/>
        <rFont val="Arial"/>
        <family val="2"/>
      </rPr>
      <t>6</t>
    </r>
  </si>
  <si>
    <r>
      <t>Sponsored Academies</t>
    </r>
    <r>
      <rPr>
        <i/>
        <vertAlign val="superscript"/>
        <sz val="9"/>
        <rFont val="Arial"/>
        <family val="2"/>
      </rPr>
      <t>6</t>
    </r>
  </si>
  <si>
    <r>
      <t>Converter Academies</t>
    </r>
    <r>
      <rPr>
        <i/>
        <vertAlign val="superscript"/>
        <sz val="9"/>
        <rFont val="Arial"/>
        <family val="2"/>
      </rPr>
      <t>6</t>
    </r>
  </si>
  <si>
    <r>
      <t>Free schools, University Technical Colleges (UTCs) and Studio Schools</t>
    </r>
    <r>
      <rPr>
        <i/>
        <vertAlign val="superscript"/>
        <sz val="9"/>
        <rFont val="Arial"/>
        <family val="2"/>
      </rPr>
      <t>6</t>
    </r>
  </si>
  <si>
    <r>
      <t>All state-funded special schools</t>
    </r>
    <r>
      <rPr>
        <vertAlign val="superscript"/>
        <sz val="9"/>
        <rFont val="Arial"/>
        <family val="2"/>
      </rPr>
      <t>7</t>
    </r>
  </si>
  <si>
    <r>
      <t>All state-funded schools</t>
    </r>
    <r>
      <rPr>
        <b/>
        <vertAlign val="superscript"/>
        <sz val="9"/>
        <rFont val="Arial"/>
        <family val="2"/>
      </rPr>
      <t>8</t>
    </r>
  </si>
  <si>
    <r>
      <t>All independent schools</t>
    </r>
    <r>
      <rPr>
        <b/>
        <vertAlign val="superscript"/>
        <sz val="9"/>
        <rFont val="Arial"/>
        <family val="2"/>
      </rPr>
      <t>9</t>
    </r>
  </si>
  <si>
    <t xml:space="preserve">Gender: </t>
  </si>
  <si>
    <t>Number of sponsored academies</t>
  </si>
  <si>
    <t>2.  Average capped point scores are calculated using the best 8 GCSE and equivalent results.</t>
  </si>
  <si>
    <t xml:space="preserve">5.  Includes all academies and free schools that were open before 12 September 2012. </t>
  </si>
  <si>
    <t>6.  State-funded special schools include community special schools, foundation special schools, special sponsored academies, special converter academies and special free schools.</t>
  </si>
  <si>
    <t>7.  State-funded schools include academies, free schools, city technology colleges and state-funded special schools but exclude independent schools, independent special schools, non-maintained special schools, hospital
schools and alternative provision including academy and free school alternative provision and pupil referral units.</t>
  </si>
  <si>
    <r>
      <t>Local authority maintained mainstream schools</t>
    </r>
    <r>
      <rPr>
        <vertAlign val="superscript"/>
        <sz val="8"/>
        <rFont val="Arial"/>
        <family val="2"/>
      </rPr>
      <t>4</t>
    </r>
  </si>
  <si>
    <r>
      <t>Academies and free schools</t>
    </r>
    <r>
      <rPr>
        <vertAlign val="superscript"/>
        <sz val="8"/>
        <rFont val="Arial"/>
        <family val="2"/>
      </rPr>
      <t>5</t>
    </r>
  </si>
  <si>
    <r>
      <t>Sponsored academies</t>
    </r>
    <r>
      <rPr>
        <i/>
        <vertAlign val="superscript"/>
        <sz val="8"/>
        <rFont val="Arial"/>
        <family val="2"/>
      </rPr>
      <t>5</t>
    </r>
  </si>
  <si>
    <r>
      <t>Converter academies</t>
    </r>
    <r>
      <rPr>
        <i/>
        <vertAlign val="superscript"/>
        <sz val="8"/>
        <rFont val="Arial"/>
        <family val="2"/>
      </rPr>
      <t>5</t>
    </r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</si>
  <si>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5</t>
    </r>
  </si>
  <si>
    <r>
      <t>All state-funded special schools</t>
    </r>
    <r>
      <rPr>
        <vertAlign val="superscript"/>
        <sz val="8"/>
        <rFont val="Arial"/>
        <family val="2"/>
      </rPr>
      <t>6</t>
    </r>
  </si>
  <si>
    <r>
      <t>All state-funded schools</t>
    </r>
    <r>
      <rPr>
        <b/>
        <vertAlign val="superscript"/>
        <sz val="8"/>
        <rFont val="Arial"/>
        <family val="2"/>
      </rPr>
      <t>7</t>
    </r>
  </si>
  <si>
    <t>MLEVEL2GCSE</t>
  </si>
  <si>
    <t>MLEVEL2GVOC</t>
  </si>
  <si>
    <t>MLEVEL2BTEC</t>
  </si>
  <si>
    <t>MLEVEL2GCSEem</t>
  </si>
  <si>
    <t>MLEVEL2GVOCem</t>
  </si>
  <si>
    <t>MLEVEL2BTECem</t>
  </si>
  <si>
    <t>M5ACEM</t>
  </si>
  <si>
    <t>FLEVEL2GCSE</t>
  </si>
  <si>
    <t>FLEVEL2GVOC</t>
  </si>
  <si>
    <t>FLEVEL2BTEC</t>
  </si>
  <si>
    <t>FLEVEL2GCSEem</t>
  </si>
  <si>
    <t>FLEVEL2GVOCem</t>
  </si>
  <si>
    <t>FLEVEL2BTECem</t>
  </si>
  <si>
    <t>F5ACEM</t>
  </si>
  <si>
    <t>5ACEM</t>
  </si>
  <si>
    <t>Number of end of key stage 4 pupils</t>
  </si>
  <si>
    <t>GCSEs only (including short course)</t>
  </si>
  <si>
    <t>GCSEs including iGCSEs and applied GCSEs</t>
  </si>
  <si>
    <r>
      <t>GCSEs, iGCSEs, applied GCSEs and BTECs</t>
    </r>
    <r>
      <rPr>
        <vertAlign val="superscript"/>
        <sz val="8"/>
        <rFont val="Arial"/>
        <family val="2"/>
      </rPr>
      <t>2</t>
    </r>
  </si>
  <si>
    <r>
      <t>GCSEs    and all equivalents</t>
    </r>
    <r>
      <rPr>
        <vertAlign val="superscript"/>
        <sz val="8"/>
        <rFont val="Arial"/>
        <family val="2"/>
      </rPr>
      <t>3</t>
    </r>
  </si>
  <si>
    <t xml:space="preserve">2.  Includes BTEC qualifications awarded as part of the Qualifications and Credit Framework (QCF).  </t>
  </si>
  <si>
    <t xml:space="preserve">3.  Achievements in AS levels are added in the final 'GCSEs and all equivalents' column. In performance tables, AS levels are counted as GCSE achievements. </t>
  </si>
  <si>
    <t>Selective schools</t>
  </si>
  <si>
    <t>Modern schools</t>
  </si>
  <si>
    <t>Comprehensive schools</t>
  </si>
  <si>
    <t xml:space="preserve">2.  Includes BTEC qualifications awarded as part of the Qualifications and Credit Framework (QCF). </t>
  </si>
  <si>
    <t>3.  Achievements in the AS qualification are added in the final 'GCSEs and all equivalents' column. In performance tables, AS qualifications are counted as 
GCSE achievements.</t>
  </si>
  <si>
    <t>Please select criteria</t>
  </si>
  <si>
    <t>4. Local authority maintained mainstream schools include community schools, voluntary aided schools, voluntary controlled schools and foundation schools.</t>
  </si>
  <si>
    <t>MPRIOR</t>
  </si>
  <si>
    <t>MPRIORLO</t>
  </si>
  <si>
    <t>MPRIORAV</t>
  </si>
  <si>
    <t>MPRIORHI</t>
  </si>
  <si>
    <t>MAC5EMLO</t>
  </si>
  <si>
    <t>MAC5EMAV</t>
  </si>
  <si>
    <t>MAC5EMHI</t>
  </si>
  <si>
    <t>MBASICSLO</t>
  </si>
  <si>
    <t>MBASICSAV</t>
  </si>
  <si>
    <t>MBASICSHI</t>
  </si>
  <si>
    <t>MEBACCLO</t>
  </si>
  <si>
    <t>MEBACCAV</t>
  </si>
  <si>
    <t>MEBACCHI</t>
  </si>
  <si>
    <t>M24ENGPRGLO</t>
  </si>
  <si>
    <t>M24ENGPRGAV</t>
  </si>
  <si>
    <t>M24ENGPRGHI</t>
  </si>
  <si>
    <t>M24MATPRGLO</t>
  </si>
  <si>
    <t>M24MATPRGAV</t>
  </si>
  <si>
    <t>M24MATPRGHI</t>
  </si>
  <si>
    <t>MPup24EngPrgLO</t>
  </si>
  <si>
    <t>MPup24EngPrgAV</t>
  </si>
  <si>
    <t>MPup24EngPrgHI</t>
  </si>
  <si>
    <t>MPup24MatPrgLO</t>
  </si>
  <si>
    <t>MPup24MatPrgAV</t>
  </si>
  <si>
    <t>MPup24MatPrgHI</t>
  </si>
  <si>
    <t>FPRIOR</t>
  </si>
  <si>
    <t>FPRIORLO</t>
  </si>
  <si>
    <t>FPRIORAV</t>
  </si>
  <si>
    <t>FPRIORHI</t>
  </si>
  <si>
    <t>FAC5EMLO</t>
  </si>
  <si>
    <t>FAC5EMAV</t>
  </si>
  <si>
    <t>FAC5EMHI</t>
  </si>
  <si>
    <t>FBASICSLO</t>
  </si>
  <si>
    <t>FBASICSAV</t>
  </si>
  <si>
    <t>FBASICSHI</t>
  </si>
  <si>
    <t>FEBACCLO</t>
  </si>
  <si>
    <t>FEBACCAV</t>
  </si>
  <si>
    <t>FEBACCHI</t>
  </si>
  <si>
    <t>F24ENGPRGLO</t>
  </si>
  <si>
    <t>F24ENGPRGAV</t>
  </si>
  <si>
    <t>F24ENGPRGHI</t>
  </si>
  <si>
    <t>F24MATPRGLO</t>
  </si>
  <si>
    <t>F24MATPRGAV</t>
  </si>
  <si>
    <t>F24MATPRGHI</t>
  </si>
  <si>
    <t>FPup24EngPrgLO</t>
  </si>
  <si>
    <t>FPup24EngPrgAV</t>
  </si>
  <si>
    <t>FPup24EngPrgHI</t>
  </si>
  <si>
    <t>FPup24MatPrgLO</t>
  </si>
  <si>
    <t>FPup24MatPrgAV</t>
  </si>
  <si>
    <t>FPup24MatPrgHI</t>
  </si>
  <si>
    <t>Percentage of pupils achieving
A*-C in both English and mathematics GCSEs whose prior attainment was:</t>
  </si>
  <si>
    <t>5+A*-C grades</t>
  </si>
  <si>
    <t xml:space="preserve"> - Including English and Mathematics GCSE</t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</si>
  <si>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</si>
  <si>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t>English and Mathematics GCSEs at grades A*-C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</si>
  <si>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</si>
  <si>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t>5+A*-G grades</t>
  </si>
  <si>
    <t xml:space="preserve"> - Including English and Mathematics GCSE </t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</si>
  <si>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</si>
  <si>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t>English and Mathematics GCSEs at grades A*-G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</si>
  <si>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</si>
  <si>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r>
      <t>Any qualification</t>
    </r>
    <r>
      <rPr>
        <vertAlign val="superscript"/>
        <sz val="8"/>
        <rFont val="Arial"/>
        <family val="2"/>
      </rPr>
      <t>5</t>
    </r>
  </si>
  <si>
    <t>4.  Includes the equivalent levels in functional skills, key skills or basic skills.</t>
  </si>
  <si>
    <t>5.  Includes passes in entry level qualifications which do not contribute towards A*-C or A*-G thresholds.</t>
  </si>
  <si>
    <r>
      <t>2009/10 including iGCSE</t>
    </r>
    <r>
      <rPr>
        <vertAlign val="superscript"/>
        <sz val="8"/>
        <rFont val="Arial"/>
        <family val="2"/>
      </rPr>
      <t>3</t>
    </r>
  </si>
  <si>
    <t xml:space="preserve">2011/12 </t>
  </si>
  <si>
    <t>Year</t>
  </si>
  <si>
    <t>Sponsored academies:</t>
  </si>
  <si>
    <t>All sponsored academies</t>
  </si>
  <si>
    <t>At 
Level 4</t>
  </si>
  <si>
    <r>
      <t>Table 6a: Attainment of pupils at the end of key stage 4 by prior attainment band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type of school and gender</t>
    </r>
  </si>
  <si>
    <t>Percentage of pupils achieving 5 or more GCSEs at grade A*-C as successive equivalents are included</t>
  </si>
  <si>
    <t>Table 5b:  Percentage of pupils achieving level 2 at the end of key stage 4 by qualification families, admission basis and gender</t>
  </si>
  <si>
    <t>Table 1c: Percentage of pupils making expected progress in English and in mathematics between key stage 2 and key stage 4 by gender</t>
  </si>
  <si>
    <r>
      <t>Coverage: England</t>
    </r>
    <r>
      <rPr>
        <b/>
        <vertAlign val="superscript"/>
        <sz val="9"/>
        <rFont val="Arial"/>
        <family val="2"/>
      </rPr>
      <t>2</t>
    </r>
  </si>
  <si>
    <t>Note: These figures represent the mean average for pupils making expected progress.</t>
  </si>
  <si>
    <r>
      <t>State-funded mainstream schools</t>
    </r>
    <r>
      <rPr>
        <vertAlign val="superscript"/>
        <sz val="8"/>
        <rFont val="Arial"/>
        <family val="2"/>
      </rPr>
      <t>3</t>
    </r>
  </si>
  <si>
    <t>Number of eligible pupils</t>
  </si>
  <si>
    <t>Percentage making expected level of progress</t>
  </si>
  <si>
    <t>English</t>
  </si>
  <si>
    <t>Mathematics</t>
  </si>
  <si>
    <r>
      <t>State-funded schools</t>
    </r>
    <r>
      <rPr>
        <vertAlign val="superscript"/>
        <sz val="8"/>
        <rFont val="Arial"/>
        <family val="2"/>
      </rPr>
      <t>4</t>
    </r>
  </si>
  <si>
    <t>2.  Pupils included are those at the end of key stage 4 who have valid matched KS2 result or teacher assessment. Pupils with no prior attainment record are excluded from the calculation unless they are ungraded or have achieved grade B or above at GCSE. A full explanation of how expected progress is calculated is included in the technical notes of this SFR.</t>
  </si>
  <si>
    <t>4.  State-funded schools include academies, free schools, city technology colleges and state-funded special schools but exclude independent schools, independent special schools, non-maintained special schools, hospital schools and alternative provision including academy and free school alternative provision and pupil referral units.</t>
  </si>
  <si>
    <r>
      <t>2009/10 including iGCSE</t>
    </r>
    <r>
      <rPr>
        <b/>
        <vertAlign val="superscript"/>
        <sz val="9"/>
        <rFont val="Arial"/>
        <family val="2"/>
      </rPr>
      <t>3</t>
    </r>
  </si>
  <si>
    <t>Percentage of pupils achieving level 2 at the end of key stage 4 by qualification families and type of school and gender</t>
  </si>
  <si>
    <t>Percentage of pupils achieving level 2 at the end of key stage 4 by qualification families and admission basis and gender</t>
  </si>
  <si>
    <r>
      <t>open for 
1 academic year</t>
    </r>
    <r>
      <rPr>
        <vertAlign val="superscript"/>
        <sz val="8"/>
        <rFont val="Arial"/>
        <family val="2"/>
      </rPr>
      <t>5</t>
    </r>
  </si>
  <si>
    <t>open for 
2 academic years</t>
  </si>
  <si>
    <t>open for 
3 academic years</t>
  </si>
  <si>
    <t>open for 
4 academic years</t>
  </si>
  <si>
    <t>open for 
5 or more academic years</t>
  </si>
  <si>
    <t>Pupils making expected progress between key stage 2 and key stage 4</t>
  </si>
  <si>
    <t>Table 4a: Average point scores and achievement of GCSE English and mathematics at grades A* to C by pupils at the end of key stage 4 by type of school and gender</t>
  </si>
  <si>
    <t>Table 4b: Average point scores and achievement of GCSE English and mathematics at grades A* to C by pupils at the end of key stage 4 by admission basis and gender</t>
  </si>
  <si>
    <t>Average point scores and achievement of GCSE English and mathematics at grades A* to C by pupils at the end of key stage 4 by admission basis and gender</t>
  </si>
  <si>
    <t>Average point scores and achievement of GCSE English and mathematics at grades A* to C by pupils at the end of key stage 4 by type of school and gender</t>
  </si>
  <si>
    <r>
      <t>Table 6b: Attainment of pupils at the end of key stage 4 by prior attainment band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admission basis and gender</t>
    </r>
  </si>
  <si>
    <t>Attainment of pupils at the end of key stage 4 by prior attainment band and type of school and gender</t>
  </si>
  <si>
    <t>Attainment of pupils at the end of key stage 4 by prior attainment band and admission basis and gender</t>
  </si>
  <si>
    <t>Source: Key stage 4 attainment data</t>
  </si>
  <si>
    <t>Percentage of pupils making expected progress in English and mathematics between key stage 2 and key stage 4 by key stage 2 attainment level and key stage 4 outcome</t>
  </si>
  <si>
    <t>Table 5a:  Percentage of pupils achieving level 2 at the end of key stage 4 by qualification families, by type of school and gender</t>
  </si>
  <si>
    <t>2.  Figures for 2012/13 are revised, all other figures are final.</t>
  </si>
  <si>
    <t>1.  Figures for 2012/13 are revised, all other figures are final.</t>
  </si>
  <si>
    <t>Year: 2012/13 (Revised)</t>
  </si>
  <si>
    <t>Source: 2012/13 key stage 4 attainment data (Revised)</t>
  </si>
  <si>
    <r>
      <t>Year: 2012/13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</si>
  <si>
    <r>
      <t>Year: 2012/13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(Revised)</t>
    </r>
  </si>
  <si>
    <t>Source: 2012/13 Key Stage 4 attainment data (Revised)</t>
  </si>
  <si>
    <r>
      <t>Converter Academies</t>
    </r>
    <r>
      <rPr>
        <i/>
        <vertAlign val="superscript"/>
        <sz val="8"/>
        <rFont val="Arial"/>
        <family val="2"/>
      </rPr>
      <t>4</t>
    </r>
  </si>
  <si>
    <r>
      <t>Sponsored Academies</t>
    </r>
    <r>
      <rPr>
        <i/>
        <vertAlign val="superscript"/>
        <sz val="8"/>
        <rFont val="Arial"/>
        <family val="2"/>
      </rPr>
      <t>4</t>
    </r>
  </si>
  <si>
    <r>
      <t>Local Authority maintained mainstream schools</t>
    </r>
    <r>
      <rPr>
        <vertAlign val="superscript"/>
        <sz val="8"/>
        <rFont val="Arial"/>
        <family val="2"/>
      </rPr>
      <t>3</t>
    </r>
  </si>
  <si>
    <r>
      <t>All state-funded mainstream schools</t>
    </r>
    <r>
      <rPr>
        <vertAlign val="superscript"/>
        <sz val="8"/>
        <rFont val="Arial"/>
        <family val="2"/>
      </rPr>
      <t>2</t>
    </r>
  </si>
  <si>
    <t>90% or over</t>
  </si>
  <si>
    <t>80% and less than 90%</t>
  </si>
  <si>
    <t>70% and less than 80%</t>
  </si>
  <si>
    <t>60% and less than 70%</t>
  </si>
  <si>
    <t>50% and less than 60%</t>
  </si>
  <si>
    <t>40% and less than 50%</t>
  </si>
  <si>
    <t>30% and less than 40%</t>
  </si>
  <si>
    <t>20% and less than 30%</t>
  </si>
  <si>
    <t>10% and less than 20%</t>
  </si>
  <si>
    <t>less than 10%</t>
  </si>
  <si>
    <t>Pupils achieving English Baccalaureate</t>
  </si>
  <si>
    <t>95% and over</t>
  </si>
  <si>
    <t>90% and less than 95%</t>
  </si>
  <si>
    <t>85% and less than 90%</t>
  </si>
  <si>
    <t>80% and less than 85%</t>
  </si>
  <si>
    <t>75% and less than 80%</t>
  </si>
  <si>
    <t>70% and less than 75%</t>
  </si>
  <si>
    <t>65% and less than 70%</t>
  </si>
  <si>
    <t>60% and less than 65%</t>
  </si>
  <si>
    <t>55% and less than 60%</t>
  </si>
  <si>
    <t>50% and less than 55%</t>
  </si>
  <si>
    <t>45% and less than 50%</t>
  </si>
  <si>
    <t>40% and less than 45%</t>
  </si>
  <si>
    <t>less than 40%:</t>
  </si>
  <si>
    <t>35% and less than 40%</t>
  </si>
  <si>
    <t>30% and less than 35%</t>
  </si>
  <si>
    <t>25% and less than 30%</t>
  </si>
  <si>
    <t>20% and less than 25%</t>
  </si>
  <si>
    <t>less than 20%</t>
  </si>
  <si>
    <t>Percentage of pupils:</t>
  </si>
  <si>
    <t>At or above the national median in at least one subject</t>
  </si>
  <si>
    <t>Below the national median in both subjects</t>
  </si>
  <si>
    <t>At or above the national median</t>
  </si>
  <si>
    <t>Below the national median</t>
  </si>
  <si>
    <t>Number of state-funded mainstream schools:</t>
  </si>
  <si>
    <r>
      <t>All Academies and Free Schools</t>
    </r>
    <r>
      <rPr>
        <vertAlign val="superscript"/>
        <sz val="8"/>
        <rFont val="Arial"/>
        <family val="2"/>
      </rPr>
      <t>4</t>
    </r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</si>
  <si>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4</t>
    </r>
  </si>
  <si>
    <r>
      <t>Independent schools</t>
    </r>
    <r>
      <rPr>
        <vertAlign val="superscript"/>
        <sz val="8"/>
        <rFont val="Arial"/>
        <family val="2"/>
      </rPr>
      <t>5</t>
    </r>
  </si>
  <si>
    <t>5.  Includes mainstream independent schools but excludes independent special schools and non-maintained special schools.</t>
  </si>
  <si>
    <t>1.  Including only those state-funded mainstream schools with results published in 2012/13 Secondary School Performance Tables.  The standard excludes special schools, schools with fewer than 11 pupils and closed schools.</t>
  </si>
  <si>
    <t>1.  Including only those state-funded and independent mainstream schools with results published in 2012/13 Secondary School Performance Tables.  The standard excludes special schools, schools with fewer than 11 pupils, schools with no key stage 4 entries and closed schools.</t>
  </si>
  <si>
    <t>1.  Including only those state-funded mainstream schools with results published in the 2012/13 Secondary School Performance Tables.  The standard excludes special schools, schools with fewer than 11 pupils and closed schools.</t>
  </si>
  <si>
    <t>Table S1a</t>
  </si>
  <si>
    <t>Table S1b</t>
  </si>
  <si>
    <t>Table S2</t>
  </si>
  <si>
    <t>Number of schools achieving the floor standard</t>
  </si>
  <si>
    <t>The English Baccalaureate (2009/10 to 2012/13)</t>
  </si>
  <si>
    <t>Percentage of pupils making expected progress in English and in mathematics between key stage 2 and key stage 4 by gender (2007/08 to 2012/13)</t>
  </si>
  <si>
    <t>Performance of pupils attaining Levels 1 and 2 (including English and mathematics) for pupils at the end of key stage 4 (2005/06 to 2012/13)</t>
  </si>
  <si>
    <r>
      <t>Years: 1995/96 to 2012/13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  <r>
      <rPr>
        <b/>
        <vertAlign val="superscript"/>
        <sz val="9"/>
        <rFont val="Arial"/>
        <family val="2"/>
      </rPr>
      <t>2</t>
    </r>
  </si>
  <si>
    <r>
      <t>Years: 2009/10 to 2012/13 (Revised)</t>
    </r>
    <r>
      <rPr>
        <b/>
        <vertAlign val="superscript"/>
        <sz val="9"/>
        <rFont val="Arial"/>
        <family val="2"/>
      </rPr>
      <t>1</t>
    </r>
  </si>
  <si>
    <r>
      <t>Years: 2007/08 to 2012/13 (Revised)</t>
    </r>
    <r>
      <rPr>
        <b/>
        <vertAlign val="superscript"/>
        <sz val="9"/>
        <rFont val="Arial"/>
        <family val="2"/>
      </rPr>
      <t>1</t>
    </r>
  </si>
  <si>
    <r>
      <t>Years: 2005/06 to 2012/13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  <r>
      <rPr>
        <b/>
        <vertAlign val="superscript"/>
        <sz val="9"/>
        <rFont val="Arial"/>
        <family val="2"/>
      </rPr>
      <t>2</t>
    </r>
  </si>
  <si>
    <t>3.  Local authority maintained mainstream schools include community schools, voluntary aided schools, voluntary controlled schools and foundation schools.</t>
  </si>
  <si>
    <t xml:space="preserve">4.  Includes all academies and free schools that were open before 12 September 2012. </t>
  </si>
  <si>
    <t>making the expected progress between 
key stage 2 and key stage 4 in English</t>
  </si>
  <si>
    <t>making the expected progress between 
key stage 2 and key stage 4 in mathematics</t>
  </si>
  <si>
    <t>making the expected progress between 
key stage 2 and key stage 4 in English and mathematics</t>
  </si>
  <si>
    <t>English and mathematics GCSEs at grades A*-C</t>
  </si>
  <si>
    <t>English and mathematics GCSEs at grades A*-G</t>
  </si>
  <si>
    <t>3.  From 2009/2010 iGCSEs, accredited at time of publication, have been counted as GCSE equivalents and also as English and mathematics GCSEs. Also provided are 2009/10 figures without iGCSEs to be consistent with earlier years’ data.</t>
  </si>
  <si>
    <r>
      <t>5+ A*-C including English and mathematics</t>
    </r>
  </si>
  <si>
    <t>5+ A*-G including English and mathematics</t>
  </si>
  <si>
    <t>GCSE or iGCSE English and mathematics at A*-C</t>
  </si>
  <si>
    <t>Percentage of pupils achieving 5 or more GCSEs at grade A*-C including English and mathematics GCSEs as successive equivalents are included</t>
  </si>
  <si>
    <t>Percentage of pupils achieving 5 or more GCSEs at grade A*-C including English and mathematics GCSEs or iGCSE as successive equivalents are included</t>
  </si>
  <si>
    <t>Percentage of pupils achieving 5+ A*-C GCSEs or equivalent including English and mathematics whose prior attainment was:</t>
  </si>
  <si>
    <r>
      <t>5+ GCSEs A*-C or equivalent including English and mathematics GCSEs</t>
    </r>
    <r>
      <rPr>
        <vertAlign val="superscript"/>
        <sz val="8"/>
        <rFont val="Arial"/>
        <family val="2"/>
      </rPr>
      <t>4</t>
    </r>
  </si>
  <si>
    <r>
      <t>5+ GCSEs A*-G or equivalent including English and mathematics GCSEs</t>
    </r>
    <r>
      <rPr>
        <vertAlign val="superscript"/>
        <sz val="8"/>
        <rFont val="Arial"/>
        <family val="2"/>
      </rPr>
      <t>4</t>
    </r>
  </si>
  <si>
    <t>Table 1a: Time series of GCSE and equivalent entries and achievements</t>
  </si>
  <si>
    <t>5+A*-C grades including English and mathematics GCSE</t>
  </si>
  <si>
    <t xml:space="preserve">5+A*-G grades including English and mathematics GCSE </t>
  </si>
  <si>
    <t>Vlookups</t>
  </si>
  <si>
    <t>Table 2: Performance of pupils attaining levels 1 and 2 (including English and mathematics) for pupils at the end of key stage 4</t>
  </si>
  <si>
    <t>GCSE and equivalent entries and achievements of pupils at the end of key stage 4 by type of school and gender</t>
  </si>
  <si>
    <t>GCSE and equivalent entries and achievements of pupils at the end of key stage 4 by admission basis and gender</t>
  </si>
  <si>
    <t>GCSE and equivalent entries and achievements of pupils at the end of key stage 4 in sponsored academies by length of time opened</t>
  </si>
  <si>
    <t>Time series of GCSE and equivalent entries and achievements (1995/96 to 2012/13)</t>
  </si>
  <si>
    <t>Table 3a:  GCSE and equivalent entries and achievements of pupils at the end of key stage 4 by type of school and gender</t>
  </si>
  <si>
    <t>Table 3b:  GCSE and equivalent entries and achievements of pupils at the end of key stage 4 by admission basis and gender</t>
  </si>
  <si>
    <r>
      <t>Table S2: Number of schools achieving the floor standard</t>
    </r>
    <r>
      <rPr>
        <b/>
        <vertAlign val="superscript"/>
        <sz val="9"/>
        <rFont val="Arial"/>
        <family val="2"/>
      </rPr>
      <t>1 2</t>
    </r>
  </si>
  <si>
    <t>5.  From 2003/04 this includes entries in entry level qualifications which do not contribute towards A*-C or A*-G thresholds.</t>
  </si>
  <si>
    <t>1.  Including entries and achievements in previous academic years.</t>
  </si>
  <si>
    <t>1.  Includes entries and achievements by these pupils in previous academic years.</t>
  </si>
  <si>
    <t>2.  This also includes entries in entry level qualifications which are assessed below grade G.</t>
  </si>
  <si>
    <t>3.  Includes entries in entry level qualifications which do not contribute towards A*-C or A*-G thresholds.</t>
  </si>
  <si>
    <t>2.  Also includes entries in entry level qualifications which are assessed below grade G.</t>
  </si>
  <si>
    <t>2.  Includes entries and achievements by these pupils in previous academic years.</t>
  </si>
  <si>
    <r>
      <t>Table S1a: Number of schools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showing the percentage of pupils at the end of key stage 4 achieving the English Baccalaureate by type of school</t>
    </r>
  </si>
  <si>
    <r>
      <t>Table S1b: Number of schools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showing the percentage of pupils at the end of key stage 4 achieving the English Baccalaureate by admission basis</t>
    </r>
  </si>
  <si>
    <t>Number of schools showing the percentage of pupils at the end of key stage 4 achieving the English Baccalaureate by type of school</t>
  </si>
  <si>
    <t>Number of schools showing the percentage of pupils at the end of key stage 4 achieving the English Baccalaureate by admission basis</t>
  </si>
  <si>
    <r>
      <t>5+A*-C grades including English and mathematics skills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at Level 2</t>
    </r>
  </si>
  <si>
    <r>
      <t>English and mathematics skills(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at Level 2</t>
    </r>
  </si>
  <si>
    <r>
      <t>5+A*-G grades including English and mathematics skills(</t>
    </r>
    <r>
      <rPr>
        <b/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at Level 1</t>
    </r>
  </si>
  <si>
    <r>
      <t>English and mathematics skills(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at Level 1</t>
    </r>
  </si>
  <si>
    <r>
      <t>Any qualification(</t>
    </r>
    <r>
      <rPr>
        <b/>
        <vertAlign val="superscript"/>
        <sz val="8"/>
        <rFont val="Arial"/>
        <family val="2"/>
      </rPr>
      <t>5)</t>
    </r>
  </si>
  <si>
    <r>
      <t>Table 1d: Percentage of pupils making expected progress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English and mathematics between key stage 2 and key stage 4 by key stage 2 attainment level and key stage 4 outcome</t>
    </r>
  </si>
  <si>
    <t>x</t>
  </si>
  <si>
    <t>A school is below the floor standard if less than 40% of pupils achieve 5+ A*-C including English and mathematics and the expected progress between key stage 2 and key stage 4 is less than the median of 73% in English and less than the median of 73% in mathematics.</t>
  </si>
  <si>
    <t>Percentage of pupils who achieved at GCSE or equivalent</t>
  </si>
  <si>
    <r>
      <t>Percentage of pupils entered for GCSEs or equivalents</t>
    </r>
    <r>
      <rPr>
        <vertAlign val="superscript"/>
        <sz val="8"/>
        <rFont val="Arial"/>
        <family val="2"/>
      </rPr>
      <t>2</t>
    </r>
  </si>
  <si>
    <t xml:space="preserve"> Percentage of pupils who achieved at GCSE or equivalent</t>
  </si>
  <si>
    <t>Percentage of pupils entered for all components</t>
  </si>
  <si>
    <t>Percentage of pupils who achieved</t>
  </si>
  <si>
    <r>
      <t>Percentage of pupils entered for 5+ GCSEs or equivalent</t>
    </r>
    <r>
      <rPr>
        <vertAlign val="superscript"/>
        <sz val="8"/>
        <rFont val="Arial"/>
        <family val="2"/>
      </rPr>
      <t>2</t>
    </r>
  </si>
  <si>
    <t>achieving 5+ A*-C including
English and mathematics</t>
  </si>
  <si>
    <t>GCSE AND EQUIVALENT RESULTS IN ENGLAND 2012/13 (REVISED)</t>
  </si>
  <si>
    <r>
      <t>Table 3c:  GCSE and equivalent entries and achievements of pupils at the end of key stage 4 in sponsored academies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length of time open</t>
    </r>
  </si>
  <si>
    <r>
      <t>of which triple science</t>
    </r>
    <r>
      <rPr>
        <i/>
        <vertAlign val="superscript"/>
        <sz val="8"/>
        <rFont val="Arial"/>
        <family val="2"/>
      </rPr>
      <t>5</t>
    </r>
  </si>
  <si>
    <t xml:space="preserve">5.  Triple science includes biology, physics and chemistry. </t>
  </si>
  <si>
    <t xml:space="preserve">6.  The figures for pupils achieving the English and mathematics subject areas are calculated as a percentage of pupils at the end of key stage 4. The figures for sciences, history or geography and languages achievements are calculated as a percentage of those pupils who were entered in that subject area.  </t>
  </si>
  <si>
    <r>
      <t>Percentage of pupils who achieved the components of the English Baccalaureate</t>
    </r>
    <r>
      <rPr>
        <vertAlign val="superscript"/>
        <sz val="8"/>
        <rFont val="Arial"/>
        <family val="2"/>
      </rPr>
      <t>6</t>
    </r>
  </si>
  <si>
    <t xml:space="preserve">5.  Triple science includes biology, physics and chemistry. To note, pupils achieving any two of these subjects are counted in the component of Ebacc science.
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</si>
</sst>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;;;"/>
    <numFmt numFmtId="169" formatCode="0.0%"/>
    <numFmt numFmtId="170" formatCode="[$-809]dd\ mmmm\ yyyy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Courier"/>
      <family val="3"/>
    </font>
    <font>
      <sz val="8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indexed="18"/>
      <name val="Arial"/>
      <family val="2"/>
    </font>
    <font>
      <b/>
      <u val="single"/>
      <sz val="8"/>
      <color indexed="12"/>
      <name val="Arial"/>
      <family val="2"/>
    </font>
    <font>
      <i/>
      <sz val="8"/>
      <color indexed="10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b/>
      <sz val="24"/>
      <color indexed="8"/>
      <name val="Arial Narrow"/>
      <family val="2"/>
    </font>
    <font>
      <u val="single"/>
      <sz val="10"/>
      <color theme="1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tted"/>
      <top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 applyAlignment="0">
      <protection locked="0"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 horizontal="left" indent="2"/>
    </xf>
    <xf numFmtId="3" fontId="22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 indent="2"/>
    </xf>
    <xf numFmtId="3" fontId="22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center"/>
    </xf>
    <xf numFmtId="164" fontId="28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3" fontId="28" fillId="0" borderId="0" xfId="0" applyNumberFormat="1" applyFont="1" applyFill="1" applyBorder="1" applyAlignment="1">
      <alignment horizontal="right"/>
    </xf>
    <xf numFmtId="165" fontId="22" fillId="0" borderId="1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 indent="2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indent="1"/>
    </xf>
    <xf numFmtId="0" fontId="22" fillId="0" borderId="0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 indent="1"/>
    </xf>
    <xf numFmtId="164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left" indent="2"/>
    </xf>
    <xf numFmtId="0" fontId="24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3" fontId="22" fillId="20" borderId="0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164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3" fontId="22" fillId="24" borderId="0" xfId="0" applyNumberFormat="1" applyFont="1" applyFill="1" applyBorder="1" applyAlignment="1">
      <alignment horizontal="center" vertical="center" wrapText="1"/>
    </xf>
    <xf numFmtId="3" fontId="22" fillId="20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center" wrapText="1"/>
    </xf>
    <xf numFmtId="0" fontId="22" fillId="24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 wrapText="1"/>
    </xf>
    <xf numFmtId="3" fontId="22" fillId="2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64" applyNumberFormat="1" applyFont="1" applyBorder="1" applyAlignment="1">
      <alignment horizontal="center"/>
      <protection/>
    </xf>
    <xf numFmtId="164" fontId="22" fillId="0" borderId="0" xfId="64" applyNumberFormat="1" applyFont="1" applyBorder="1" applyAlignment="1">
      <alignment horizontal="center"/>
      <protection/>
    </xf>
    <xf numFmtId="164" fontId="22" fillId="0" borderId="0" xfId="64" applyNumberFormat="1" applyFont="1" applyAlignment="1">
      <alignment horizontal="center"/>
      <protection/>
    </xf>
    <xf numFmtId="164" fontId="22" fillId="0" borderId="0" xfId="0" applyNumberFormat="1" applyFont="1" applyAlignment="1">
      <alignment horizontal="right"/>
    </xf>
    <xf numFmtId="0" fontId="12" fillId="0" borderId="0" xfId="54" applyAlignment="1" applyProtection="1">
      <alignment vertical="center"/>
      <protection/>
    </xf>
    <xf numFmtId="0" fontId="26" fillId="0" borderId="0" xfId="0" applyFont="1" applyAlignment="1">
      <alignment vertical="center"/>
    </xf>
    <xf numFmtId="164" fontId="22" fillId="0" borderId="0" xfId="64" applyNumberFormat="1" applyFont="1" applyAlignment="1">
      <alignment horizontal="right"/>
      <protection/>
    </xf>
    <xf numFmtId="0" fontId="32" fillId="0" borderId="0" xfId="0" applyFont="1" applyAlignment="1">
      <alignment horizontal="left" indent="2"/>
    </xf>
    <xf numFmtId="0" fontId="32" fillId="0" borderId="0" xfId="0" applyFont="1" applyAlignment="1">
      <alignment/>
    </xf>
    <xf numFmtId="0" fontId="22" fillId="0" borderId="0" xfId="65" applyFont="1" applyAlignment="1">
      <alignment/>
      <protection locked="0"/>
    </xf>
    <xf numFmtId="164" fontId="22" fillId="0" borderId="0" xfId="64" applyNumberFormat="1" applyFont="1" applyBorder="1" applyAlignment="1">
      <alignment horizontal="center"/>
      <protection/>
    </xf>
    <xf numFmtId="164" fontId="22" fillId="0" borderId="0" xfId="0" applyNumberFormat="1" applyFont="1" applyFill="1" applyAlignment="1">
      <alignment horizontal="right"/>
    </xf>
    <xf numFmtId="0" fontId="12" fillId="0" borderId="11" xfId="54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2" fillId="0" borderId="0" xfId="63" applyFont="1">
      <alignment/>
      <protection/>
    </xf>
    <xf numFmtId="3" fontId="22" fillId="0" borderId="0" xfId="63" applyNumberFormat="1" applyFont="1">
      <alignment/>
      <protection/>
    </xf>
    <xf numFmtId="164" fontId="22" fillId="0" borderId="0" xfId="63" applyNumberFormat="1" applyFont="1">
      <alignment/>
      <protection/>
    </xf>
    <xf numFmtId="0" fontId="22" fillId="0" borderId="0" xfId="65" applyFont="1" applyAlignment="1">
      <alignment vertical="center"/>
      <protection locked="0"/>
    </xf>
    <xf numFmtId="0" fontId="22" fillId="0" borderId="0" xfId="63" applyFont="1" applyFill="1">
      <alignment/>
      <protection/>
    </xf>
    <xf numFmtId="0" fontId="33" fillId="0" borderId="0" xfId="0" applyFont="1" applyAlignment="1">
      <alignment/>
    </xf>
    <xf numFmtId="0" fontId="0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5" fillId="24" borderId="0" xfId="55" applyFont="1" applyFill="1" applyAlignment="1" applyProtection="1">
      <alignment/>
      <protection/>
    </xf>
    <xf numFmtId="0" fontId="0" fillId="24" borderId="0" xfId="55" applyFont="1" applyFill="1" applyAlignment="1" applyProtection="1">
      <alignment/>
      <protection/>
    </xf>
    <xf numFmtId="0" fontId="12" fillId="0" borderId="0" xfId="54" applyAlignment="1" applyProtection="1">
      <alignment/>
      <protection/>
    </xf>
    <xf numFmtId="0" fontId="26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indent="2"/>
    </xf>
    <xf numFmtId="0" fontId="22" fillId="0" borderId="0" xfId="0" applyFont="1" applyBorder="1" applyAlignment="1">
      <alignment horizontal="left" indent="2"/>
    </xf>
    <xf numFmtId="0" fontId="24" fillId="0" borderId="0" xfId="0" applyFont="1" applyAlignment="1">
      <alignment/>
    </xf>
    <xf numFmtId="0" fontId="22" fillId="0" borderId="0" xfId="63" applyFont="1" applyFill="1">
      <alignment/>
      <protection/>
    </xf>
    <xf numFmtId="0" fontId="22" fillId="0" borderId="0" xfId="0" applyNumberFormat="1" applyFont="1" applyBorder="1" applyAlignment="1">
      <alignment horizontal="left" indent="2"/>
    </xf>
    <xf numFmtId="0" fontId="22" fillId="0" borderId="0" xfId="0" applyFont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3" fontId="22" fillId="25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2" fillId="0" borderId="11" xfId="0" applyNumberFormat="1" applyFont="1" applyFill="1" applyBorder="1" applyAlignment="1">
      <alignment horizontal="right" vertical="center"/>
    </xf>
    <xf numFmtId="3" fontId="22" fillId="25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165" fontId="22" fillId="0" borderId="12" xfId="0" applyNumberFormat="1" applyFont="1" applyFill="1" applyBorder="1" applyAlignment="1">
      <alignment horizontal="right" vertical="center"/>
    </xf>
    <xf numFmtId="164" fontId="2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32" fillId="24" borderId="0" xfId="66" applyFont="1" applyFill="1" applyAlignment="1">
      <alignment horizontal="right"/>
      <protection/>
    </xf>
    <xf numFmtId="0" fontId="22" fillId="0" borderId="0" xfId="0" applyFont="1" applyBorder="1" applyAlignment="1">
      <alignment horizontal="left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 quotePrefix="1">
      <alignment horizontal="left" vertical="center" wrapText="1" indent="1"/>
    </xf>
    <xf numFmtId="0" fontId="22" fillId="0" borderId="0" xfId="0" applyFont="1" applyFill="1" applyBorder="1" applyAlignment="1" quotePrefix="1">
      <alignment horizontal="left" vertical="center" wrapText="1" indent="1"/>
    </xf>
    <xf numFmtId="0" fontId="22" fillId="0" borderId="0" xfId="63" applyFont="1" applyFill="1" applyAlignment="1">
      <alignment wrapText="1"/>
      <protection/>
    </xf>
    <xf numFmtId="0" fontId="22" fillId="0" borderId="0" xfId="0" applyFont="1" applyAlignment="1">
      <alignment/>
    </xf>
    <xf numFmtId="0" fontId="22" fillId="0" borderId="0" xfId="63" applyFont="1">
      <alignment/>
      <protection/>
    </xf>
    <xf numFmtId="164" fontId="49" fillId="0" borderId="0" xfId="0" applyNumberFormat="1" applyFont="1" applyFill="1" applyAlignment="1">
      <alignment horizontal="right"/>
    </xf>
    <xf numFmtId="0" fontId="23" fillId="0" borderId="0" xfId="60" applyFont="1">
      <alignment/>
      <protection/>
    </xf>
    <xf numFmtId="3" fontId="22" fillId="0" borderId="0" xfId="60" applyNumberFormat="1" applyFont="1">
      <alignment/>
      <protection/>
    </xf>
    <xf numFmtId="0" fontId="22" fillId="0" borderId="0" xfId="60" applyFont="1" applyAlignment="1">
      <alignment/>
      <protection/>
    </xf>
    <xf numFmtId="164" fontId="26" fillId="0" borderId="0" xfId="0" applyNumberFormat="1" applyFont="1" applyAlignment="1">
      <alignment horizontal="center"/>
    </xf>
    <xf numFmtId="0" fontId="24" fillId="0" borderId="0" xfId="60" applyFont="1">
      <alignment/>
      <protection/>
    </xf>
    <xf numFmtId="0" fontId="23" fillId="0" borderId="0" xfId="60" applyFont="1" applyAlignment="1">
      <alignment/>
      <protection/>
    </xf>
    <xf numFmtId="164" fontId="24" fillId="0" borderId="0" xfId="60" applyNumberFormat="1" applyFont="1" applyAlignment="1">
      <alignment horizontal="right"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wrapText="1"/>
      <protection/>
    </xf>
    <xf numFmtId="0" fontId="22" fillId="0" borderId="0" xfId="60" applyFont="1" applyBorder="1" applyAlignment="1">
      <alignment/>
      <protection/>
    </xf>
    <xf numFmtId="164" fontId="22" fillId="0" borderId="0" xfId="60" applyNumberFormat="1" applyFont="1" applyAlignment="1">
      <alignment horizontal="right"/>
      <protection/>
    </xf>
    <xf numFmtId="164" fontId="22" fillId="0" borderId="0" xfId="60" applyNumberFormat="1" applyFont="1">
      <alignment/>
      <protection/>
    </xf>
    <xf numFmtId="3" fontId="22" fillId="0" borderId="0" xfId="60" applyNumberFormat="1" applyFont="1" applyFill="1" applyAlignment="1" applyProtection="1">
      <alignment horizontal="right"/>
      <protection hidden="1"/>
    </xf>
    <xf numFmtId="3" fontId="22" fillId="0" borderId="0" xfId="60" applyNumberFormat="1" applyFont="1" applyProtection="1">
      <alignment/>
      <protection hidden="1"/>
    </xf>
    <xf numFmtId="0" fontId="22" fillId="0" borderId="0" xfId="65" applyFont="1" applyAlignment="1">
      <alignment horizontal="left" wrapText="1"/>
      <protection locked="0"/>
    </xf>
    <xf numFmtId="0" fontId="32" fillId="0" borderId="0" xfId="60" applyFont="1">
      <alignment/>
      <protection/>
    </xf>
    <xf numFmtId="0" fontId="22" fillId="0" borderId="0" xfId="60" applyFont="1" applyBorder="1" applyAlignment="1">
      <alignment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2" fillId="0" borderId="12" xfId="60" applyFont="1" applyBorder="1">
      <alignment/>
      <protection/>
    </xf>
    <xf numFmtId="0" fontId="26" fillId="0" borderId="0" xfId="60" applyFont="1" applyAlignment="1">
      <alignment vertical="center"/>
      <protection/>
    </xf>
    <xf numFmtId="164" fontId="26" fillId="0" borderId="0" xfId="60" applyNumberFormat="1" applyFont="1" applyAlignment="1">
      <alignment vertical="center"/>
      <protection/>
    </xf>
    <xf numFmtId="0" fontId="50" fillId="0" borderId="0" xfId="60" applyNumberFormat="1" applyFont="1" applyAlignment="1" applyProtection="1">
      <alignment vertical="center"/>
      <protection hidden="1" locked="0"/>
    </xf>
    <xf numFmtId="0" fontId="22" fillId="0" borderId="0" xfId="0" applyFont="1" applyFill="1" applyAlignment="1">
      <alignment horizontal="left" wrapText="1" indent="1"/>
    </xf>
    <xf numFmtId="0" fontId="32" fillId="0" borderId="0" xfId="0" applyFont="1" applyAlignment="1">
      <alignment horizontal="left" wrapText="1" indent="2"/>
    </xf>
    <xf numFmtId="0" fontId="24" fillId="0" borderId="0" xfId="60" applyFont="1" applyAlignment="1">
      <alignment/>
      <protection/>
    </xf>
    <xf numFmtId="0" fontId="24" fillId="0" borderId="0" xfId="60" applyFont="1" applyAlignment="1">
      <alignment horizontal="right"/>
      <protection/>
    </xf>
    <xf numFmtId="0" fontId="24" fillId="0" borderId="0" xfId="60" applyFont="1" applyFill="1" applyAlignment="1">
      <alignment horizontal="left" wrapText="1" indent="1"/>
      <protection/>
    </xf>
    <xf numFmtId="0" fontId="24" fillId="0" borderId="0" xfId="60" applyFont="1" applyAlignment="1">
      <alignment horizontal="left" indent="1"/>
      <protection/>
    </xf>
    <xf numFmtId="0" fontId="38" fillId="0" borderId="0" xfId="60" applyFont="1" applyAlignment="1">
      <alignment horizontal="left" indent="2"/>
      <protection/>
    </xf>
    <xf numFmtId="0" fontId="38" fillId="0" borderId="0" xfId="60" applyFont="1" applyAlignment="1">
      <alignment horizontal="left" wrapText="1" indent="2"/>
      <protection/>
    </xf>
    <xf numFmtId="0" fontId="24" fillId="0" borderId="0" xfId="65" applyFont="1" applyAlignment="1">
      <alignment horizontal="left" wrapText="1"/>
      <protection locked="0"/>
    </xf>
    <xf numFmtId="0" fontId="23" fillId="0" borderId="0" xfId="60" applyFont="1" applyAlignment="1">
      <alignment wrapText="1"/>
      <protection/>
    </xf>
    <xf numFmtId="1" fontId="24" fillId="0" borderId="0" xfId="0" applyNumberFormat="1" applyFont="1" applyAlignment="1">
      <alignment horizontal="right"/>
    </xf>
    <xf numFmtId="0" fontId="23" fillId="0" borderId="0" xfId="60" applyFont="1" applyAlignment="1">
      <alignment horizontal="left"/>
      <protection/>
    </xf>
    <xf numFmtId="0" fontId="24" fillId="0" borderId="14" xfId="6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0" fontId="23" fillId="0" borderId="0" xfId="60" applyFont="1" applyAlignment="1" applyProtection="1">
      <alignment/>
      <protection hidden="1"/>
    </xf>
    <xf numFmtId="0" fontId="23" fillId="0" borderId="0" xfId="60" applyFont="1" applyFill="1" applyAlignment="1">
      <alignment/>
      <protection/>
    </xf>
    <xf numFmtId="0" fontId="23" fillId="0" borderId="0" xfId="60" applyFont="1" applyProtection="1">
      <alignment/>
      <protection hidden="1"/>
    </xf>
    <xf numFmtId="0" fontId="22" fillId="0" borderId="0" xfId="60" applyFont="1" applyAlignment="1" applyProtection="1">
      <alignment wrapText="1"/>
      <protection hidden="1"/>
    </xf>
    <xf numFmtId="0" fontId="22" fillId="0" borderId="0" xfId="60" applyFont="1" applyFill="1" applyAlignment="1" applyProtection="1">
      <alignment wrapText="1"/>
      <protection hidden="1"/>
    </xf>
    <xf numFmtId="0" fontId="28" fillId="0" borderId="0" xfId="60" applyFont="1">
      <alignment/>
      <protection/>
    </xf>
    <xf numFmtId="0" fontId="22" fillId="0" borderId="0" xfId="60" applyFont="1" applyBorder="1" applyAlignment="1" applyProtection="1">
      <alignment wrapText="1"/>
      <protection hidden="1"/>
    </xf>
    <xf numFmtId="0" fontId="22" fillId="0" borderId="0" xfId="60" applyFont="1" applyBorder="1" applyAlignment="1">
      <alignment horizontal="center" vertical="center" wrapText="1"/>
      <protection/>
    </xf>
    <xf numFmtId="0" fontId="24" fillId="0" borderId="0" xfId="60" applyFont="1" applyFill="1" applyProtection="1">
      <alignment/>
      <protection hidden="1"/>
    </xf>
    <xf numFmtId="0" fontId="24" fillId="0" borderId="0" xfId="60" applyFont="1" applyFill="1" applyAlignment="1" applyProtection="1">
      <alignment vertical="center"/>
      <protection hidden="1"/>
    </xf>
    <xf numFmtId="0" fontId="22" fillId="0" borderId="0" xfId="0" applyNumberFormat="1" applyFont="1" applyBorder="1" applyAlignment="1">
      <alignment/>
    </xf>
    <xf numFmtId="0" fontId="22" fillId="0" borderId="0" xfId="60" applyFont="1" applyAlignment="1">
      <alignment horizontal="left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6" fillId="0" borderId="0" xfId="60" applyFont="1" applyAlignment="1">
      <alignment horizontal="right"/>
      <protection/>
    </xf>
    <xf numFmtId="0" fontId="22" fillId="0" borderId="11" xfId="60" applyFont="1" applyBorder="1">
      <alignment/>
      <protection/>
    </xf>
    <xf numFmtId="0" fontId="22" fillId="0" borderId="0" xfId="60" applyNumberFormat="1" applyFont="1" applyBorder="1" applyAlignment="1">
      <alignment horizontal="left" indent="2"/>
      <protection/>
    </xf>
    <xf numFmtId="3" fontId="22" fillId="0" borderId="0" xfId="60" applyNumberFormat="1" applyFont="1" applyFill="1" applyBorder="1" applyAlignment="1">
      <alignment horizontal="center"/>
      <protection/>
    </xf>
    <xf numFmtId="3" fontId="22" fillId="0" borderId="0" xfId="60" applyNumberFormat="1" applyFont="1" applyFill="1" applyBorder="1" applyAlignment="1">
      <alignment horizontal="right"/>
      <protection/>
    </xf>
    <xf numFmtId="164" fontId="22" fillId="0" borderId="0" xfId="60" applyNumberFormat="1" applyFont="1" applyFill="1" applyBorder="1" applyAlignment="1">
      <alignment horizontal="center"/>
      <protection/>
    </xf>
    <xf numFmtId="0" fontId="22" fillId="0" borderId="0" xfId="60" applyFont="1" applyBorder="1" applyAlignment="1">
      <alignment horizontal="left" indent="2"/>
      <protection/>
    </xf>
    <xf numFmtId="0" fontId="24" fillId="0" borderId="0" xfId="60" applyFont="1" applyBorder="1">
      <alignment/>
      <protection/>
    </xf>
    <xf numFmtId="0" fontId="22" fillId="0" borderId="0" xfId="60" applyFont="1" applyBorder="1" applyAlignment="1">
      <alignment vertical="center"/>
      <protection/>
    </xf>
    <xf numFmtId="0" fontId="24" fillId="0" borderId="0" xfId="60" applyFont="1" applyAlignment="1">
      <alignment vertical="center"/>
      <protection/>
    </xf>
    <xf numFmtId="1" fontId="23" fillId="24" borderId="0" xfId="60" applyNumberFormat="1" applyFont="1" applyFill="1" applyAlignment="1">
      <alignment horizontal="left"/>
      <protection/>
    </xf>
    <xf numFmtId="164" fontId="24" fillId="24" borderId="0" xfId="60" applyNumberFormat="1" applyFont="1" applyFill="1" applyAlignment="1">
      <alignment horizontal="center"/>
      <protection/>
    </xf>
    <xf numFmtId="0" fontId="24" fillId="24" borderId="0" xfId="60" applyFont="1" applyFill="1">
      <alignment/>
      <protection/>
    </xf>
    <xf numFmtId="0" fontId="24" fillId="24" borderId="0" xfId="60" applyFont="1" applyFill="1" applyBorder="1">
      <alignment/>
      <protection/>
    </xf>
    <xf numFmtId="164" fontId="24" fillId="24" borderId="0" xfId="60" applyNumberFormat="1" applyFont="1" applyFill="1" applyBorder="1" applyAlignment="1">
      <alignment horizontal="center"/>
      <protection/>
    </xf>
    <xf numFmtId="0" fontId="22" fillId="24" borderId="0" xfId="60" applyFont="1" applyFill="1">
      <alignment/>
      <protection/>
    </xf>
    <xf numFmtId="0" fontId="22" fillId="24" borderId="11" xfId="60" applyFont="1" applyFill="1" applyBorder="1">
      <alignment/>
      <protection/>
    </xf>
    <xf numFmtId="0" fontId="22" fillId="24" borderId="11" xfId="60" applyFont="1" applyFill="1" applyBorder="1" applyAlignment="1">
      <alignment horizontal="center" vertical="center" wrapText="1"/>
      <protection/>
    </xf>
    <xf numFmtId="164" fontId="24" fillId="24" borderId="0" xfId="60" applyNumberFormat="1" applyFont="1" applyFill="1" applyBorder="1" applyAlignment="1">
      <alignment horizontal="right"/>
      <protection/>
    </xf>
    <xf numFmtId="1" fontId="23" fillId="24" borderId="0" xfId="60" applyNumberFormat="1" applyFont="1" applyFill="1" applyBorder="1" applyAlignment="1">
      <alignment horizontal="left"/>
      <protection/>
    </xf>
    <xf numFmtId="1" fontId="23" fillId="24" borderId="12" xfId="60" applyNumberFormat="1" applyFont="1" applyFill="1" applyBorder="1" applyAlignment="1">
      <alignment/>
      <protection/>
    </xf>
    <xf numFmtId="0" fontId="22" fillId="24" borderId="11" xfId="60" applyFont="1" applyFill="1" applyBorder="1" applyAlignment="1">
      <alignment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6" fillId="24" borderId="0" xfId="60" applyFont="1" applyFill="1" applyBorder="1" applyAlignment="1">
      <alignment horizontal="center" vertical="center" wrapText="1"/>
      <protection/>
    </xf>
    <xf numFmtId="0" fontId="22" fillId="24" borderId="0" xfId="60" applyFont="1" applyFill="1" applyBorder="1" applyAlignment="1">
      <alignment horizontal="center" vertical="center" wrapText="1"/>
      <protection/>
    </xf>
    <xf numFmtId="3" fontId="22" fillId="0" borderId="0" xfId="60" applyNumberFormat="1" applyFont="1" applyFill="1" applyBorder="1" applyAlignment="1">
      <alignment horizontal="right" vertical="center"/>
      <protection/>
    </xf>
    <xf numFmtId="0" fontId="22" fillId="24" borderId="0" xfId="60" applyFont="1" applyFill="1" applyBorder="1" applyAlignment="1">
      <alignment horizontal="center" vertical="center"/>
      <protection/>
    </xf>
    <xf numFmtId="0" fontId="0" fillId="20" borderId="14" xfId="60" applyFill="1" applyBorder="1">
      <alignment/>
      <protection/>
    </xf>
    <xf numFmtId="3" fontId="22" fillId="24" borderId="0" xfId="60" applyNumberFormat="1" applyFont="1" applyFill="1" applyBorder="1" applyAlignment="1">
      <alignment horizontal="center" vertical="center"/>
      <protection/>
    </xf>
    <xf numFmtId="164" fontId="22" fillId="24" borderId="0" xfId="60" applyNumberFormat="1" applyFont="1" applyFill="1" applyBorder="1" applyAlignment="1">
      <alignment horizontal="center" vertical="center"/>
      <protection/>
    </xf>
    <xf numFmtId="0" fontId="26" fillId="26" borderId="14" xfId="60" applyFont="1" applyFill="1" applyBorder="1" applyAlignment="1">
      <alignment horizontal="left" vertical="center"/>
      <protection/>
    </xf>
    <xf numFmtId="0" fontId="26" fillId="24" borderId="0" xfId="60" applyFont="1" applyFill="1" applyBorder="1" applyAlignment="1">
      <alignment horizontal="left" vertical="center"/>
      <protection/>
    </xf>
    <xf numFmtId="0" fontId="0" fillId="0" borderId="0" xfId="60">
      <alignment/>
      <protection/>
    </xf>
    <xf numFmtId="0" fontId="0" fillId="24" borderId="0" xfId="60" applyFill="1">
      <alignment/>
      <protection/>
    </xf>
    <xf numFmtId="164" fontId="24" fillId="24" borderId="0" xfId="60" applyNumberFormat="1" applyFont="1" applyFill="1" applyAlignment="1">
      <alignment horizontal="right"/>
      <protection/>
    </xf>
    <xf numFmtId="0" fontId="26" fillId="24" borderId="12" xfId="60" applyFont="1" applyFill="1" applyBorder="1">
      <alignment/>
      <protection/>
    </xf>
    <xf numFmtId="0" fontId="22" fillId="24" borderId="12" xfId="60" applyFont="1" applyFill="1" applyBorder="1">
      <alignment/>
      <protection/>
    </xf>
    <xf numFmtId="0" fontId="22" fillId="24" borderId="0" xfId="60" applyFont="1" applyFill="1" applyBorder="1" applyAlignment="1">
      <alignment horizontal="center"/>
      <protection/>
    </xf>
    <xf numFmtId="0" fontId="22" fillId="24" borderId="13" xfId="60" applyFont="1" applyFill="1" applyBorder="1" applyAlignment="1">
      <alignment horizontal="center" vertical="center" wrapText="1"/>
      <protection/>
    </xf>
    <xf numFmtId="1" fontId="22" fillId="24" borderId="13" xfId="60" applyNumberFormat="1" applyFont="1" applyFill="1" applyBorder="1" applyAlignment="1">
      <alignment horizontal="center" vertical="center" wrapText="1"/>
      <protection/>
    </xf>
    <xf numFmtId="1" fontId="22" fillId="24" borderId="11" xfId="60" applyNumberFormat="1" applyFont="1" applyFill="1" applyBorder="1" applyAlignment="1">
      <alignment horizontal="center" vertical="center" wrapText="1"/>
      <protection/>
    </xf>
    <xf numFmtId="3" fontId="22" fillId="24" borderId="0" xfId="60" applyNumberFormat="1" applyFont="1" applyFill="1" applyAlignment="1">
      <alignment horizontal="right"/>
      <protection/>
    </xf>
    <xf numFmtId="164" fontId="22" fillId="24" borderId="0" xfId="60" applyNumberFormat="1" applyFont="1" applyFill="1" applyAlignment="1">
      <alignment horizontal="center"/>
      <protection/>
    </xf>
    <xf numFmtId="0" fontId="22" fillId="24" borderId="0" xfId="60" applyFont="1" applyFill="1" applyAlignment="1">
      <alignment horizontal="center"/>
      <protection/>
    </xf>
    <xf numFmtId="3" fontId="22" fillId="24" borderId="0" xfId="60" applyNumberFormat="1" applyFont="1" applyFill="1" applyBorder="1">
      <alignment/>
      <protection/>
    </xf>
    <xf numFmtId="3" fontId="22" fillId="24" borderId="0" xfId="60" applyNumberFormat="1" applyFont="1" applyFill="1">
      <alignment/>
      <protection/>
    </xf>
    <xf numFmtId="165" fontId="22" fillId="24" borderId="0" xfId="60" applyNumberFormat="1" applyFont="1" applyFill="1" applyAlignment="1">
      <alignment horizontal="center"/>
      <protection/>
    </xf>
    <xf numFmtId="3" fontId="22" fillId="24" borderId="0" xfId="60" applyNumberFormat="1" applyFont="1" applyFill="1" applyAlignment="1">
      <alignment horizontal="center"/>
      <protection/>
    </xf>
    <xf numFmtId="165" fontId="22" fillId="24" borderId="0" xfId="60" applyNumberFormat="1" applyFont="1" applyFill="1">
      <alignment/>
      <protection/>
    </xf>
    <xf numFmtId="0" fontId="22" fillId="24" borderId="0" xfId="60" applyFont="1" applyFill="1" applyAlignment="1">
      <alignment horizontal="right"/>
      <protection/>
    </xf>
    <xf numFmtId="169" fontId="22" fillId="24" borderId="0" xfId="60" applyNumberFormat="1" applyFont="1" applyFill="1" applyAlignment="1">
      <alignment horizontal="center"/>
      <protection/>
    </xf>
    <xf numFmtId="0" fontId="22" fillId="24" borderId="0" xfId="60" applyFont="1" applyFill="1" applyBorder="1">
      <alignment/>
      <protection/>
    </xf>
    <xf numFmtId="3" fontId="22" fillId="24" borderId="0" xfId="60" applyNumberFormat="1" applyFont="1" applyFill="1" applyBorder="1" applyAlignment="1">
      <alignment horizontal="right"/>
      <protection/>
    </xf>
    <xf numFmtId="164" fontId="22" fillId="24" borderId="0" xfId="60" applyNumberFormat="1" applyFont="1" applyFill="1" applyBorder="1" applyAlignment="1">
      <alignment horizontal="center"/>
      <protection/>
    </xf>
    <xf numFmtId="165" fontId="22" fillId="24" borderId="0" xfId="60" applyNumberFormat="1" applyFont="1" applyFill="1" applyBorder="1" applyAlignment="1">
      <alignment horizontal="center"/>
      <protection/>
    </xf>
    <xf numFmtId="3" fontId="22" fillId="24" borderId="11" xfId="60" applyNumberFormat="1" applyFont="1" applyFill="1" applyBorder="1" applyAlignment="1">
      <alignment horizontal="right"/>
      <protection/>
    </xf>
    <xf numFmtId="165" fontId="22" fillId="24" borderId="11" xfId="60" applyNumberFormat="1" applyFont="1" applyFill="1" applyBorder="1" applyAlignment="1">
      <alignment horizontal="center"/>
      <protection/>
    </xf>
    <xf numFmtId="0" fontId="22" fillId="24" borderId="11" xfId="60" applyFont="1" applyFill="1" applyBorder="1" applyAlignment="1">
      <alignment horizontal="center"/>
      <protection/>
    </xf>
    <xf numFmtId="3" fontId="22" fillId="24" borderId="11" xfId="60" applyNumberFormat="1" applyFont="1" applyFill="1" applyBorder="1" applyAlignment="1">
      <alignment horizontal="center"/>
      <protection/>
    </xf>
    <xf numFmtId="3" fontId="22" fillId="24" borderId="0" xfId="60" applyNumberFormat="1" applyFont="1" applyFill="1" applyBorder="1" applyAlignment="1">
      <alignment horizontal="center"/>
      <protection/>
    </xf>
    <xf numFmtId="1" fontId="22" fillId="24" borderId="11" xfId="60" applyNumberFormat="1" applyFont="1" applyFill="1" applyBorder="1" applyAlignment="1">
      <alignment horizontal="center"/>
      <protection/>
    </xf>
    <xf numFmtId="3" fontId="22" fillId="24" borderId="11" xfId="60" applyNumberFormat="1" applyFont="1" applyFill="1" applyBorder="1">
      <alignment/>
      <protection/>
    </xf>
    <xf numFmtId="1" fontId="22" fillId="24" borderId="0" xfId="60" applyNumberFormat="1" applyFont="1" applyFill="1" applyBorder="1" applyAlignment="1">
      <alignment horizontal="center"/>
      <protection/>
    </xf>
    <xf numFmtId="1" fontId="22" fillId="24" borderId="0" xfId="60" applyNumberFormat="1" applyFont="1" applyFill="1" applyAlignment="1">
      <alignment horizontal="left"/>
      <protection/>
    </xf>
    <xf numFmtId="0" fontId="22" fillId="24" borderId="0" xfId="60" applyFont="1" applyFill="1" applyAlignment="1">
      <alignment horizontal="left"/>
      <protection/>
    </xf>
    <xf numFmtId="0" fontId="22" fillId="24" borderId="0" xfId="60" applyFont="1" applyFill="1" applyAlignment="1">
      <alignment wrapText="1"/>
      <protection/>
    </xf>
    <xf numFmtId="1" fontId="22" fillId="24" borderId="0" xfId="60" applyNumberFormat="1" applyFont="1" applyFill="1" applyAlignment="1">
      <alignment horizontal="center"/>
      <protection/>
    </xf>
    <xf numFmtId="3" fontId="26" fillId="0" borderId="0" xfId="60" applyNumberFormat="1" applyFont="1" applyAlignment="1">
      <alignment vertical="center"/>
      <protection/>
    </xf>
    <xf numFmtId="164" fontId="26" fillId="0" borderId="0" xfId="60" applyNumberFormat="1" applyFont="1" applyAlignment="1">
      <alignment horizontal="right" vertical="center"/>
      <protection/>
    </xf>
    <xf numFmtId="0" fontId="22" fillId="0" borderId="0" xfId="60" applyFont="1" applyAlignment="1">
      <alignment horizontal="right" indent="1"/>
      <protection/>
    </xf>
    <xf numFmtId="3" fontId="22" fillId="0" borderId="0" xfId="60" applyNumberFormat="1" applyFont="1" applyBorder="1" applyAlignment="1">
      <alignment vertical="center" wrapText="1"/>
      <protection/>
    </xf>
    <xf numFmtId="3" fontId="22" fillId="0" borderId="0" xfId="60" applyNumberFormat="1" applyFont="1" applyAlignment="1">
      <alignment horizontal="right" indent="1"/>
      <protection/>
    </xf>
    <xf numFmtId="0" fontId="22" fillId="0" borderId="0" xfId="60" applyFont="1" applyBorder="1" applyAlignment="1">
      <alignment horizontal="left"/>
      <protection/>
    </xf>
    <xf numFmtId="164" fontId="22" fillId="0" borderId="0" xfId="60" applyNumberFormat="1" applyFont="1" applyAlignment="1">
      <alignment horizontal="right" indent="1"/>
      <protection/>
    </xf>
    <xf numFmtId="164" fontId="22" fillId="0" borderId="0" xfId="60" applyNumberFormat="1" applyFont="1" applyBorder="1" applyAlignment="1">
      <alignment horizontal="left" vertical="center" wrapText="1"/>
      <protection/>
    </xf>
    <xf numFmtId="164" fontId="22" fillId="0" borderId="0" xfId="60" applyNumberFormat="1" applyFont="1" applyBorder="1" applyAlignment="1">
      <alignment horizontal="left" vertical="center" wrapText="1" indent="1"/>
      <protection/>
    </xf>
    <xf numFmtId="164" fontId="30" fillId="0" borderId="0" xfId="64" applyNumberFormat="1" applyFont="1" applyBorder="1" applyAlignment="1">
      <alignment horizontal="left" vertical="center" wrapText="1" indent="1"/>
      <protection/>
    </xf>
    <xf numFmtId="164" fontId="22" fillId="0" borderId="0" xfId="60" applyNumberFormat="1" applyFont="1" applyBorder="1" applyAlignment="1">
      <alignment vertical="center" wrapText="1"/>
      <protection/>
    </xf>
    <xf numFmtId="0" fontId="22" fillId="0" borderId="0" xfId="65" applyFont="1" applyBorder="1" applyAlignment="1">
      <alignment horizontal="left" vertical="center" wrapText="1"/>
      <protection locked="0"/>
    </xf>
    <xf numFmtId="0" fontId="22" fillId="0" borderId="0" xfId="60" applyFont="1" applyBorder="1" applyAlignment="1">
      <alignment horizontal="left" vertical="center" wrapText="1" indent="1"/>
      <protection/>
    </xf>
    <xf numFmtId="0" fontId="22" fillId="0" borderId="0" xfId="60" applyFont="1" applyBorder="1" applyAlignment="1">
      <alignment horizontal="left" vertical="center" wrapText="1"/>
      <protection/>
    </xf>
    <xf numFmtId="0" fontId="22" fillId="24" borderId="0" xfId="60" applyFont="1" applyFill="1" applyBorder="1" applyAlignment="1">
      <alignment horizontal="left" vertical="center" wrapText="1" indent="1"/>
      <protection/>
    </xf>
    <xf numFmtId="1" fontId="22" fillId="24" borderId="0" xfId="60" applyNumberFormat="1" applyFont="1" applyFill="1" applyBorder="1" applyAlignment="1">
      <alignment horizontal="left" vertical="center" wrapText="1" indent="1"/>
      <protection/>
    </xf>
    <xf numFmtId="1" fontId="22" fillId="24" borderId="0" xfId="60" applyNumberFormat="1" applyFont="1" applyFill="1" applyBorder="1" applyAlignment="1">
      <alignment horizontal="left" vertical="center" wrapText="1"/>
      <protection/>
    </xf>
    <xf numFmtId="0" fontId="22" fillId="0" borderId="12" xfId="60" applyFont="1" applyBorder="1" applyAlignment="1">
      <alignment horizontal="right" indent="1"/>
      <protection/>
    </xf>
    <xf numFmtId="0" fontId="32" fillId="24" borderId="12" xfId="66" applyFont="1" applyFill="1" applyBorder="1" applyAlignment="1">
      <alignment horizontal="right"/>
      <protection/>
    </xf>
    <xf numFmtId="0" fontId="22" fillId="0" borderId="0" xfId="60" applyFont="1" applyProtection="1">
      <alignment/>
      <protection hidden="1"/>
    </xf>
    <xf numFmtId="164" fontId="22" fillId="0" borderId="0" xfId="60" applyNumberFormat="1" applyFont="1" applyAlignment="1" applyProtection="1">
      <alignment horizontal="right"/>
      <protection hidden="1"/>
    </xf>
    <xf numFmtId="0" fontId="23" fillId="0" borderId="0" xfId="60" applyFont="1" applyFill="1" applyBorder="1" applyAlignment="1" applyProtection="1">
      <alignment vertical="center" wrapText="1"/>
      <protection hidden="1"/>
    </xf>
    <xf numFmtId="0" fontId="23" fillId="0" borderId="0" xfId="60" applyFont="1" applyFill="1" applyBorder="1" applyAlignment="1" applyProtection="1">
      <alignment vertical="center"/>
      <protection hidden="1"/>
    </xf>
    <xf numFmtId="0" fontId="24" fillId="0" borderId="0" xfId="60" applyFont="1" applyProtection="1">
      <alignment/>
      <protection hidden="1"/>
    </xf>
    <xf numFmtId="0" fontId="22" fillId="0" borderId="0" xfId="60" applyFont="1" applyFill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60" applyFont="1" applyAlignment="1" applyProtection="1">
      <alignment/>
      <protection hidden="1"/>
    </xf>
    <xf numFmtId="0" fontId="24" fillId="0" borderId="0" xfId="60" applyFont="1" applyFill="1" applyAlignment="1" applyProtection="1">
      <alignment horizontal="left"/>
      <protection hidden="1"/>
    </xf>
    <xf numFmtId="0" fontId="24" fillId="0" borderId="0" xfId="60" applyFont="1" applyAlignment="1" applyProtection="1">
      <alignment horizontal="left"/>
      <protection hidden="1"/>
    </xf>
    <xf numFmtId="0" fontId="38" fillId="0" borderId="0" xfId="60" applyFont="1" applyAlignment="1" applyProtection="1">
      <alignment horizontal="left"/>
      <protection hidden="1"/>
    </xf>
    <xf numFmtId="0" fontId="24" fillId="0" borderId="0" xfId="65" applyFont="1" applyAlignment="1" applyProtection="1">
      <alignment horizontal="left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60" applyFont="1" applyAlignment="1" applyProtection="1">
      <alignment/>
      <protection hidden="1" locked="0"/>
    </xf>
    <xf numFmtId="0" fontId="22" fillId="0" borderId="0" xfId="60" applyFont="1" applyProtection="1">
      <alignment/>
      <protection hidden="1" locked="0"/>
    </xf>
    <xf numFmtId="164" fontId="22" fillId="0" borderId="0" xfId="60" applyNumberFormat="1" applyFont="1" applyProtection="1">
      <alignment/>
      <protection hidden="1" locked="0"/>
    </xf>
    <xf numFmtId="0" fontId="23" fillId="0" borderId="0" xfId="60" applyFont="1" applyFill="1" applyBorder="1" applyAlignment="1" applyProtection="1">
      <alignment/>
      <protection hidden="1" locked="0"/>
    </xf>
    <xf numFmtId="0" fontId="22" fillId="0" borderId="0" xfId="60" applyFont="1" applyBorder="1" applyProtection="1">
      <alignment/>
      <protection hidden="1" locked="0"/>
    </xf>
    <xf numFmtId="0" fontId="23" fillId="0" borderId="15" xfId="60" applyFont="1" applyFill="1" applyBorder="1" applyAlignment="1" applyProtection="1">
      <alignment/>
      <protection hidden="1" locked="0"/>
    </xf>
    <xf numFmtId="0" fontId="12" fillId="0" borderId="0" xfId="54" applyAlignment="1" applyProtection="1">
      <alignment vertical="center"/>
      <protection hidden="1" locked="0"/>
    </xf>
    <xf numFmtId="164" fontId="26" fillId="0" borderId="0" xfId="60" applyNumberFormat="1" applyFont="1" applyAlignment="1" applyProtection="1">
      <alignment vertical="center"/>
      <protection hidden="1" locked="0"/>
    </xf>
    <xf numFmtId="164" fontId="26" fillId="0" borderId="0" xfId="60" applyNumberFormat="1" applyFont="1" applyAlignment="1" applyProtection="1">
      <alignment horizontal="center" vertical="center"/>
      <protection hidden="1" locked="0"/>
    </xf>
    <xf numFmtId="3" fontId="22" fillId="0" borderId="12" xfId="60" applyNumberFormat="1" applyFont="1" applyBorder="1" applyAlignment="1" applyProtection="1">
      <alignment horizontal="center" vertical="center" wrapText="1"/>
      <protection hidden="1" locked="0"/>
    </xf>
    <xf numFmtId="164" fontId="22" fillId="0" borderId="13" xfId="60" applyNumberFormat="1" applyFont="1" applyBorder="1" applyAlignment="1" applyProtection="1">
      <alignment horizontal="center" vertical="center" wrapText="1"/>
      <protection hidden="1" locked="0"/>
    </xf>
    <xf numFmtId="0" fontId="22" fillId="0" borderId="0" xfId="65" applyFont="1" applyBorder="1" applyAlignment="1" applyProtection="1">
      <alignment/>
      <protection hidden="1" locked="0"/>
    </xf>
    <xf numFmtId="3" fontId="22" fillId="0" borderId="11" xfId="60" applyNumberFormat="1" applyFont="1" applyBorder="1" applyAlignment="1" applyProtection="1">
      <alignment horizontal="center" vertical="center" wrapText="1"/>
      <protection hidden="1" locked="0"/>
    </xf>
    <xf numFmtId="164" fontId="30" fillId="0" borderId="13" xfId="64" applyNumberFormat="1" applyFont="1" applyBorder="1" applyAlignment="1" applyProtection="1">
      <alignment horizontal="center" vertical="center" wrapText="1"/>
      <protection hidden="1" locked="0"/>
    </xf>
    <xf numFmtId="0" fontId="22" fillId="0" borderId="11" xfId="65" applyFont="1" applyBorder="1" applyAlignment="1" applyProtection="1">
      <alignment/>
      <protection hidden="1" locked="0"/>
    </xf>
    <xf numFmtId="0" fontId="22" fillId="0" borderId="13" xfId="60" applyFont="1" applyBorder="1" applyAlignment="1" applyProtection="1">
      <alignment horizontal="center" vertical="center" wrapText="1"/>
      <protection hidden="1" locked="0"/>
    </xf>
    <xf numFmtId="0" fontId="22" fillId="0" borderId="0" xfId="60" applyFont="1" applyBorder="1" applyAlignment="1" applyProtection="1">
      <alignment vertical="center" wrapText="1"/>
      <protection hidden="1" locked="0"/>
    </xf>
    <xf numFmtId="3" fontId="22" fillId="0" borderId="0" xfId="6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0" xfId="60" applyNumberFormat="1" applyFont="1" applyBorder="1" applyAlignment="1" applyProtection="1">
      <alignment horizontal="center" vertical="center" wrapText="1"/>
      <protection hidden="1" locked="0"/>
    </xf>
    <xf numFmtId="164" fontId="30" fillId="0" borderId="0" xfId="64" applyNumberFormat="1" applyFont="1" applyBorder="1" applyAlignment="1" applyProtection="1">
      <alignment horizontal="center" vertical="center" wrapText="1"/>
      <protection hidden="1" locked="0"/>
    </xf>
    <xf numFmtId="0" fontId="22" fillId="0" borderId="11" xfId="60" applyFont="1" applyBorder="1" applyAlignment="1" applyProtection="1">
      <alignment/>
      <protection hidden="1" locked="0"/>
    </xf>
    <xf numFmtId="3" fontId="22" fillId="0" borderId="11" xfId="64" applyNumberFormat="1" applyFont="1" applyFill="1" applyBorder="1" applyAlignment="1" applyProtection="1">
      <alignment horizontal="right"/>
      <protection hidden="1" locked="0"/>
    </xf>
    <xf numFmtId="164" fontId="22" fillId="0" borderId="11" xfId="64" applyNumberFormat="1" applyFont="1" applyBorder="1" applyAlignment="1" applyProtection="1">
      <alignment horizontal="right"/>
      <protection hidden="1" locked="0"/>
    </xf>
    <xf numFmtId="0" fontId="22" fillId="0" borderId="11" xfId="60" applyFont="1" applyBorder="1" applyAlignment="1" applyProtection="1">
      <alignment horizontal="right"/>
      <protection hidden="1"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 horizontal="right"/>
      <protection/>
    </xf>
    <xf numFmtId="164" fontId="22" fillId="0" borderId="0" xfId="0" applyNumberFormat="1" applyFont="1" applyAlignment="1" applyProtection="1">
      <alignment/>
      <protection/>
    </xf>
    <xf numFmtId="0" fontId="23" fillId="0" borderId="0" xfId="60" applyFont="1" applyFill="1" applyBorder="1" applyAlignment="1" applyProtection="1">
      <alignment/>
      <protection/>
    </xf>
    <xf numFmtId="0" fontId="22" fillId="0" borderId="0" xfId="60" applyFont="1" applyBorder="1" applyProtection="1">
      <alignment/>
      <protection/>
    </xf>
    <xf numFmtId="0" fontId="23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3" fillId="0" borderId="15" xfId="60" applyFont="1" applyFill="1" applyBorder="1" applyAlignment="1" applyProtection="1">
      <alignment/>
      <protection/>
    </xf>
    <xf numFmtId="0" fontId="50" fillId="0" borderId="0" xfId="60" applyNumberFormat="1" applyFont="1" applyAlignment="1" applyProtection="1">
      <alignment vertical="center"/>
      <protection/>
    </xf>
    <xf numFmtId="3" fontId="26" fillId="0" borderId="0" xfId="0" applyNumberFormat="1" applyFont="1" applyAlignment="1" applyProtection="1">
      <alignment vertical="center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164" fontId="26" fillId="0" borderId="0" xfId="0" applyNumberFormat="1" applyFont="1" applyAlignment="1" applyProtection="1">
      <alignment vertical="center"/>
      <protection/>
    </xf>
    <xf numFmtId="164" fontId="26" fillId="0" borderId="0" xfId="0" applyNumberFormat="1" applyFont="1" applyAlignment="1" applyProtection="1">
      <alignment horizontal="center" vertical="center"/>
      <protection/>
    </xf>
    <xf numFmtId="3" fontId="22" fillId="0" borderId="12" xfId="60" applyNumberFormat="1" applyFont="1" applyBorder="1" applyAlignment="1" applyProtection="1">
      <alignment horizontal="center" vertical="center" wrapText="1"/>
      <protection/>
    </xf>
    <xf numFmtId="0" fontId="22" fillId="0" borderId="0" xfId="65" applyFont="1" applyBorder="1" applyAlignment="1" applyProtection="1">
      <alignment/>
      <protection/>
    </xf>
    <xf numFmtId="3" fontId="22" fillId="0" borderId="11" xfId="6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Border="1" applyAlignment="1" applyProtection="1">
      <alignment horizontal="center" vertical="center" wrapText="1"/>
      <protection/>
    </xf>
    <xf numFmtId="164" fontId="30" fillId="0" borderId="0" xfId="64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3" fontId="22" fillId="0" borderId="11" xfId="64" applyNumberFormat="1" applyFont="1" applyFill="1" applyBorder="1" applyAlignment="1" applyProtection="1">
      <alignment horizontal="center"/>
      <protection/>
    </xf>
    <xf numFmtId="3" fontId="22" fillId="0" borderId="11" xfId="64" applyNumberFormat="1" applyFont="1" applyBorder="1" applyAlignment="1" applyProtection="1">
      <alignment horizontal="center"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0" xfId="64" applyNumberFormat="1" applyFont="1" applyBorder="1" applyAlignment="1" applyProtection="1">
      <alignment horizontal="center"/>
      <protection/>
    </xf>
    <xf numFmtId="164" fontId="22" fillId="0" borderId="0" xfId="64" applyNumberFormat="1" applyFont="1" applyBorder="1" applyAlignment="1" applyProtection="1">
      <alignment horizontal="center"/>
      <protection/>
    </xf>
    <xf numFmtId="0" fontId="32" fillId="24" borderId="0" xfId="66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64" applyNumberFormat="1" applyFont="1" applyAlignment="1" applyProtection="1">
      <alignment horizontal="center"/>
      <protection/>
    </xf>
    <xf numFmtId="0" fontId="23" fillId="0" borderId="0" xfId="60" applyFont="1" applyAlignment="1" applyProtection="1">
      <alignment horizontal="left"/>
      <protection/>
    </xf>
    <xf numFmtId="164" fontId="22" fillId="0" borderId="0" xfId="60" applyNumberFormat="1" applyFont="1" applyAlignment="1" applyProtection="1">
      <alignment horizontal="right"/>
      <protection/>
    </xf>
    <xf numFmtId="164" fontId="22" fillId="0" borderId="0" xfId="60" applyNumberFormat="1" applyFont="1" applyProtection="1">
      <alignment/>
      <protection/>
    </xf>
    <xf numFmtId="0" fontId="23" fillId="0" borderId="0" xfId="60" applyFont="1" applyProtection="1">
      <alignment/>
      <protection/>
    </xf>
    <xf numFmtId="3" fontId="22" fillId="0" borderId="0" xfId="60" applyNumberFormat="1" applyFont="1" applyProtection="1">
      <alignment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Fill="1" applyAlignment="1" applyProtection="1">
      <alignment horizontal="left" wrapText="1" indent="1"/>
      <protection/>
    </xf>
    <xf numFmtId="0" fontId="22" fillId="0" borderId="0" xfId="60" applyFont="1" applyAlignment="1" applyProtection="1">
      <alignment horizontal="left" indent="1"/>
      <protection/>
    </xf>
    <xf numFmtId="0" fontId="32" fillId="0" borderId="0" xfId="60" applyFont="1" applyAlignment="1" applyProtection="1">
      <alignment horizontal="left" indent="2"/>
      <protection/>
    </xf>
    <xf numFmtId="0" fontId="32" fillId="0" borderId="0" xfId="60" applyFont="1" applyAlignment="1" applyProtection="1">
      <alignment horizontal="left" wrapText="1" indent="2"/>
      <protection/>
    </xf>
    <xf numFmtId="0" fontId="26" fillId="0" borderId="0" xfId="60" applyFont="1" applyAlignment="1" applyProtection="1">
      <alignment/>
      <protection/>
    </xf>
    <xf numFmtId="0" fontId="22" fillId="0" borderId="0" xfId="65" applyFont="1" applyAlignment="1" applyProtection="1">
      <alignment horizontal="left" wrapText="1"/>
      <protection/>
    </xf>
    <xf numFmtId="0" fontId="26" fillId="0" borderId="0" xfId="60" applyFont="1" applyAlignment="1" applyProtection="1">
      <alignment wrapText="1"/>
      <protection/>
    </xf>
    <xf numFmtId="0" fontId="22" fillId="0" borderId="0" xfId="60" applyFont="1" applyProtection="1">
      <alignment/>
      <protection/>
    </xf>
    <xf numFmtId="0" fontId="23" fillId="0" borderId="15" xfId="60" applyFont="1" applyFill="1" applyBorder="1" applyAlignment="1" applyProtection="1">
      <alignment horizontal="right"/>
      <protection/>
    </xf>
    <xf numFmtId="0" fontId="22" fillId="0" borderId="13" xfId="60" applyFont="1" applyBorder="1" applyProtection="1">
      <alignment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vertical="center" wrapText="1"/>
      <protection/>
    </xf>
    <xf numFmtId="164" fontId="22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11" xfId="60" applyFont="1" applyBorder="1" applyAlignment="1" applyProtection="1">
      <alignment/>
      <protection/>
    </xf>
    <xf numFmtId="164" fontId="22" fillId="0" borderId="11" xfId="64" applyNumberFormat="1" applyFont="1" applyBorder="1" applyAlignment="1" applyProtection="1">
      <alignment horizontal="right"/>
      <protection/>
    </xf>
    <xf numFmtId="0" fontId="22" fillId="0" borderId="11" xfId="60" applyFont="1" applyBorder="1" applyAlignment="1" applyProtection="1">
      <alignment horizontal="right"/>
      <protection/>
    </xf>
    <xf numFmtId="0" fontId="22" fillId="0" borderId="0" xfId="60" applyFont="1" applyBorder="1" applyAlignment="1" applyProtection="1">
      <alignment/>
      <protection/>
    </xf>
    <xf numFmtId="0" fontId="22" fillId="0" borderId="0" xfId="60" applyFont="1" applyAlignment="1" applyProtection="1">
      <alignment horizontal="left"/>
      <protection/>
    </xf>
    <xf numFmtId="0" fontId="22" fillId="0" borderId="0" xfId="63" applyFont="1" applyFill="1" applyAlignment="1" applyProtection="1">
      <alignment wrapText="1"/>
      <protection/>
    </xf>
    <xf numFmtId="0" fontId="22" fillId="0" borderId="0" xfId="60" applyFont="1" applyAlignment="1" applyProtection="1">
      <alignment wrapText="1"/>
      <protection/>
    </xf>
    <xf numFmtId="0" fontId="22" fillId="0" borderId="0" xfId="62" applyFont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wrapText="1"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164" fontId="22" fillId="0" borderId="11" xfId="64" applyNumberFormat="1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3" fontId="22" fillId="0" borderId="11" xfId="0" applyNumberFormat="1" applyFont="1" applyBorder="1" applyAlignment="1" applyProtection="1">
      <alignment horizontal="center" vertical="center" wrapText="1"/>
      <protection/>
    </xf>
    <xf numFmtId="3" fontId="2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Fill="1" applyAlignment="1" applyProtection="1">
      <alignment horizontal="left" wrapText="1" indent="1"/>
      <protection/>
    </xf>
    <xf numFmtId="0" fontId="22" fillId="0" borderId="0" xfId="0" applyFont="1" applyAlignment="1" applyProtection="1">
      <alignment horizontal="left" indent="1"/>
      <protection/>
    </xf>
    <xf numFmtId="0" fontId="32" fillId="0" borderId="0" xfId="0" applyFont="1" applyAlignment="1" applyProtection="1">
      <alignment horizontal="left" indent="2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wrapText="1" indent="2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wrapText="1"/>
      <protection/>
    </xf>
    <xf numFmtId="164" fontId="22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65" applyFont="1" applyAlignment="1" applyProtection="1">
      <alignment horizontal="left"/>
      <protection/>
    </xf>
    <xf numFmtId="0" fontId="23" fillId="0" borderId="0" xfId="65" applyFont="1" applyAlignment="1" applyProtection="1">
      <alignment/>
      <protection/>
    </xf>
    <xf numFmtId="3" fontId="22" fillId="0" borderId="0" xfId="63" applyNumberFormat="1" applyFont="1" applyProtection="1">
      <alignment/>
      <protection/>
    </xf>
    <xf numFmtId="164" fontId="22" fillId="0" borderId="0" xfId="63" applyNumberFormat="1" applyFont="1" applyAlignment="1" applyProtection="1">
      <alignment horizontal="right"/>
      <protection/>
    </xf>
    <xf numFmtId="164" fontId="22" fillId="0" borderId="0" xfId="63" applyNumberFormat="1" applyFont="1" applyProtection="1">
      <alignment/>
      <protection/>
    </xf>
    <xf numFmtId="164" fontId="22" fillId="0" borderId="0" xfId="63" applyNumberFormat="1" applyFont="1" applyProtection="1">
      <alignment/>
      <protection/>
    </xf>
    <xf numFmtId="0" fontId="22" fillId="0" borderId="0" xfId="65" applyFont="1" applyAlignment="1" applyProtection="1">
      <alignment vertical="center"/>
      <protection/>
    </xf>
    <xf numFmtId="164" fontId="22" fillId="0" borderId="0" xfId="65" applyNumberFormat="1" applyFont="1" applyAlignment="1" applyProtection="1">
      <alignment horizontal="right" vertical="center"/>
      <protection/>
    </xf>
    <xf numFmtId="164" fontId="22" fillId="0" borderId="0" xfId="65" applyNumberFormat="1" applyFont="1" applyAlignment="1" applyProtection="1">
      <alignment vertical="center"/>
      <protection/>
    </xf>
    <xf numFmtId="164" fontId="22" fillId="0" borderId="12" xfId="0" applyNumberFormat="1" applyFont="1" applyBorder="1" applyAlignment="1" applyProtection="1">
      <alignment vertical="center"/>
      <protection/>
    </xf>
    <xf numFmtId="164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65" applyFont="1" applyAlignment="1" applyProtection="1">
      <alignment/>
      <protection/>
    </xf>
    <xf numFmtId="3" fontId="22" fillId="0" borderId="0" xfId="64" applyNumberFormat="1" applyFont="1" applyAlignment="1" applyProtection="1">
      <alignment horizontal="center"/>
      <protection/>
    </xf>
    <xf numFmtId="164" fontId="22" fillId="0" borderId="0" xfId="64" applyNumberFormat="1" applyFont="1" applyAlignment="1" applyProtection="1">
      <alignment horizontal="center"/>
      <protection/>
    </xf>
    <xf numFmtId="164" fontId="22" fillId="0" borderId="12" xfId="64" applyNumberFormat="1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left" indent="1"/>
      <protection/>
    </xf>
    <xf numFmtId="3" fontId="22" fillId="0" borderId="11" xfId="0" applyNumberFormat="1" applyFont="1" applyFill="1" applyBorder="1" applyAlignment="1" applyProtection="1">
      <alignment horizontal="right"/>
      <protection/>
    </xf>
    <xf numFmtId="164" fontId="22" fillId="0" borderId="11" xfId="0" applyNumberFormat="1" applyFont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3" fontId="22" fillId="0" borderId="0" xfId="64" applyNumberFormat="1" applyFont="1" applyBorder="1" applyProtection="1">
      <alignment/>
      <protection/>
    </xf>
    <xf numFmtId="164" fontId="22" fillId="0" borderId="0" xfId="64" applyNumberFormat="1" applyFont="1" applyBorder="1" applyProtection="1">
      <alignment/>
      <protection/>
    </xf>
    <xf numFmtId="164" fontId="22" fillId="0" borderId="0" xfId="63" applyNumberFormat="1" applyFont="1" applyAlignment="1" applyProtection="1">
      <alignment horizontal="left"/>
      <protection/>
    </xf>
    <xf numFmtId="0" fontId="22" fillId="0" borderId="0" xfId="63" applyFont="1" applyFill="1" applyProtection="1">
      <alignment/>
      <protection/>
    </xf>
    <xf numFmtId="0" fontId="22" fillId="0" borderId="0" xfId="62" applyFont="1" applyAlignment="1" applyProtection="1">
      <alignment/>
      <protection/>
    </xf>
    <xf numFmtId="0" fontId="22" fillId="0" borderId="0" xfId="63" applyFont="1" applyProtection="1">
      <alignment/>
      <protection/>
    </xf>
    <xf numFmtId="164" fontId="22" fillId="0" borderId="0" xfId="64" applyNumberFormat="1" applyFont="1" applyBorder="1" applyAlignment="1" applyProtection="1">
      <alignment vertical="center"/>
      <protection/>
    </xf>
    <xf numFmtId="164" fontId="22" fillId="0" borderId="0" xfId="63" applyNumberFormat="1" applyFont="1" applyAlignment="1" applyProtection="1">
      <alignment horizontal="left" vertical="center"/>
      <protection/>
    </xf>
    <xf numFmtId="0" fontId="22" fillId="0" borderId="0" xfId="63" applyFont="1" applyProtection="1">
      <alignment/>
      <protection/>
    </xf>
    <xf numFmtId="3" fontId="22" fillId="0" borderId="0" xfId="63" applyNumberFormat="1" applyFont="1" applyProtection="1">
      <alignment/>
      <protection/>
    </xf>
    <xf numFmtId="0" fontId="23" fillId="0" borderId="0" xfId="60" applyFont="1" applyAlignment="1" applyProtection="1">
      <alignment/>
      <protection/>
    </xf>
    <xf numFmtId="0" fontId="32" fillId="24" borderId="0" xfId="66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64" fontId="22" fillId="0" borderId="0" xfId="63" applyNumberFormat="1" applyFont="1">
      <alignment/>
      <protection/>
    </xf>
    <xf numFmtId="3" fontId="22" fillId="0" borderId="0" xfId="63" applyNumberFormat="1" applyFont="1">
      <alignment/>
      <protection/>
    </xf>
    <xf numFmtId="0" fontId="22" fillId="0" borderId="0" xfId="65" applyFont="1" applyAlignment="1">
      <alignment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164" fontId="22" fillId="0" borderId="0" xfId="64" applyNumberFormat="1" applyFont="1" applyBorder="1">
      <alignment/>
      <protection/>
    </xf>
    <xf numFmtId="3" fontId="22" fillId="0" borderId="0" xfId="64" applyNumberFormat="1" applyFont="1" applyBorder="1">
      <alignment/>
      <protection/>
    </xf>
    <xf numFmtId="0" fontId="22" fillId="0" borderId="0" xfId="65" applyFont="1" applyFill="1" applyBorder="1" applyAlignment="1">
      <alignment/>
      <protection locked="0"/>
    </xf>
    <xf numFmtId="0" fontId="22" fillId="0" borderId="11" xfId="63" applyFont="1" applyBorder="1">
      <alignment/>
      <protection/>
    </xf>
    <xf numFmtId="164" fontId="22" fillId="0" borderId="11" xfId="64" applyNumberFormat="1" applyFont="1" applyBorder="1">
      <alignment/>
      <protection/>
    </xf>
    <xf numFmtId="3" fontId="22" fillId="0" borderId="11" xfId="64" applyNumberFormat="1" applyFont="1" applyBorder="1">
      <alignment/>
      <protection/>
    </xf>
    <xf numFmtId="0" fontId="22" fillId="0" borderId="11" xfId="65" applyFont="1" applyFill="1" applyBorder="1" applyAlignment="1">
      <alignment/>
      <protection locked="0"/>
    </xf>
    <xf numFmtId="3" fontId="22" fillId="0" borderId="0" xfId="64" applyNumberFormat="1" applyFont="1" applyAlignment="1">
      <alignment/>
      <protection/>
    </xf>
    <xf numFmtId="0" fontId="22" fillId="0" borderId="0" xfId="0" applyFont="1" applyFill="1" applyAlignment="1">
      <alignment/>
    </xf>
    <xf numFmtId="0" fontId="32" fillId="0" borderId="0" xfId="0" applyFont="1" applyAlignment="1">
      <alignment/>
    </xf>
    <xf numFmtId="3" fontId="22" fillId="0" borderId="0" xfId="64" applyNumberFormat="1" applyFont="1" applyAlignment="1">
      <alignment horizontal="center"/>
      <protection/>
    </xf>
    <xf numFmtId="164" fontId="22" fillId="0" borderId="11" xfId="60" applyNumberFormat="1" applyFont="1" applyBorder="1" applyAlignment="1">
      <alignment horizontal="center" vertical="center" wrapText="1"/>
      <protection/>
    </xf>
    <xf numFmtId="3" fontId="22" fillId="0" borderId="11" xfId="60" applyNumberFormat="1" applyFont="1" applyBorder="1" applyAlignment="1">
      <alignment horizontal="center" vertical="center" wrapText="1"/>
      <protection/>
    </xf>
    <xf numFmtId="0" fontId="22" fillId="0" borderId="11" xfId="65" applyFont="1" applyBorder="1" applyAlignment="1">
      <alignment vertical="center" wrapText="1"/>
      <protection locked="0"/>
    </xf>
    <xf numFmtId="0" fontId="22" fillId="0" borderId="13" xfId="65" applyFont="1" applyBorder="1" applyAlignment="1">
      <alignment horizontal="centerContinuous" vertical="center"/>
      <protection locked="0"/>
    </xf>
    <xf numFmtId="164" fontId="22" fillId="0" borderId="13" xfId="60" applyNumberFormat="1" applyFont="1" applyBorder="1" applyAlignment="1">
      <alignment horizontal="centerContinuous" vertical="center" wrapText="1"/>
      <protection/>
    </xf>
    <xf numFmtId="3" fontId="22" fillId="0" borderId="13" xfId="60" applyNumberFormat="1" applyFont="1" applyBorder="1" applyAlignment="1">
      <alignment horizontal="centerContinuous" vertical="center" wrapText="1"/>
      <protection/>
    </xf>
    <xf numFmtId="0" fontId="22" fillId="0" borderId="12" xfId="65" applyFont="1" applyBorder="1" applyAlignment="1">
      <alignment vertical="center"/>
      <protection locked="0"/>
    </xf>
    <xf numFmtId="0" fontId="22" fillId="0" borderId="0" xfId="65" applyFont="1" applyAlignment="1">
      <alignment vertical="center"/>
      <protection locked="0"/>
    </xf>
    <xf numFmtId="164" fontId="22" fillId="0" borderId="0" xfId="65" applyNumberFormat="1" applyFont="1" applyAlignment="1">
      <alignment vertical="center"/>
      <protection locked="0"/>
    </xf>
    <xf numFmtId="164" fontId="22" fillId="0" borderId="0" xfId="65" applyNumberFormat="1" applyFont="1" applyAlignment="1">
      <alignment horizontal="right" vertical="center"/>
      <protection locked="0"/>
    </xf>
    <xf numFmtId="3" fontId="22" fillId="0" borderId="0" xfId="65" applyNumberFormat="1" applyFont="1" applyAlignment="1">
      <alignment vertical="center"/>
      <protection locked="0"/>
    </xf>
    <xf numFmtId="164" fontId="22" fillId="0" borderId="0" xfId="63" applyNumberFormat="1" applyFont="1" applyAlignment="1">
      <alignment horizontal="right"/>
      <protection/>
    </xf>
    <xf numFmtId="0" fontId="22" fillId="0" borderId="0" xfId="65" applyFont="1" applyBorder="1" applyAlignment="1">
      <alignment/>
      <protection locked="0"/>
    </xf>
    <xf numFmtId="0" fontId="22" fillId="0" borderId="11" xfId="65" applyFont="1" applyBorder="1" applyAlignment="1">
      <alignment/>
      <protection locked="0"/>
    </xf>
    <xf numFmtId="3" fontId="22" fillId="0" borderId="0" xfId="63" applyNumberFormat="1" applyFont="1" applyAlignment="1">
      <alignment horizontal="right"/>
      <protection/>
    </xf>
    <xf numFmtId="164" fontId="26" fillId="0" borderId="0" xfId="60" applyNumberFormat="1" applyFont="1" applyBorder="1" applyAlignment="1">
      <alignment horizontal="left" vertical="center" wrapText="1" indent="2"/>
      <protection/>
    </xf>
    <xf numFmtId="0" fontId="40" fillId="0" borderId="0" xfId="60" applyFont="1" applyAlignment="1">
      <alignment horizontal="left"/>
      <protection/>
    </xf>
    <xf numFmtId="0" fontId="22" fillId="0" borderId="11" xfId="65" applyFont="1" applyBorder="1" applyAlignment="1">
      <alignment horizontal="center" vertical="center" wrapText="1"/>
      <protection locked="0"/>
    </xf>
    <xf numFmtId="0" fontId="22" fillId="0" borderId="11" xfId="65" applyFont="1" applyBorder="1" applyAlignment="1">
      <alignment horizontal="centerContinuous" vertical="center" wrapText="1"/>
      <protection locked="0"/>
    </xf>
    <xf numFmtId="0" fontId="22" fillId="0" borderId="12" xfId="65" applyFont="1" applyBorder="1" applyAlignment="1">
      <alignment horizontal="center" vertical="center" wrapText="1"/>
      <protection locked="0"/>
    </xf>
    <xf numFmtId="0" fontId="22" fillId="0" borderId="0" xfId="65" applyFont="1" applyBorder="1" applyAlignment="1">
      <alignment horizontal="left" wrapText="1"/>
      <protection locked="0"/>
    </xf>
    <xf numFmtId="165" fontId="22" fillId="0" borderId="0" xfId="63" applyNumberFormat="1" applyFont="1" applyAlignment="1">
      <alignment horizontal="right"/>
      <protection/>
    </xf>
    <xf numFmtId="3" fontId="26" fillId="0" borderId="0" xfId="63" applyNumberFormat="1" applyFont="1" applyAlignment="1">
      <alignment horizontal="right"/>
      <protection/>
    </xf>
    <xf numFmtId="0" fontId="12" fillId="24" borderId="0" xfId="54" applyFill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 hidden="1"/>
    </xf>
    <xf numFmtId="165" fontId="22" fillId="0" borderId="0" xfId="60" applyNumberFormat="1" applyFont="1" applyFill="1" applyAlignment="1" applyProtection="1">
      <alignment horizontal="right"/>
      <protection hidden="1"/>
    </xf>
    <xf numFmtId="165" fontId="22" fillId="0" borderId="0" xfId="60" applyNumberFormat="1" applyFont="1" applyProtection="1">
      <alignment/>
      <protection hidden="1"/>
    </xf>
    <xf numFmtId="3" fontId="22" fillId="0" borderId="0" xfId="60" applyNumberFormat="1" applyFont="1" applyAlignment="1" applyProtection="1">
      <alignment/>
      <protection hidden="1"/>
    </xf>
    <xf numFmtId="165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3" fontId="22" fillId="0" borderId="0" xfId="0" applyNumberFormat="1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166" fontId="22" fillId="0" borderId="0" xfId="44" applyNumberFormat="1" applyFont="1" applyFill="1" applyAlignment="1" applyProtection="1">
      <alignment horizontal="right"/>
      <protection hidden="1"/>
    </xf>
    <xf numFmtId="167" fontId="22" fillId="0" borderId="0" xfId="44" applyNumberFormat="1" applyFont="1" applyFill="1" applyAlignment="1" applyProtection="1">
      <alignment horizontal="right"/>
      <protection hidden="1"/>
    </xf>
    <xf numFmtId="166" fontId="22" fillId="0" borderId="0" xfId="44" applyNumberFormat="1" applyFont="1" applyAlignment="1" applyProtection="1">
      <alignment horizontal="right"/>
      <protection hidden="1"/>
    </xf>
    <xf numFmtId="167" fontId="22" fillId="0" borderId="0" xfId="44" applyNumberFormat="1" applyFont="1" applyAlignment="1" applyProtection="1">
      <alignment horizontal="right"/>
      <protection hidden="1"/>
    </xf>
    <xf numFmtId="164" fontId="22" fillId="0" borderId="0" xfId="60" applyNumberFormat="1" applyFont="1" applyFill="1" applyAlignment="1" applyProtection="1">
      <alignment horizontal="right"/>
      <protection hidden="1"/>
    </xf>
    <xf numFmtId="164" fontId="22" fillId="0" borderId="0" xfId="60" applyNumberFormat="1" applyFont="1" applyFill="1" applyAlignment="1" applyProtection="1">
      <alignment horizontal="right" vertical="center"/>
      <protection hidden="1"/>
    </xf>
    <xf numFmtId="166" fontId="22" fillId="0" borderId="0" xfId="44" applyNumberFormat="1" applyFont="1" applyFill="1" applyAlignment="1">
      <alignment horizontal="right"/>
    </xf>
    <xf numFmtId="164" fontId="22" fillId="0" borderId="0" xfId="60" applyNumberFormat="1" applyFont="1" applyFill="1" applyAlignment="1">
      <alignment horizontal="right" vertical="center"/>
      <protection/>
    </xf>
    <xf numFmtId="166" fontId="22" fillId="0" borderId="16" xfId="44" applyNumberFormat="1" applyFont="1" applyFill="1" applyBorder="1" applyAlignment="1">
      <alignment horizontal="right"/>
    </xf>
    <xf numFmtId="164" fontId="22" fillId="0" borderId="16" xfId="60" applyNumberFormat="1" applyFont="1" applyFill="1" applyBorder="1" applyAlignment="1">
      <alignment horizontal="right" vertical="center"/>
      <protection/>
    </xf>
    <xf numFmtId="164" fontId="22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65" fontId="22" fillId="0" borderId="0" xfId="60" applyNumberFormat="1" applyFont="1" applyFill="1" applyBorder="1" applyAlignment="1" applyProtection="1">
      <alignment horizontal="right"/>
      <protection hidden="1" locked="0"/>
    </xf>
    <xf numFmtId="165" fontId="22" fillId="0" borderId="11" xfId="60" applyNumberFormat="1" applyFont="1" applyFill="1" applyBorder="1" applyAlignment="1" applyProtection="1">
      <alignment horizontal="right"/>
      <protection hidden="1" locked="0"/>
    </xf>
    <xf numFmtId="0" fontId="26" fillId="0" borderId="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4" fillId="0" borderId="13" xfId="60" applyFont="1" applyBorder="1" applyProtection="1">
      <alignment/>
      <protection/>
    </xf>
    <xf numFmtId="3" fontId="22" fillId="0" borderId="13" xfId="60" applyNumberFormat="1" applyFont="1" applyFill="1" applyBorder="1" applyAlignment="1" applyProtection="1">
      <alignment horizontal="right"/>
      <protection/>
    </xf>
    <xf numFmtId="0" fontId="22" fillId="0" borderId="0" xfId="60" applyFont="1" applyFill="1" applyBorder="1" applyAlignment="1" applyProtection="1">
      <alignment vertical="center" wrapText="1"/>
      <protection/>
    </xf>
    <xf numFmtId="0" fontId="22" fillId="0" borderId="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0" xfId="6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2" fillId="0" borderId="0" xfId="60" applyFont="1" applyFill="1" applyAlignment="1" applyProtection="1">
      <alignment wrapText="1"/>
      <protection locked="0"/>
    </xf>
    <xf numFmtId="0" fontId="22" fillId="0" borderId="0" xfId="60" applyFont="1" applyBorder="1" applyAlignment="1" applyProtection="1">
      <alignment wrapText="1"/>
      <protection locked="0"/>
    </xf>
    <xf numFmtId="0" fontId="26" fillId="0" borderId="0" xfId="54" applyFont="1" applyBorder="1" applyAlignment="1" applyProtection="1">
      <alignment horizontal="right" vertical="center" indent="1"/>
      <protection hidden="1" locked="0"/>
    </xf>
    <xf numFmtId="166" fontId="22" fillId="0" borderId="0" xfId="44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41" fillId="0" borderId="0" xfId="54" applyFont="1" applyBorder="1" applyAlignment="1" applyProtection="1">
      <alignment vertical="center"/>
      <protection hidden="1" locked="0"/>
    </xf>
    <xf numFmtId="0" fontId="26" fillId="0" borderId="0" xfId="60" applyFont="1" applyBorder="1" applyProtection="1">
      <alignment/>
      <protection hidden="1" locked="0"/>
    </xf>
    <xf numFmtId="0" fontId="22" fillId="0" borderId="11" xfId="60" applyFont="1" applyFill="1" applyBorder="1" applyAlignment="1" applyProtection="1">
      <alignment horizontal="right"/>
      <protection hidden="1" locked="0"/>
    </xf>
    <xf numFmtId="165" fontId="22" fillId="0" borderId="0" xfId="60" applyNumberFormat="1" applyFont="1" applyAlignment="1">
      <alignment horizontal="right" indent="1"/>
      <protection/>
    </xf>
    <xf numFmtId="0" fontId="32" fillId="0" borderId="0" xfId="0" applyFont="1" applyBorder="1" applyAlignment="1" quotePrefix="1">
      <alignment horizontal="left" vertical="center" wrapText="1" indent="3"/>
    </xf>
    <xf numFmtId="164" fontId="32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22" fillId="0" borderId="0" xfId="60" applyFont="1" applyAlignment="1">
      <alignment horizontal="left"/>
      <protection/>
    </xf>
    <xf numFmtId="0" fontId="22" fillId="0" borderId="0" xfId="0" applyNumberFormat="1" applyFont="1" applyBorder="1" applyAlignment="1">
      <alignment horizontal="left"/>
    </xf>
    <xf numFmtId="0" fontId="22" fillId="0" borderId="0" xfId="60" applyFont="1" applyFill="1" applyAlignment="1">
      <alignment horizontal="left" vertical="top" wrapText="1"/>
      <protection/>
    </xf>
    <xf numFmtId="0" fontId="23" fillId="0" borderId="0" xfId="60" applyFont="1" applyAlignment="1">
      <alignment horizontal="left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/>
      <protection/>
    </xf>
    <xf numFmtId="164" fontId="22" fillId="0" borderId="0" xfId="60" applyNumberFormat="1" applyFont="1" applyAlignment="1">
      <alignment horizontal="left" wrapText="1"/>
      <protection/>
    </xf>
    <xf numFmtId="0" fontId="22" fillId="0" borderId="0" xfId="60" applyFont="1" applyFill="1" applyAlignment="1">
      <alignment horizontal="left" wrapText="1"/>
      <protection/>
    </xf>
    <xf numFmtId="0" fontId="22" fillId="0" borderId="0" xfId="60" applyFont="1" applyAlignment="1">
      <alignment horizontal="left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Fill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top" wrapText="1"/>
      <protection/>
    </xf>
    <xf numFmtId="0" fontId="22" fillId="24" borderId="11" xfId="60" applyFont="1" applyFill="1" applyBorder="1" applyAlignment="1">
      <alignment horizontal="center"/>
      <protection/>
    </xf>
    <xf numFmtId="0" fontId="0" fillId="0" borderId="0" xfId="60" applyAlignment="1">
      <alignment vertical="center" wrapText="1"/>
      <protection/>
    </xf>
    <xf numFmtId="3" fontId="22" fillId="24" borderId="17" xfId="60" applyNumberFormat="1" applyFont="1" applyFill="1" applyBorder="1" applyAlignment="1">
      <alignment horizontal="center"/>
      <protection/>
    </xf>
    <xf numFmtId="0" fontId="22" fillId="24" borderId="0" xfId="60" applyFont="1" applyFill="1" applyAlignment="1">
      <alignment horizontal="left"/>
      <protection/>
    </xf>
    <xf numFmtId="0" fontId="22" fillId="24" borderId="0" xfId="60" applyFont="1" applyFill="1" applyAlignment="1">
      <alignment horizontal="left" vertical="top" wrapText="1"/>
      <protection/>
    </xf>
    <xf numFmtId="1" fontId="23" fillId="24" borderId="0" xfId="60" applyNumberFormat="1" applyFont="1" applyFill="1" applyAlignment="1">
      <alignment horizontal="left" wrapText="1"/>
      <protection/>
    </xf>
    <xf numFmtId="1" fontId="23" fillId="24" borderId="0" xfId="60" applyNumberFormat="1" applyFont="1" applyFill="1" applyAlignment="1">
      <alignment horizontal="left"/>
      <protection/>
    </xf>
    <xf numFmtId="1" fontId="24" fillId="24" borderId="0" xfId="60" applyNumberFormat="1" applyFont="1" applyFill="1" applyAlignment="1">
      <alignment horizontal="left" wrapText="1"/>
      <protection/>
    </xf>
    <xf numFmtId="0" fontId="0" fillId="0" borderId="0" xfId="60" applyAlignment="1">
      <alignment wrapText="1"/>
      <protection/>
    </xf>
    <xf numFmtId="0" fontId="22" fillId="24" borderId="17" xfId="60" applyFont="1" applyFill="1" applyBorder="1" applyAlignment="1">
      <alignment horizontal="center"/>
      <protection/>
    </xf>
    <xf numFmtId="0" fontId="22" fillId="0" borderId="0" xfId="62" applyFont="1" applyAlignment="1">
      <alignment horizontal="left"/>
      <protection/>
    </xf>
    <xf numFmtId="1" fontId="23" fillId="24" borderId="0" xfId="60" applyNumberFormat="1" applyFont="1" applyFill="1" applyAlignment="1">
      <alignment wrapText="1"/>
      <protection/>
    </xf>
    <xf numFmtId="0" fontId="0" fillId="24" borderId="0" xfId="60" applyFill="1" applyAlignment="1">
      <alignment wrapText="1"/>
      <protection/>
    </xf>
    <xf numFmtId="0" fontId="0" fillId="24" borderId="0" xfId="60" applyFill="1" applyAlignment="1">
      <alignment/>
      <protection/>
    </xf>
    <xf numFmtId="0" fontId="26" fillId="24" borderId="11" xfId="0" applyFont="1" applyFill="1" applyBorder="1" applyAlignment="1">
      <alignment horizontal="center" wrapText="1"/>
    </xf>
    <xf numFmtId="1" fontId="23" fillId="24" borderId="0" xfId="60" applyNumberFormat="1" applyFont="1" applyFill="1" applyBorder="1" applyAlignment="1">
      <alignment horizontal="left"/>
      <protection/>
    </xf>
    <xf numFmtId="0" fontId="23" fillId="24" borderId="13" xfId="0" applyFont="1" applyFill="1" applyBorder="1" applyAlignment="1">
      <alignment horizontal="center" wrapText="1"/>
    </xf>
    <xf numFmtId="1" fontId="23" fillId="24" borderId="13" xfId="60" applyNumberFormat="1" applyFont="1" applyFill="1" applyBorder="1" applyAlignment="1">
      <alignment horizontal="center"/>
      <protection/>
    </xf>
    <xf numFmtId="0" fontId="22" fillId="24" borderId="12" xfId="60" applyFont="1" applyFill="1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11" xfId="60" applyFont="1" applyFill="1" applyBorder="1" applyAlignment="1">
      <alignment horizont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wrapText="1"/>
    </xf>
    <xf numFmtId="0" fontId="22" fillId="24" borderId="0" xfId="60" applyFont="1" applyFill="1" applyBorder="1" applyAlignment="1">
      <alignment vertical="top" wrapText="1"/>
      <protection/>
    </xf>
    <xf numFmtId="0" fontId="0" fillId="0" borderId="0" xfId="60" applyBorder="1" applyAlignment="1">
      <alignment vertical="top" wrapText="1"/>
      <protection/>
    </xf>
    <xf numFmtId="0" fontId="0" fillId="0" borderId="0" xfId="0" applyBorder="1" applyAlignment="1">
      <alignment horizontal="center" vertical="center" wrapText="1"/>
    </xf>
    <xf numFmtId="0" fontId="22" fillId="24" borderId="18" xfId="60" applyFont="1" applyFill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22" fillId="24" borderId="18" xfId="60" applyFont="1" applyFill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23" fillId="0" borderId="0" xfId="60" applyFont="1" applyFill="1" applyAlignment="1" applyProtection="1">
      <alignment horizontal="left" wrapText="1"/>
      <protection/>
    </xf>
    <xf numFmtId="0" fontId="23" fillId="0" borderId="0" xfId="60" applyFont="1" applyAlignment="1" applyProtection="1">
      <alignment horizontal="left"/>
      <protection/>
    </xf>
    <xf numFmtId="0" fontId="22" fillId="0" borderId="0" xfId="60" applyFont="1" applyAlignment="1" applyProtection="1">
      <alignment horizontal="left"/>
      <protection/>
    </xf>
    <xf numFmtId="0" fontId="22" fillId="0" borderId="0" xfId="60" applyFont="1" applyFill="1" applyAlignment="1" applyProtection="1">
      <alignment horizontal="left" wrapText="1"/>
      <protection/>
    </xf>
    <xf numFmtId="0" fontId="26" fillId="0" borderId="0" xfId="54" applyFont="1" applyBorder="1" applyAlignment="1" applyProtection="1">
      <alignment horizontal="right" vertical="center" indent="1"/>
      <protection hidden="1" locked="0"/>
    </xf>
    <xf numFmtId="0" fontId="23" fillId="0" borderId="15" xfId="60" applyFont="1" applyFill="1" applyBorder="1" applyAlignment="1" applyProtection="1">
      <alignment horizontal="left"/>
      <protection/>
    </xf>
    <xf numFmtId="0" fontId="23" fillId="0" borderId="13" xfId="60" applyFont="1" applyFill="1" applyBorder="1" applyAlignment="1" applyProtection="1">
      <alignment horizontal="left"/>
      <protection/>
    </xf>
    <xf numFmtId="0" fontId="23" fillId="0" borderId="19" xfId="60" applyFont="1" applyFill="1" applyBorder="1" applyAlignment="1" applyProtection="1">
      <alignment horizontal="left"/>
      <protection/>
    </xf>
    <xf numFmtId="0" fontId="22" fillId="0" borderId="15" xfId="54" applyFont="1" applyFill="1" applyBorder="1" applyAlignment="1" applyProtection="1">
      <alignment horizontal="left" vertical="center"/>
      <protection locked="0"/>
    </xf>
    <xf numFmtId="0" fontId="22" fillId="0" borderId="13" xfId="54" applyFont="1" applyFill="1" applyBorder="1" applyAlignment="1" applyProtection="1">
      <alignment horizontal="left" vertical="center"/>
      <protection locked="0"/>
    </xf>
    <xf numFmtId="0" fontId="22" fillId="0" borderId="19" xfId="54" applyFont="1" applyFill="1" applyBorder="1" applyAlignment="1" applyProtection="1">
      <alignment horizontal="left" vertical="center"/>
      <protection locked="0"/>
    </xf>
    <xf numFmtId="0" fontId="22" fillId="0" borderId="12" xfId="60" applyFont="1" applyBorder="1" applyAlignment="1" applyProtection="1">
      <alignment horizontal="left" vertical="center"/>
      <protection hidden="1"/>
    </xf>
    <xf numFmtId="0" fontId="22" fillId="0" borderId="11" xfId="60" applyFont="1" applyBorder="1" applyAlignment="1" applyProtection="1">
      <alignment horizontal="left" vertical="center"/>
      <protection hidden="1"/>
    </xf>
    <xf numFmtId="0" fontId="23" fillId="0" borderId="11" xfId="60" applyFont="1" applyBorder="1" applyAlignment="1" applyProtection="1">
      <alignment horizontal="center" vertical="center"/>
      <protection hidden="1" locked="0"/>
    </xf>
    <xf numFmtId="0" fontId="22" fillId="0" borderId="12" xfId="60" applyFont="1" applyBorder="1" applyAlignment="1" applyProtection="1">
      <alignment horizontal="center" vertical="center" wrapText="1"/>
      <protection hidden="1" locked="0"/>
    </xf>
    <xf numFmtId="0" fontId="22" fillId="0" borderId="11" xfId="60" applyFont="1" applyBorder="1" applyAlignment="1" applyProtection="1">
      <alignment horizontal="center" vertical="center" wrapText="1"/>
      <protection hidden="1" locked="0"/>
    </xf>
    <xf numFmtId="3" fontId="22" fillId="0" borderId="12" xfId="60" applyNumberFormat="1" applyFont="1" applyBorder="1" applyAlignment="1" applyProtection="1">
      <alignment horizontal="center" vertical="center" wrapText="1"/>
      <protection hidden="1" locked="0"/>
    </xf>
    <xf numFmtId="3" fontId="22" fillId="0" borderId="11" xfId="60" applyNumberFormat="1" applyFont="1" applyBorder="1" applyAlignment="1" applyProtection="1">
      <alignment horizontal="center" vertical="center" wrapText="1"/>
      <protection hidden="1" locked="0"/>
    </xf>
    <xf numFmtId="164" fontId="22" fillId="0" borderId="12" xfId="60" applyNumberFormat="1" applyFont="1" applyBorder="1" applyAlignment="1" applyProtection="1">
      <alignment horizontal="center" vertical="center" wrapText="1"/>
      <protection hidden="1" locked="0"/>
    </xf>
    <xf numFmtId="164" fontId="22" fillId="0" borderId="11" xfId="60" applyNumberFormat="1" applyFont="1" applyBorder="1" applyAlignment="1" applyProtection="1">
      <alignment horizontal="center" vertical="center" wrapText="1"/>
      <protection hidden="1" locked="0"/>
    </xf>
    <xf numFmtId="164" fontId="22" fillId="0" borderId="13" xfId="60" applyNumberFormat="1" applyFont="1" applyBorder="1" applyAlignment="1" applyProtection="1">
      <alignment horizontal="center" vertical="center" wrapText="1"/>
      <protection hidden="1" locked="0"/>
    </xf>
    <xf numFmtId="0" fontId="22" fillId="0" borderId="0" xfId="65" applyFont="1" applyBorder="1" applyAlignment="1" applyProtection="1">
      <alignment horizontal="center" vertical="center" wrapText="1"/>
      <protection hidden="1" locked="0"/>
    </xf>
    <xf numFmtId="0" fontId="23" fillId="0" borderId="15" xfId="60" applyFont="1" applyFill="1" applyBorder="1" applyAlignment="1" applyProtection="1">
      <alignment horizontal="center"/>
      <protection hidden="1" locked="0"/>
    </xf>
    <xf numFmtId="0" fontId="23" fillId="0" borderId="19" xfId="60" applyFont="1" applyFill="1" applyBorder="1" applyAlignment="1" applyProtection="1">
      <alignment horizontal="center"/>
      <protection hidden="1" locked="0"/>
    </xf>
    <xf numFmtId="0" fontId="22" fillId="0" borderId="0" xfId="63" applyFont="1" applyFill="1" applyAlignment="1">
      <alignment horizontal="left" wrapText="1"/>
      <protection/>
    </xf>
    <xf numFmtId="0" fontId="22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3" fillId="0" borderId="15" xfId="60" applyFont="1" applyFill="1" applyBorder="1" applyAlignment="1" applyProtection="1">
      <alignment horizontal="center"/>
      <protection/>
    </xf>
    <xf numFmtId="0" fontId="23" fillId="0" borderId="19" xfId="60" applyFont="1" applyFill="1" applyBorder="1" applyAlignment="1" applyProtection="1">
      <alignment horizontal="center"/>
      <protection/>
    </xf>
    <xf numFmtId="3" fontId="22" fillId="0" borderId="12" xfId="60" applyNumberFormat="1" applyFont="1" applyBorder="1" applyAlignment="1" applyProtection="1">
      <alignment horizontal="center" vertical="center" wrapText="1"/>
      <protection/>
    </xf>
    <xf numFmtId="3" fontId="22" fillId="0" borderId="11" xfId="60" applyNumberFormat="1" applyFont="1" applyBorder="1" applyAlignment="1" applyProtection="1">
      <alignment horizontal="center" vertical="center" wrapText="1"/>
      <protection/>
    </xf>
    <xf numFmtId="0" fontId="22" fillId="0" borderId="12" xfId="60" applyFont="1" applyBorder="1" applyAlignment="1" applyProtection="1">
      <alignment horizontal="center" vertical="center" wrapText="1"/>
      <protection/>
    </xf>
    <xf numFmtId="0" fontId="22" fillId="0" borderId="11" xfId="60" applyFont="1" applyBorder="1" applyAlignment="1" applyProtection="1">
      <alignment horizontal="center" vertical="center" wrapText="1"/>
      <protection/>
    </xf>
    <xf numFmtId="0" fontId="23" fillId="0" borderId="0" xfId="60" applyFont="1" applyAlignment="1">
      <alignment horizontal="left" wrapText="1"/>
      <protection/>
    </xf>
    <xf numFmtId="0" fontId="22" fillId="0" borderId="13" xfId="60" applyFont="1" applyBorder="1" applyAlignment="1">
      <alignment horizontal="center"/>
      <protection/>
    </xf>
    <xf numFmtId="0" fontId="23" fillId="0" borderId="0" xfId="0" applyFont="1" applyAlignment="1" applyProtection="1">
      <alignment horizontal="left" wrapText="1"/>
      <protection/>
    </xf>
    <xf numFmtId="0" fontId="22" fillId="0" borderId="0" xfId="60" applyFont="1" applyAlignment="1" applyProtection="1">
      <alignment horizontal="left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63" applyFont="1" applyFill="1" applyAlignment="1" applyProtection="1">
      <alignment horizontal="left" wrapText="1"/>
      <protection/>
    </xf>
    <xf numFmtId="164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0" xfId="62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22" fillId="0" borderId="12" xfId="0" applyNumberFormat="1" applyFont="1" applyBorder="1" applyAlignment="1" applyProtection="1">
      <alignment horizontal="center" vertical="center" wrapText="1"/>
      <protection/>
    </xf>
    <xf numFmtId="3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14" xfId="60" applyFont="1" applyFill="1" applyBorder="1" applyAlignment="1" applyProtection="1">
      <alignment horizontal="center"/>
      <protection/>
    </xf>
    <xf numFmtId="164" fontId="22" fillId="0" borderId="13" xfId="0" applyNumberFormat="1" applyFont="1" applyBorder="1" applyAlignment="1" applyProtection="1">
      <alignment horizontal="center" vertical="center" wrapText="1"/>
      <protection/>
    </xf>
    <xf numFmtId="3" fontId="22" fillId="0" borderId="13" xfId="0" applyNumberFormat="1" applyFont="1" applyBorder="1" applyAlignment="1" applyProtection="1">
      <alignment horizontal="center" vertical="center" wrapText="1"/>
      <protection/>
    </xf>
    <xf numFmtId="0" fontId="23" fillId="0" borderId="0" xfId="65" applyFont="1" applyAlignment="1" applyProtection="1">
      <alignment horizontal="left"/>
      <protection/>
    </xf>
    <xf numFmtId="0" fontId="22" fillId="0" borderId="0" xfId="65" applyFont="1" applyBorder="1" applyAlignment="1" applyProtection="1">
      <alignment/>
      <protection/>
    </xf>
    <xf numFmtId="0" fontId="22" fillId="0" borderId="0" xfId="65" applyFont="1" applyBorder="1" applyAlignment="1" applyProtection="1">
      <alignment vertical="center"/>
      <protection/>
    </xf>
    <xf numFmtId="0" fontId="23" fillId="0" borderId="0" xfId="65" applyFont="1" applyAlignment="1">
      <alignment horizontal="left"/>
      <protection locked="0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2" fillId="0" borderId="0" xfId="60" applyFont="1" applyFill="1" applyAlignment="1">
      <alignment vertical="top" wrapText="1"/>
      <protection/>
    </xf>
    <xf numFmtId="0" fontId="22" fillId="0" borderId="0" xfId="63" applyFont="1" applyFill="1" applyAlignment="1">
      <alignment vertical="top" wrapText="1"/>
      <protection/>
    </xf>
    <xf numFmtId="0" fontId="0" fillId="0" borderId="0" xfId="60" applyFill="1" applyAlignment="1">
      <alignment vertical="top" wrapText="1"/>
      <protection/>
    </xf>
    <xf numFmtId="0" fontId="26" fillId="0" borderId="0" xfId="60" applyFont="1" applyFill="1" applyBorder="1" applyAlignment="1" applyProtection="1">
      <alignment vertical="center"/>
      <protection hidden="1"/>
    </xf>
    <xf numFmtId="164" fontId="22" fillId="0" borderId="0" xfId="60" applyNumberFormat="1" applyFont="1" applyAlignment="1">
      <alignment wrapText="1"/>
      <protection/>
    </xf>
    <xf numFmtId="0" fontId="22" fillId="0" borderId="0" xfId="60" applyFont="1" applyFill="1" applyAlignment="1">
      <alignment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SFR33_2009Tablesv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GCSESFR_Jan05_skeletontabsv1.2" xfId="62"/>
    <cellStyle name="Normal_SFR04_fin_Table 4_pr" xfId="63"/>
    <cellStyle name="Normal_SfrOct00tabs2" xfId="64"/>
    <cellStyle name="Normal_Table02a_jv" xfId="65"/>
    <cellStyle name="Normal_table1_MN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6"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indexed="51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5" formatCode="#,##0.0"/>
      <border/>
    </dxf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2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9.7109375" style="47" customWidth="1"/>
    <col min="2" max="2" width="143.421875" style="47" customWidth="1"/>
    <col min="3" max="16384" width="9.140625" style="47" customWidth="1"/>
  </cols>
  <sheetData>
    <row r="1" spans="1:6" ht="12.75">
      <c r="A1" s="511" t="s">
        <v>501</v>
      </c>
      <c r="B1" s="511"/>
      <c r="C1" s="90"/>
      <c r="D1"/>
      <c r="E1"/>
      <c r="F1"/>
    </row>
    <row r="2" spans="1:5" ht="12.75">
      <c r="A2" s="91"/>
      <c r="B2" s="91"/>
      <c r="C2" s="91"/>
      <c r="D2" s="91"/>
      <c r="E2" s="91"/>
    </row>
    <row r="3" spans="1:5" ht="12.75">
      <c r="A3" s="92" t="s">
        <v>67</v>
      </c>
      <c r="B3" s="91"/>
      <c r="C3" s="91"/>
      <c r="D3" s="91"/>
      <c r="E3" s="91"/>
    </row>
    <row r="4" spans="1:5" ht="12.75">
      <c r="A4" s="91"/>
      <c r="B4" s="91"/>
      <c r="C4" s="91"/>
      <c r="D4" s="91"/>
      <c r="E4" s="91"/>
    </row>
    <row r="5" spans="1:5" ht="12.75">
      <c r="A5" s="93" t="s">
        <v>68</v>
      </c>
      <c r="B5" s="94"/>
      <c r="C5" s="94"/>
      <c r="D5" s="94"/>
      <c r="E5" s="91"/>
    </row>
    <row r="6" spans="1:5" ht="12.75">
      <c r="A6" s="95" t="s">
        <v>69</v>
      </c>
      <c r="B6" s="95" t="s">
        <v>471</v>
      </c>
      <c r="E6" s="90"/>
    </row>
    <row r="7" spans="1:2" ht="12.75">
      <c r="A7" s="95" t="s">
        <v>70</v>
      </c>
      <c r="B7" s="95" t="s">
        <v>440</v>
      </c>
    </row>
    <row r="8" spans="1:2" ht="12.75">
      <c r="A8" s="95" t="s">
        <v>71</v>
      </c>
      <c r="B8" s="95" t="s">
        <v>441</v>
      </c>
    </row>
    <row r="9" spans="1:2" ht="12.75">
      <c r="A9" s="95" t="s">
        <v>72</v>
      </c>
      <c r="B9" s="95" t="s">
        <v>381</v>
      </c>
    </row>
    <row r="10" spans="1:2" ht="12.75">
      <c r="A10" s="95" t="s">
        <v>73</v>
      </c>
      <c r="B10" s="95" t="s">
        <v>442</v>
      </c>
    </row>
    <row r="11" spans="1:2" ht="12.75">
      <c r="A11" s="95" t="s">
        <v>77</v>
      </c>
      <c r="B11" s="95" t="s">
        <v>468</v>
      </c>
    </row>
    <row r="12" spans="1:11" ht="12.75">
      <c r="A12" s="95" t="s">
        <v>79</v>
      </c>
      <c r="B12" s="95" t="s">
        <v>469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2" ht="12.75">
      <c r="A13" s="95" t="s">
        <v>89</v>
      </c>
      <c r="B13" s="95" t="s">
        <v>470</v>
      </c>
    </row>
    <row r="14" spans="1:5" ht="12.75">
      <c r="A14" s="95" t="s">
        <v>82</v>
      </c>
      <c r="B14" s="95" t="s">
        <v>376</v>
      </c>
      <c r="C14" s="94"/>
      <c r="D14" s="94"/>
      <c r="E14" s="91"/>
    </row>
    <row r="15" spans="1:5" ht="12.75">
      <c r="A15" s="95" t="s">
        <v>81</v>
      </c>
      <c r="B15" s="95" t="s">
        <v>375</v>
      </c>
      <c r="C15" s="94"/>
      <c r="D15" s="94"/>
      <c r="E15" s="91"/>
    </row>
    <row r="16" spans="1:5" ht="12.75">
      <c r="A16" s="95" t="s">
        <v>83</v>
      </c>
      <c r="B16" s="95" t="s">
        <v>365</v>
      </c>
      <c r="C16" s="94"/>
      <c r="D16" s="94"/>
      <c r="E16" s="91"/>
    </row>
    <row r="17" spans="1:5" ht="12.75">
      <c r="A17" s="95" t="s">
        <v>84</v>
      </c>
      <c r="B17" s="95" t="s">
        <v>366</v>
      </c>
      <c r="C17" s="94"/>
      <c r="D17" s="94"/>
      <c r="E17" s="91"/>
    </row>
    <row r="18" spans="1:5" ht="12.75">
      <c r="A18" s="95" t="s">
        <v>86</v>
      </c>
      <c r="B18" s="95" t="s">
        <v>378</v>
      </c>
      <c r="C18" s="94"/>
      <c r="D18" s="94"/>
      <c r="E18" s="91"/>
    </row>
    <row r="19" spans="1:5" ht="12.75">
      <c r="A19" s="95" t="s">
        <v>85</v>
      </c>
      <c r="B19" s="95" t="s">
        <v>379</v>
      </c>
      <c r="C19" s="94"/>
      <c r="D19" s="94"/>
      <c r="E19" s="91"/>
    </row>
    <row r="20" spans="1:2" ht="12.75">
      <c r="A20" s="95" t="s">
        <v>436</v>
      </c>
      <c r="B20" s="95" t="s">
        <v>484</v>
      </c>
    </row>
    <row r="21" spans="1:2" ht="12.75">
      <c r="A21" s="95" t="s">
        <v>437</v>
      </c>
      <c r="B21" s="95" t="s">
        <v>485</v>
      </c>
    </row>
    <row r="22" spans="1:2" ht="12.75">
      <c r="A22" s="463" t="s">
        <v>438</v>
      </c>
      <c r="B22" s="463" t="s">
        <v>439</v>
      </c>
    </row>
  </sheetData>
  <sheetProtection/>
  <mergeCells count="1">
    <mergeCell ref="A1:B1"/>
  </mergeCells>
  <hyperlinks>
    <hyperlink ref="A6:B6" location="'Table 1a'!A1" display="Table 1a"/>
    <hyperlink ref="A7:B7" location="'Table 1b'!A1" display="Table 1b"/>
    <hyperlink ref="A9:B9" location="'Table 1d'!A1" display="Table 1d"/>
    <hyperlink ref="A11:B11" location="'Table 3a'!O3" display="Table 3a"/>
    <hyperlink ref="A12:B12" location="'Table 3b'!O3" display="Table 3b"/>
    <hyperlink ref="A13:B13" location="'Table 3c'!A1" display="Table 3c"/>
    <hyperlink ref="A14:B14" location="'Table 4a'!E3" display="Table 4a"/>
    <hyperlink ref="A15:B15" location="'Table 4b'!E3" display="Table 4b"/>
    <hyperlink ref="A16:B16" location="'Table 5a'!K3" display="Table 5a"/>
    <hyperlink ref="A17:B17" location="'Table 5b'!K3" display="Table 5b"/>
    <hyperlink ref="A18:B18" location="'Table 6a'!X3" display="Table 6a"/>
    <hyperlink ref="A19:B19" location="'Table 6b'!X3" display="Table 6b"/>
    <hyperlink ref="A8:B8" location="'Table 1c'!A1" display="Table 1c"/>
    <hyperlink ref="A10" location="'Table 2'!C5" display="Table 2"/>
    <hyperlink ref="A10:B10" location="'Table 2'!A6" display="Table 2"/>
    <hyperlink ref="A11" location="'Table 3a'!O3" display="Table 3a"/>
    <hyperlink ref="A14" location="'Table 4a'!E3" display="Table 4a"/>
    <hyperlink ref="A22:B22" location="'Table S2'!A1" display="Table S2"/>
    <hyperlink ref="A20:B20" location="'Table S1a'!A1" display="Table S1a"/>
    <hyperlink ref="A21:B21" location="'Table S1b'!A1" display="Table S1b"/>
  </hyperlink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O21"/>
  <sheetViews>
    <sheetView showGridLines="0" zoomScalePageLayoutView="0" workbookViewId="0" topLeftCell="A1">
      <selection activeCell="O3" sqref="O3"/>
    </sheetView>
  </sheetViews>
  <sheetFormatPr defaultColWidth="9.140625" defaultRowHeight="12.75"/>
  <cols>
    <col min="1" max="1" width="26.7109375" style="2" customWidth="1"/>
    <col min="2" max="2" width="7.7109375" style="2" customWidth="1"/>
    <col min="3" max="3" width="8.7109375" style="7" customWidth="1"/>
    <col min="4" max="4" width="0.85546875" style="7" customWidth="1"/>
    <col min="5" max="5" width="9.421875" style="74" customWidth="1"/>
    <col min="6" max="6" width="8.00390625" style="27" customWidth="1"/>
    <col min="7" max="7" width="9.8515625" style="27" customWidth="1"/>
    <col min="8" max="8" width="8.00390625" style="27" customWidth="1"/>
    <col min="9" max="9" width="9.8515625" style="27" customWidth="1"/>
    <col min="10" max="10" width="10.28125" style="27" customWidth="1"/>
    <col min="11" max="11" width="8.00390625" style="27" customWidth="1"/>
    <col min="12" max="12" width="9.421875" style="2" customWidth="1"/>
    <col min="13" max="13" width="0.5625" style="2" customWidth="1"/>
    <col min="14" max="14" width="9.140625" style="2" customWidth="1"/>
    <col min="15" max="15" width="10.28125" style="2" customWidth="1"/>
    <col min="16" max="16384" width="9.140625" style="2" customWidth="1"/>
  </cols>
  <sheetData>
    <row r="1" spans="1:15" ht="13.5" customHeight="1">
      <c r="A1" s="588" t="s">
        <v>473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310"/>
      <c r="M1" s="311"/>
      <c r="N1" s="311"/>
      <c r="O1" s="311"/>
    </row>
    <row r="2" spans="1:15" ht="13.5" customHeight="1">
      <c r="A2" s="309" t="s">
        <v>387</v>
      </c>
      <c r="B2" s="309"/>
      <c r="C2" s="309"/>
      <c r="D2" s="309"/>
      <c r="E2" s="312"/>
      <c r="F2" s="313"/>
      <c r="G2" s="313"/>
      <c r="H2" s="313"/>
      <c r="I2" s="313"/>
      <c r="J2" s="313"/>
      <c r="K2" s="312"/>
      <c r="L2" s="314"/>
      <c r="M2" s="315"/>
      <c r="N2" s="589" t="s">
        <v>278</v>
      </c>
      <c r="O2" s="590"/>
    </row>
    <row r="3" spans="1:15" ht="12.75" customHeight="1">
      <c r="A3" s="316" t="s">
        <v>0</v>
      </c>
      <c r="B3" s="316"/>
      <c r="C3" s="317"/>
      <c r="D3" s="317"/>
      <c r="E3" s="312"/>
      <c r="F3" s="313"/>
      <c r="G3" s="313"/>
      <c r="H3" s="313"/>
      <c r="I3" s="313"/>
      <c r="J3" s="313"/>
      <c r="K3" s="313"/>
      <c r="L3" s="315"/>
      <c r="M3" s="314"/>
      <c r="N3" s="318" t="s">
        <v>238</v>
      </c>
      <c r="O3" s="167" t="s">
        <v>106</v>
      </c>
    </row>
    <row r="4" spans="1:15" s="76" customFormat="1" ht="11.25" customHeight="1">
      <c r="A4" s="75"/>
      <c r="B4" s="319"/>
      <c r="C4" s="319">
        <f>IF(O3="Boys",0,IF(O3="Girls",14,28))</f>
        <v>28</v>
      </c>
      <c r="D4" s="320"/>
      <c r="E4" s="321"/>
      <c r="F4" s="322"/>
      <c r="G4" s="322"/>
      <c r="H4" s="322"/>
      <c r="I4" s="322"/>
      <c r="J4" s="322"/>
      <c r="K4" s="323"/>
      <c r="L4" s="574"/>
      <c r="M4" s="574"/>
      <c r="N4" s="574"/>
      <c r="O4" s="503"/>
    </row>
    <row r="5" spans="1:15" ht="33.75" customHeight="1">
      <c r="A5" s="572" t="str">
        <f>IF(O3="All","All pupils",O3)</f>
        <v>All pupils</v>
      </c>
      <c r="B5" s="593" t="s">
        <v>193</v>
      </c>
      <c r="C5" s="591" t="s">
        <v>192</v>
      </c>
      <c r="D5" s="324"/>
      <c r="E5" s="579" t="s">
        <v>499</v>
      </c>
      <c r="F5" s="581" t="s">
        <v>494</v>
      </c>
      <c r="G5" s="581"/>
      <c r="H5" s="581"/>
      <c r="I5" s="581"/>
      <c r="J5" s="579" t="s">
        <v>495</v>
      </c>
      <c r="K5" s="581" t="s">
        <v>496</v>
      </c>
      <c r="L5" s="580"/>
      <c r="M5" s="296"/>
      <c r="N5" s="582" t="s">
        <v>52</v>
      </c>
      <c r="O5" s="582"/>
    </row>
    <row r="6" spans="1:15" ht="45" customHeight="1">
      <c r="A6" s="573"/>
      <c r="B6" s="594"/>
      <c r="C6" s="592"/>
      <c r="D6" s="326"/>
      <c r="E6" s="580"/>
      <c r="F6" s="295" t="s">
        <v>53</v>
      </c>
      <c r="G6" s="298" t="s">
        <v>455</v>
      </c>
      <c r="H6" s="295" t="s">
        <v>54</v>
      </c>
      <c r="I6" s="298" t="s">
        <v>456</v>
      </c>
      <c r="J6" s="580"/>
      <c r="K6" s="295" t="s">
        <v>55</v>
      </c>
      <c r="L6" s="295" t="s">
        <v>88</v>
      </c>
      <c r="M6" s="299"/>
      <c r="N6" s="300" t="s">
        <v>497</v>
      </c>
      <c r="O6" s="300" t="s">
        <v>498</v>
      </c>
    </row>
    <row r="7" spans="1:15" ht="11.25" customHeight="1">
      <c r="A7" s="327"/>
      <c r="B7" s="327"/>
      <c r="C7" s="328"/>
      <c r="D7" s="328"/>
      <c r="E7" s="329"/>
      <c r="F7" s="329"/>
      <c r="G7" s="330"/>
      <c r="H7" s="329"/>
      <c r="I7" s="330"/>
      <c r="J7" s="329"/>
      <c r="K7" s="329"/>
      <c r="L7" s="329"/>
      <c r="M7" s="331"/>
      <c r="N7" s="331"/>
      <c r="O7" s="331"/>
    </row>
    <row r="8" spans="1:15" ht="11.25" customHeight="1">
      <c r="A8" s="332" t="s">
        <v>151</v>
      </c>
      <c r="B8" s="145">
        <f>VLOOKUP($A8,T3Percentage,2,0)</f>
        <v>2726</v>
      </c>
      <c r="C8" s="464">
        <f>IF($O$3="Boys",VLOOKUP($A8,Denominators,2,0),IF($O$3="Girls",VLOOKUP($A8,Denominators,3,0),VLOOKUP($A8,Denominators,4,0)))</f>
        <v>517009</v>
      </c>
      <c r="D8" s="145"/>
      <c r="E8" s="465">
        <f>VLOOKUP($A8,T3Percentage,$C$4+'Table 3_4 data'!C$1,0)</f>
        <v>98</v>
      </c>
      <c r="F8" s="465">
        <f>VLOOKUP($A8,T3Percentage,$C$4+'Table 3_4 data'!D$1,0)</f>
        <v>83.8</v>
      </c>
      <c r="G8" s="465">
        <f>VLOOKUP($A8,T3Percentage,$C$4+'Table 3_4 data'!E$1,0)</f>
        <v>60.4</v>
      </c>
      <c r="H8" s="465">
        <f>VLOOKUP($A8,T3Percentage,$C$4+'Table 3_4 data'!F$1,0)</f>
        <v>97.2</v>
      </c>
      <c r="I8" s="465">
        <f>VLOOKUP($A8,T3Percentage,$C$4+'Table 3_4 data'!G$1,0)</f>
        <v>95.6</v>
      </c>
      <c r="J8" s="465">
        <f>VLOOKUP($A8,T3Percentage,$C$4+'Table 3_4 data'!H$1,0)</f>
        <v>99.7</v>
      </c>
      <c r="K8" s="465">
        <f>VLOOKUP($A8,T3Percentage,$C$4+'Table 3_4 data'!I$1,0)</f>
        <v>97.1</v>
      </c>
      <c r="L8" s="465">
        <f>VLOOKUP($A8,T3Percentage,$C$4+'Table 3_4 data'!J$1,0)</f>
        <v>99.7</v>
      </c>
      <c r="M8" s="468"/>
      <c r="N8" s="465">
        <f>VLOOKUP($A8,T3Percentage,$C$4+'Table 3_4 data'!K$1,0)</f>
        <v>34.7</v>
      </c>
      <c r="O8" s="465">
        <f>VLOOKUP($A8,T3Percentage,$C$4+'Table 3_4 data'!L$1,0)</f>
        <v>21.5</v>
      </c>
    </row>
    <row r="9" spans="1:15" ht="11.25" customHeight="1">
      <c r="A9" s="332"/>
      <c r="B9" s="467"/>
      <c r="C9" s="145"/>
      <c r="D9" s="145"/>
      <c r="E9" s="465"/>
      <c r="F9" s="465"/>
      <c r="G9" s="465"/>
      <c r="H9" s="465"/>
      <c r="I9" s="465"/>
      <c r="J9" s="465"/>
      <c r="K9" s="465"/>
      <c r="L9" s="465"/>
      <c r="M9" s="468"/>
      <c r="N9" s="465"/>
      <c r="O9" s="465"/>
    </row>
    <row r="10" spans="1:15" ht="11.25" customHeight="1">
      <c r="A10" s="333" t="s">
        <v>56</v>
      </c>
      <c r="B10" s="145">
        <f>VLOOKUP($A10,T3Percentage,2,0)</f>
        <v>164</v>
      </c>
      <c r="C10" s="464">
        <f>IF($O$3="Boys",VLOOKUP($A10,Denominators,2,0),IF($O$3="Girls",VLOOKUP($A10,Denominators,3,0),VLOOKUP($A10,Denominators,4,0)))</f>
        <v>22651</v>
      </c>
      <c r="D10" s="145"/>
      <c r="E10" s="465">
        <f>VLOOKUP($A10,T3Percentage,$C$4+'Table 3_4 data'!C$1,0)</f>
        <v>99.9</v>
      </c>
      <c r="F10" s="465">
        <f>VLOOKUP($A10,T3Percentage,$C$4+'Table 3_4 data'!D$1,0)</f>
        <v>99.3</v>
      </c>
      <c r="G10" s="465">
        <f>VLOOKUP($A10,T3Percentage,$C$4+'Table 3_4 data'!E$1,0)</f>
        <v>96.4</v>
      </c>
      <c r="H10" s="465">
        <f>VLOOKUP($A10,T3Percentage,$C$4+'Table 3_4 data'!F$1,0)</f>
        <v>99.8</v>
      </c>
      <c r="I10" s="465">
        <f>VLOOKUP($A10,T3Percentage,$C$4+'Table 3_4 data'!G$1,0)</f>
        <v>98.1</v>
      </c>
      <c r="J10" s="465">
        <f>VLOOKUP($A10,T3Percentage,$C$4+'Table 3_4 data'!H$1,0)</f>
        <v>100</v>
      </c>
      <c r="K10" s="465">
        <f>VLOOKUP($A10,T3Percentage,$C$4+'Table 3_4 data'!I$1,0)</f>
        <v>100</v>
      </c>
      <c r="L10" s="465">
        <f>VLOOKUP($A10,T3Percentage,$C$4+'Table 3_4 data'!J$1,0)</f>
        <v>100</v>
      </c>
      <c r="M10" s="468"/>
      <c r="N10" s="465">
        <f>VLOOKUP($A10,T3Percentage,$C$4+'Table 3_4 data'!K$1,0)</f>
        <v>78.9</v>
      </c>
      <c r="O10" s="465">
        <f>VLOOKUP($A10,T3Percentage,$C$4+'Table 3_4 data'!L$1,0)</f>
        <v>71.6</v>
      </c>
    </row>
    <row r="11" spans="1:15" ht="11.25" customHeight="1">
      <c r="A11" s="333"/>
      <c r="B11" s="467"/>
      <c r="C11" s="145"/>
      <c r="D11" s="145"/>
      <c r="E11" s="465"/>
      <c r="F11" s="465"/>
      <c r="G11" s="465"/>
      <c r="H11" s="465"/>
      <c r="I11" s="465"/>
      <c r="J11" s="465"/>
      <c r="K11" s="465"/>
      <c r="L11" s="465"/>
      <c r="M11" s="468"/>
      <c r="N11" s="465"/>
      <c r="O11" s="465"/>
    </row>
    <row r="12" spans="1:15" ht="11.25" customHeight="1">
      <c r="A12" s="333" t="s">
        <v>145</v>
      </c>
      <c r="B12" s="145">
        <f>VLOOKUP($A12,T3Percentage,2,0)</f>
        <v>134</v>
      </c>
      <c r="C12" s="464">
        <f>IF($O$3="Boys",VLOOKUP($A12,Denominators,2,0),IF($O$3="Girls",VLOOKUP($A12,Denominators,3,0),VLOOKUP($A12,Denominators,4,0)))</f>
        <v>21469</v>
      </c>
      <c r="D12" s="145"/>
      <c r="E12" s="465">
        <f>VLOOKUP($A12,T3Percentage,$C$4+'Table 3_4 data'!C$1,0)</f>
        <v>98.1</v>
      </c>
      <c r="F12" s="465">
        <f>VLOOKUP($A12,T3Percentage,$C$4+'Table 3_4 data'!D$1,0)</f>
        <v>82.7</v>
      </c>
      <c r="G12" s="465">
        <f>VLOOKUP($A12,T3Percentage,$C$4+'Table 3_4 data'!E$1,0)</f>
        <v>55.3</v>
      </c>
      <c r="H12" s="465">
        <f>VLOOKUP($A12,T3Percentage,$C$4+'Table 3_4 data'!F$1,0)</f>
        <v>97.5</v>
      </c>
      <c r="I12" s="465">
        <f>VLOOKUP($A12,T3Percentage,$C$4+'Table 3_4 data'!G$1,0)</f>
        <v>96</v>
      </c>
      <c r="J12" s="465">
        <f>VLOOKUP($A12,T3Percentage,$C$4+'Table 3_4 data'!H$1,0)</f>
        <v>99.8</v>
      </c>
      <c r="K12" s="465">
        <f>VLOOKUP($A12,T3Percentage,$C$4+'Table 3_4 data'!I$1,0)</f>
        <v>97.3</v>
      </c>
      <c r="L12" s="465">
        <f>VLOOKUP($A12,T3Percentage,$C$4+'Table 3_4 data'!J$1,0)</f>
        <v>99.7</v>
      </c>
      <c r="M12" s="468"/>
      <c r="N12" s="465">
        <f>VLOOKUP($A12,T3Percentage,$C$4+'Table 3_4 data'!K$1,0)</f>
        <v>24.3</v>
      </c>
      <c r="O12" s="465">
        <f>VLOOKUP($A12,T3Percentage,$C$4+'Table 3_4 data'!L$1,0)</f>
        <v>12.1</v>
      </c>
    </row>
    <row r="13" spans="1:15" ht="11.25" customHeight="1">
      <c r="A13" s="333"/>
      <c r="B13" s="467"/>
      <c r="C13" s="145"/>
      <c r="D13" s="145"/>
      <c r="E13" s="465"/>
      <c r="F13" s="465"/>
      <c r="G13" s="465"/>
      <c r="H13" s="465"/>
      <c r="I13" s="465"/>
      <c r="J13" s="465"/>
      <c r="K13" s="465"/>
      <c r="L13" s="465"/>
      <c r="M13" s="468"/>
      <c r="N13" s="465"/>
      <c r="O13" s="465"/>
    </row>
    <row r="14" spans="1:15" ht="11.25" customHeight="1">
      <c r="A14" s="333" t="s">
        <v>98</v>
      </c>
      <c r="B14" s="145">
        <f>VLOOKUP($A14,T3Percentage,2,0)</f>
        <v>3024</v>
      </c>
      <c r="C14" s="464">
        <f>IF($O$3="Boys",VLOOKUP($A14,Denominators,2,0),IF($O$3="Girls",VLOOKUP($A14,Denominators,3,0),VLOOKUP($A14,Denominators,4,0)))</f>
        <v>561129</v>
      </c>
      <c r="D14" s="145"/>
      <c r="E14" s="465">
        <f>VLOOKUP($A14,T3Percentage,$C$4+'Table 3_4 data'!C$1,0)</f>
        <v>98.1</v>
      </c>
      <c r="F14" s="465">
        <f>VLOOKUP($A14,T3Percentage,$C$4+'Table 3_4 data'!D$1,0)</f>
        <v>84.4</v>
      </c>
      <c r="G14" s="465">
        <f>VLOOKUP($A14,T3Percentage,$C$4+'Table 3_4 data'!E$1,0)</f>
        <v>61.7</v>
      </c>
      <c r="H14" s="465">
        <f>VLOOKUP($A14,T3Percentage,$C$4+'Table 3_4 data'!F$1,0)</f>
        <v>97.4</v>
      </c>
      <c r="I14" s="465">
        <f>VLOOKUP($A14,T3Percentage,$C$4+'Table 3_4 data'!G$1,0)</f>
        <v>95.7</v>
      </c>
      <c r="J14" s="465">
        <f>VLOOKUP($A14,T3Percentage,$C$4+'Table 3_4 data'!H$1,0)</f>
        <v>99.8</v>
      </c>
      <c r="K14" s="465">
        <f>VLOOKUP($A14,T3Percentage,$C$4+'Table 3_4 data'!I$1,0)</f>
        <v>97.3</v>
      </c>
      <c r="L14" s="465">
        <f>VLOOKUP($A14,T3Percentage,$C$4+'Table 3_4 data'!J$1,0)</f>
        <v>99.7</v>
      </c>
      <c r="M14" s="468"/>
      <c r="N14" s="465">
        <f>VLOOKUP($A14,T3Percentage,$C$4+'Table 3_4 data'!K$1,0)</f>
        <v>36.1</v>
      </c>
      <c r="O14" s="465">
        <f>VLOOKUP($A14,T3Percentage,$C$4+'Table 3_4 data'!L$1,0)</f>
        <v>23.2</v>
      </c>
    </row>
    <row r="15" spans="1:15" ht="11.25" customHeight="1">
      <c r="A15" s="334"/>
      <c r="B15" s="334"/>
      <c r="C15" s="335"/>
      <c r="D15" s="335"/>
      <c r="E15" s="336"/>
      <c r="F15" s="336"/>
      <c r="G15" s="336"/>
      <c r="H15" s="336"/>
      <c r="I15" s="336"/>
      <c r="J15" s="336"/>
      <c r="K15" s="336"/>
      <c r="L15" s="336"/>
      <c r="M15" s="337"/>
      <c r="N15" s="337"/>
      <c r="O15" s="337"/>
    </row>
    <row r="16" spans="1:15" ht="11.25" customHeight="1">
      <c r="A16" s="332"/>
      <c r="B16" s="332"/>
      <c r="C16" s="338"/>
      <c r="D16" s="338"/>
      <c r="E16" s="339"/>
      <c r="F16" s="339"/>
      <c r="G16" s="339"/>
      <c r="H16" s="339"/>
      <c r="I16" s="339"/>
      <c r="J16" s="339"/>
      <c r="K16" s="339"/>
      <c r="L16" s="339"/>
      <c r="M16" s="311"/>
      <c r="N16" s="311"/>
      <c r="O16" s="340" t="s">
        <v>386</v>
      </c>
    </row>
    <row r="17" spans="1:15" ht="11.25" customHeight="1">
      <c r="A17" s="587" t="s">
        <v>477</v>
      </c>
      <c r="B17" s="587"/>
      <c r="C17" s="587"/>
      <c r="D17" s="587"/>
      <c r="E17" s="587"/>
      <c r="F17" s="587"/>
      <c r="G17" s="587"/>
      <c r="H17" s="587"/>
      <c r="I17" s="342"/>
      <c r="J17" s="342"/>
      <c r="K17" s="342"/>
      <c r="L17" s="311"/>
      <c r="M17" s="311"/>
      <c r="N17" s="311"/>
      <c r="O17" s="311"/>
    </row>
    <row r="18" spans="1:15" ht="11.25" customHeight="1">
      <c r="A18" s="587" t="s">
        <v>480</v>
      </c>
      <c r="B18" s="587"/>
      <c r="C18" s="587"/>
      <c r="D18" s="587"/>
      <c r="E18" s="587"/>
      <c r="F18" s="587"/>
      <c r="G18" s="587"/>
      <c r="H18" s="587"/>
      <c r="I18" s="587"/>
      <c r="J18" s="333"/>
      <c r="K18" s="342"/>
      <c r="L18" s="311"/>
      <c r="M18" s="311"/>
      <c r="N18" s="311"/>
      <c r="O18" s="311"/>
    </row>
    <row r="19" spans="1:15" ht="11.25" customHeight="1">
      <c r="A19" s="341" t="s">
        <v>479</v>
      </c>
      <c r="B19" s="341"/>
      <c r="C19" s="341"/>
      <c r="D19" s="341"/>
      <c r="E19" s="341"/>
      <c r="F19" s="341"/>
      <c r="G19" s="341"/>
      <c r="H19" s="341"/>
      <c r="I19" s="341"/>
      <c r="J19" s="333"/>
      <c r="K19" s="342"/>
      <c r="L19" s="311"/>
      <c r="M19" s="311"/>
      <c r="N19" s="311"/>
      <c r="O19" s="311"/>
    </row>
    <row r="20" spans="1:15" ht="22.5" customHeight="1">
      <c r="A20" s="586" t="s">
        <v>182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</row>
    <row r="21" spans="1:10" ht="11.25">
      <c r="A21" s="68"/>
      <c r="B21" s="68"/>
      <c r="C21" s="121"/>
      <c r="D21" s="121"/>
      <c r="E21" s="119"/>
      <c r="F21" s="122"/>
      <c r="G21" s="122"/>
      <c r="H21" s="122"/>
      <c r="I21" s="122"/>
      <c r="J21" s="122"/>
    </row>
  </sheetData>
  <sheetProtection sheet="1"/>
  <mergeCells count="14">
    <mergeCell ref="K5:L5"/>
    <mergeCell ref="J5:J6"/>
    <mergeCell ref="F5:I5"/>
    <mergeCell ref="E5:E6"/>
    <mergeCell ref="A5:A6"/>
    <mergeCell ref="A20:O20"/>
    <mergeCell ref="A17:H17"/>
    <mergeCell ref="A18:I18"/>
    <mergeCell ref="A1:K1"/>
    <mergeCell ref="L4:N4"/>
    <mergeCell ref="N2:O2"/>
    <mergeCell ref="C5:C6"/>
    <mergeCell ref="B5:B6"/>
    <mergeCell ref="N5:O5"/>
  </mergeCells>
  <conditionalFormatting sqref="E9:O9 E11:O11 E13:O13">
    <cfRule type="expression" priority="10" dxfId="95">
      <formula>$O$4="Percentage"</formula>
    </cfRule>
  </conditionalFormatting>
  <conditionalFormatting sqref="E8:L8 N8 N10 N12 N14">
    <cfRule type="expression" priority="9" dxfId="94">
      <formula>($O$4="Percentage")</formula>
    </cfRule>
  </conditionalFormatting>
  <conditionalFormatting sqref="O14">
    <cfRule type="expression" priority="1" dxfId="94">
      <formula>($O$4="Percentage")</formula>
    </cfRule>
  </conditionalFormatting>
  <conditionalFormatting sqref="O8">
    <cfRule type="expression" priority="7" dxfId="94">
      <formula>($O$4="Percentage")</formula>
    </cfRule>
  </conditionalFormatting>
  <conditionalFormatting sqref="E10:L10">
    <cfRule type="expression" priority="6" dxfId="94">
      <formula>($O$4="Percentage")</formula>
    </cfRule>
  </conditionalFormatting>
  <conditionalFormatting sqref="O10">
    <cfRule type="expression" priority="5" dxfId="94">
      <formula>($O$4="Percentage")</formula>
    </cfRule>
  </conditionalFormatting>
  <conditionalFormatting sqref="E12:L12">
    <cfRule type="expression" priority="4" dxfId="94">
      <formula>($O$4="Percentage")</formula>
    </cfRule>
  </conditionalFormatting>
  <conditionalFormatting sqref="O12">
    <cfRule type="expression" priority="3" dxfId="94">
      <formula>($O$4="Percentage")</formula>
    </cfRule>
  </conditionalFormatting>
  <conditionalFormatting sqref="E14:L14">
    <cfRule type="expression" priority="2" dxfId="94">
      <formula>($O$4="Percentage")</formula>
    </cfRule>
  </conditionalFormatting>
  <dataValidations count="1">
    <dataValidation type="list" allowBlank="1" showInputMessage="1" showErrorMessage="1" sqref="O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4.57421875" style="140" customWidth="1"/>
    <col min="2" max="2" width="11.7109375" style="140" customWidth="1"/>
    <col min="3" max="3" width="11.7109375" style="134" customWidth="1"/>
    <col min="4" max="4" width="11.7109375" style="143" customWidth="1"/>
    <col min="5" max="7" width="11.7109375" style="144" customWidth="1"/>
    <col min="8" max="8" width="9.8515625" style="144" customWidth="1"/>
    <col min="9" max="16384" width="9.140625" style="140" customWidth="1"/>
  </cols>
  <sheetData>
    <row r="1" spans="1:8" ht="25.5" customHeight="1">
      <c r="A1" s="595" t="s">
        <v>502</v>
      </c>
      <c r="B1" s="595"/>
      <c r="C1" s="595"/>
      <c r="D1" s="595"/>
      <c r="E1" s="595"/>
      <c r="F1" s="595"/>
      <c r="G1" s="595"/>
      <c r="H1" s="138"/>
    </row>
    <row r="2" spans="1:3" ht="12.75" customHeight="1">
      <c r="A2" s="166" t="s">
        <v>388</v>
      </c>
      <c r="B2" s="166"/>
      <c r="C2" s="166"/>
    </row>
    <row r="3" spans="1:2" ht="12.75" customHeight="1">
      <c r="A3" s="133" t="s">
        <v>0</v>
      </c>
      <c r="B3" s="133"/>
    </row>
    <row r="4" spans="1:8" s="152" customFormat="1" ht="11.25" customHeight="1">
      <c r="A4" s="75"/>
      <c r="B4" s="75"/>
      <c r="C4" s="251"/>
      <c r="D4" s="252"/>
      <c r="E4" s="153"/>
      <c r="F4" s="153"/>
      <c r="G4" s="153"/>
      <c r="H4" s="153"/>
    </row>
    <row r="5" spans="5:8" ht="11.25">
      <c r="E5" s="143"/>
      <c r="F5" s="143"/>
      <c r="G5" s="143"/>
      <c r="H5" s="143"/>
    </row>
    <row r="6" spans="1:7" ht="11.25">
      <c r="A6" s="151"/>
      <c r="B6" s="596" t="s">
        <v>347</v>
      </c>
      <c r="C6" s="596"/>
      <c r="D6" s="596"/>
      <c r="E6" s="596"/>
      <c r="F6" s="596"/>
      <c r="G6" s="596"/>
    </row>
    <row r="7" spans="1:7" ht="45">
      <c r="A7" s="185"/>
      <c r="B7" s="183" t="s">
        <v>367</v>
      </c>
      <c r="C7" s="183" t="s">
        <v>368</v>
      </c>
      <c r="D7" s="183" t="s">
        <v>369</v>
      </c>
      <c r="E7" s="183" t="s">
        <v>370</v>
      </c>
      <c r="F7" s="183" t="s">
        <v>371</v>
      </c>
      <c r="G7" s="183" t="s">
        <v>348</v>
      </c>
    </row>
    <row r="8" spans="2:7" ht="11.25">
      <c r="B8" s="177"/>
      <c r="C8" s="177"/>
      <c r="D8" s="177"/>
      <c r="E8" s="177"/>
      <c r="F8" s="177"/>
      <c r="G8" s="177"/>
    </row>
    <row r="9" spans="1:7" ht="11.25" customHeight="1">
      <c r="A9" s="149" t="s">
        <v>239</v>
      </c>
      <c r="B9" s="253">
        <v>59</v>
      </c>
      <c r="C9" s="253">
        <v>46</v>
      </c>
      <c r="D9" s="253">
        <v>62</v>
      </c>
      <c r="E9" s="253">
        <v>65</v>
      </c>
      <c r="F9" s="253">
        <v>128</v>
      </c>
      <c r="G9" s="253">
        <v>360</v>
      </c>
    </row>
    <row r="10" spans="1:7" ht="11.25" customHeight="1">
      <c r="A10" s="149"/>
      <c r="B10" s="253"/>
      <c r="C10" s="253"/>
      <c r="D10" s="253"/>
      <c r="E10" s="253"/>
      <c r="F10" s="253"/>
      <c r="G10" s="253"/>
    </row>
    <row r="11" spans="1:7" ht="11.25" customHeight="1">
      <c r="A11" s="254" t="s">
        <v>192</v>
      </c>
      <c r="B11" s="255">
        <v>9859</v>
      </c>
      <c r="C11" s="255">
        <v>7873</v>
      </c>
      <c r="D11" s="255">
        <v>10241</v>
      </c>
      <c r="E11" s="255">
        <v>10965</v>
      </c>
      <c r="F11" s="255">
        <v>21145</v>
      </c>
      <c r="G11" s="255">
        <v>60083</v>
      </c>
    </row>
    <row r="12" spans="1:7" ht="11.25" customHeight="1">
      <c r="A12" s="254"/>
      <c r="B12" s="255"/>
      <c r="C12" s="255"/>
      <c r="D12" s="255"/>
      <c r="E12" s="255"/>
      <c r="F12" s="255"/>
      <c r="G12" s="255"/>
    </row>
    <row r="13" spans="1:7" ht="11.25" customHeight="1">
      <c r="A13" s="256" t="s">
        <v>75</v>
      </c>
      <c r="B13" s="257">
        <v>96.1</v>
      </c>
      <c r="C13" s="257">
        <v>96.9</v>
      </c>
      <c r="D13" s="257">
        <v>97.1</v>
      </c>
      <c r="E13" s="257">
        <v>96</v>
      </c>
      <c r="F13" s="257">
        <v>97.5</v>
      </c>
      <c r="G13" s="257">
        <v>96.8</v>
      </c>
    </row>
    <row r="14" spans="1:8" ht="11.25" customHeight="1">
      <c r="A14" s="256"/>
      <c r="B14" s="144"/>
      <c r="C14" s="144"/>
      <c r="D14" s="144"/>
      <c r="H14" s="140"/>
    </row>
    <row r="15" spans="1:4" ht="11.25" customHeight="1">
      <c r="A15" s="258" t="s">
        <v>51</v>
      </c>
      <c r="B15" s="144"/>
      <c r="C15" s="144"/>
      <c r="D15" s="144"/>
    </row>
    <row r="16" spans="1:7" ht="11.25" customHeight="1">
      <c r="A16" s="259" t="s">
        <v>53</v>
      </c>
      <c r="B16" s="257">
        <v>79.4</v>
      </c>
      <c r="C16" s="257">
        <v>83.9</v>
      </c>
      <c r="D16" s="257">
        <v>83.9</v>
      </c>
      <c r="E16" s="257">
        <v>84.9</v>
      </c>
      <c r="F16" s="257">
        <v>88.7</v>
      </c>
      <c r="G16" s="257">
        <v>85</v>
      </c>
    </row>
    <row r="17" spans="1:7" ht="11.25" customHeight="1">
      <c r="A17" s="260" t="s">
        <v>455</v>
      </c>
      <c r="B17" s="257">
        <v>48</v>
      </c>
      <c r="C17" s="257">
        <v>48.5</v>
      </c>
      <c r="D17" s="257">
        <v>48.6</v>
      </c>
      <c r="E17" s="257">
        <v>49.4</v>
      </c>
      <c r="F17" s="257">
        <v>55.8</v>
      </c>
      <c r="G17" s="257">
        <v>51.2</v>
      </c>
    </row>
    <row r="18" spans="1:7" ht="11.25" customHeight="1">
      <c r="A18" s="259" t="s">
        <v>54</v>
      </c>
      <c r="B18" s="257">
        <v>94.5</v>
      </c>
      <c r="C18" s="257">
        <v>96</v>
      </c>
      <c r="D18" s="257">
        <v>96</v>
      </c>
      <c r="E18" s="257">
        <v>94.8</v>
      </c>
      <c r="F18" s="257">
        <v>96.7</v>
      </c>
      <c r="G18" s="257">
        <v>95.8</v>
      </c>
    </row>
    <row r="19" spans="1:7" ht="11.25" customHeight="1">
      <c r="A19" s="260" t="s">
        <v>456</v>
      </c>
      <c r="B19" s="257">
        <v>92.1</v>
      </c>
      <c r="C19" s="257">
        <v>93.6</v>
      </c>
      <c r="D19" s="257">
        <v>93.1</v>
      </c>
      <c r="E19" s="257">
        <v>91.5</v>
      </c>
      <c r="F19" s="257">
        <v>94.3</v>
      </c>
      <c r="G19" s="257">
        <v>93.1</v>
      </c>
    </row>
    <row r="20" spans="1:8" ht="11.25" customHeight="1">
      <c r="A20" s="260"/>
      <c r="B20" s="144"/>
      <c r="C20" s="144"/>
      <c r="D20" s="144"/>
      <c r="H20" s="140"/>
    </row>
    <row r="21" spans="1:7" ht="11.25" customHeight="1">
      <c r="A21" s="261" t="s">
        <v>76</v>
      </c>
      <c r="B21" s="257">
        <v>99.5</v>
      </c>
      <c r="C21" s="257">
        <v>99.7</v>
      </c>
      <c r="D21" s="257">
        <v>99.7</v>
      </c>
      <c r="E21" s="257">
        <v>99.4</v>
      </c>
      <c r="F21" s="257">
        <v>99.7</v>
      </c>
      <c r="G21" s="257">
        <v>99.6</v>
      </c>
    </row>
    <row r="22" spans="1:4" ht="11.25" customHeight="1">
      <c r="A22" s="261"/>
      <c r="B22" s="144"/>
      <c r="C22" s="144"/>
      <c r="D22" s="144"/>
    </row>
    <row r="23" spans="1:7" ht="11.25" customHeight="1">
      <c r="A23" s="258" t="s">
        <v>51</v>
      </c>
      <c r="B23" s="257"/>
      <c r="C23" s="257"/>
      <c r="D23" s="257"/>
      <c r="E23" s="257"/>
      <c r="F23" s="257"/>
      <c r="G23" s="257"/>
    </row>
    <row r="24" spans="1:7" ht="11.25" customHeight="1">
      <c r="A24" s="259" t="s">
        <v>55</v>
      </c>
      <c r="B24" s="257">
        <v>95.5</v>
      </c>
      <c r="C24" s="257">
        <v>97.2</v>
      </c>
      <c r="D24" s="257">
        <v>97.3</v>
      </c>
      <c r="E24" s="257">
        <v>96.4</v>
      </c>
      <c r="F24" s="257">
        <v>98</v>
      </c>
      <c r="G24" s="257">
        <v>97.1</v>
      </c>
    </row>
    <row r="25" spans="1:7" ht="11.25" customHeight="1">
      <c r="A25" s="259" t="s">
        <v>87</v>
      </c>
      <c r="B25" s="257">
        <v>99.3</v>
      </c>
      <c r="C25" s="257">
        <v>99.6</v>
      </c>
      <c r="D25" s="257">
        <v>99.5</v>
      </c>
      <c r="E25" s="257">
        <v>99.2</v>
      </c>
      <c r="F25" s="257">
        <v>99.6</v>
      </c>
      <c r="G25" s="257">
        <v>99.5</v>
      </c>
    </row>
    <row r="26" spans="1:4" ht="11.25" customHeight="1">
      <c r="A26" s="259"/>
      <c r="B26" s="144"/>
      <c r="C26" s="144"/>
      <c r="D26" s="144"/>
    </row>
    <row r="27" spans="1:7" ht="11.25" customHeight="1">
      <c r="A27" s="262" t="s">
        <v>52</v>
      </c>
      <c r="B27" s="257"/>
      <c r="C27" s="257"/>
      <c r="D27" s="257"/>
      <c r="E27" s="257"/>
      <c r="F27" s="257"/>
      <c r="G27" s="257"/>
    </row>
    <row r="28" spans="1:7" ht="11.25" customHeight="1">
      <c r="A28" s="263" t="s">
        <v>153</v>
      </c>
      <c r="B28" s="257">
        <v>20.9</v>
      </c>
      <c r="C28" s="257">
        <v>22.1</v>
      </c>
      <c r="D28" s="257">
        <v>17.4</v>
      </c>
      <c r="E28" s="257">
        <v>17.5</v>
      </c>
      <c r="F28" s="257">
        <v>26.4</v>
      </c>
      <c r="G28" s="257">
        <v>21.8</v>
      </c>
    </row>
    <row r="29" spans="1:7" ht="11.25" customHeight="1">
      <c r="A29" s="263" t="s">
        <v>154</v>
      </c>
      <c r="B29" s="257">
        <v>9.4</v>
      </c>
      <c r="C29" s="257">
        <v>9.8</v>
      </c>
      <c r="D29" s="257">
        <v>8.4</v>
      </c>
      <c r="E29" s="257">
        <v>8.4</v>
      </c>
      <c r="F29" s="257">
        <v>14.8</v>
      </c>
      <c r="G29" s="257">
        <v>11</v>
      </c>
    </row>
    <row r="30" spans="1:7" ht="11.25" customHeight="1">
      <c r="A30" s="263"/>
      <c r="B30" s="257"/>
      <c r="C30" s="257"/>
      <c r="D30" s="257"/>
      <c r="E30" s="257"/>
      <c r="F30" s="257"/>
      <c r="G30" s="257"/>
    </row>
    <row r="31" spans="1:7" ht="22.5" customHeight="1">
      <c r="A31" s="264" t="s">
        <v>372</v>
      </c>
      <c r="B31" s="253"/>
      <c r="C31" s="253"/>
      <c r="D31" s="253"/>
      <c r="E31" s="253"/>
      <c r="F31" s="253"/>
      <c r="G31" s="253"/>
    </row>
    <row r="32" spans="1:7" ht="11.25" customHeight="1">
      <c r="A32" s="264" t="s">
        <v>359</v>
      </c>
      <c r="B32" s="253"/>
      <c r="C32" s="253"/>
      <c r="D32" s="253"/>
      <c r="E32" s="253"/>
      <c r="F32" s="253"/>
      <c r="G32" s="253"/>
    </row>
    <row r="33" spans="1:7" ht="11.25" customHeight="1">
      <c r="A33" s="265" t="s">
        <v>357</v>
      </c>
      <c r="B33" s="255">
        <v>9300</v>
      </c>
      <c r="C33" s="255">
        <v>7574</v>
      </c>
      <c r="D33" s="255">
        <v>9686</v>
      </c>
      <c r="E33" s="255">
        <v>10322</v>
      </c>
      <c r="F33" s="255">
        <v>20164</v>
      </c>
      <c r="G33" s="255">
        <v>57046</v>
      </c>
    </row>
    <row r="34" spans="1:7" ht="11.25" customHeight="1">
      <c r="A34" s="266" t="s">
        <v>358</v>
      </c>
      <c r="B34" s="257">
        <v>63.3</v>
      </c>
      <c r="C34" s="257">
        <v>63.2</v>
      </c>
      <c r="D34" s="257">
        <v>63.7</v>
      </c>
      <c r="E34" s="257">
        <v>64.5</v>
      </c>
      <c r="F34" s="257">
        <v>69.7</v>
      </c>
      <c r="G34" s="257">
        <v>65.8</v>
      </c>
    </row>
    <row r="35" spans="1:7" ht="11.25" customHeight="1">
      <c r="A35" s="266"/>
      <c r="B35" s="257"/>
      <c r="C35" s="257"/>
      <c r="D35" s="257"/>
      <c r="E35" s="257"/>
      <c r="F35" s="257"/>
      <c r="G35" s="257"/>
    </row>
    <row r="36" spans="1:7" ht="11.25" customHeight="1">
      <c r="A36" s="267" t="s">
        <v>360</v>
      </c>
      <c r="B36" s="255">
        <v>9390</v>
      </c>
      <c r="C36" s="255">
        <v>7594</v>
      </c>
      <c r="D36" s="255">
        <v>9766</v>
      </c>
      <c r="E36" s="255">
        <v>10417</v>
      </c>
      <c r="F36" s="255">
        <v>20336</v>
      </c>
      <c r="G36" s="255">
        <v>57503</v>
      </c>
    </row>
    <row r="37" spans="1:7" ht="11.25" customHeight="1">
      <c r="A37" s="265" t="s">
        <v>357</v>
      </c>
      <c r="B37" s="504">
        <v>59.7</v>
      </c>
      <c r="C37" s="504">
        <v>59.6</v>
      </c>
      <c r="D37" s="504">
        <v>62.1</v>
      </c>
      <c r="E37" s="504">
        <v>61.8</v>
      </c>
      <c r="F37" s="504">
        <v>67.9</v>
      </c>
      <c r="G37" s="504">
        <v>63.4</v>
      </c>
    </row>
    <row r="38" spans="1:7" ht="11.25" customHeight="1">
      <c r="A38" s="266" t="s">
        <v>358</v>
      </c>
      <c r="B38" s="257"/>
      <c r="C38" s="257"/>
      <c r="D38" s="257"/>
      <c r="E38" s="257"/>
      <c r="F38" s="257"/>
      <c r="G38" s="257"/>
    </row>
    <row r="39" spans="1:7" ht="11.25">
      <c r="A39" s="266"/>
      <c r="B39" s="253"/>
      <c r="C39" s="253"/>
      <c r="D39" s="253"/>
      <c r="E39" s="253"/>
      <c r="F39" s="253"/>
      <c r="G39" s="253"/>
    </row>
    <row r="40" spans="1:7" ht="11.25">
      <c r="A40" s="151"/>
      <c r="B40" s="268"/>
      <c r="C40" s="268"/>
      <c r="D40" s="268"/>
      <c r="E40" s="268"/>
      <c r="F40" s="268"/>
      <c r="G40" s="269" t="s">
        <v>386</v>
      </c>
    </row>
    <row r="41" spans="1:10" ht="12">
      <c r="A41" s="512" t="s">
        <v>384</v>
      </c>
      <c r="B41" s="512"/>
      <c r="C41" s="512"/>
      <c r="D41" s="512"/>
      <c r="E41" s="512"/>
      <c r="F41" s="512"/>
      <c r="G41" s="188"/>
      <c r="H41" s="189"/>
      <c r="I41" s="189"/>
      <c r="J41" s="191"/>
    </row>
    <row r="42" spans="1:10" ht="22.5" customHeight="1">
      <c r="A42" s="519" t="s">
        <v>167</v>
      </c>
      <c r="B42" s="519"/>
      <c r="C42" s="519"/>
      <c r="D42" s="519"/>
      <c r="E42" s="519"/>
      <c r="F42" s="519"/>
      <c r="G42" s="519"/>
      <c r="H42" s="627"/>
      <c r="I42" s="627"/>
      <c r="J42" s="627"/>
    </row>
    <row r="43" spans="1:10" ht="22.5" customHeight="1">
      <c r="A43" s="525" t="s">
        <v>168</v>
      </c>
      <c r="B43" s="525"/>
      <c r="C43" s="525"/>
      <c r="D43" s="525"/>
      <c r="E43" s="525"/>
      <c r="F43" s="525"/>
      <c r="G43" s="525"/>
      <c r="H43" s="628"/>
      <c r="I43" s="628"/>
      <c r="J43" s="628"/>
    </row>
    <row r="44" spans="1:10" ht="12">
      <c r="A44" s="524" t="s">
        <v>150</v>
      </c>
      <c r="B44" s="524"/>
      <c r="C44" s="524"/>
      <c r="D44" s="524"/>
      <c r="E44" s="524"/>
      <c r="F44" s="524"/>
      <c r="G44" s="524"/>
      <c r="H44" s="524"/>
      <c r="I44" s="192"/>
      <c r="J44" s="193"/>
    </row>
    <row r="45" spans="1:10" ht="12">
      <c r="A45" s="192" t="s">
        <v>504</v>
      </c>
      <c r="B45" s="192"/>
      <c r="C45" s="192"/>
      <c r="D45" s="192"/>
      <c r="E45" s="192"/>
      <c r="F45" s="192"/>
      <c r="G45" s="192"/>
      <c r="H45" s="192"/>
      <c r="I45" s="192"/>
      <c r="J45" s="193"/>
    </row>
    <row r="46" spans="1:10" ht="33.75" customHeight="1">
      <c r="A46" s="525" t="s">
        <v>505</v>
      </c>
      <c r="B46" s="525"/>
      <c r="C46" s="525"/>
      <c r="D46" s="525"/>
      <c r="E46" s="525"/>
      <c r="F46" s="525"/>
      <c r="G46" s="525"/>
      <c r="H46" s="628"/>
      <c r="I46" s="628"/>
      <c r="J46" s="628"/>
    </row>
  </sheetData>
  <sheetProtection/>
  <mergeCells count="7">
    <mergeCell ref="A1:G1"/>
    <mergeCell ref="B6:G6"/>
    <mergeCell ref="A41:F41"/>
    <mergeCell ref="A44:H44"/>
    <mergeCell ref="A42:G42"/>
    <mergeCell ref="A43:G43"/>
    <mergeCell ref="A46:G46"/>
  </mergeCells>
  <printOptions/>
  <pageMargins left="0.31496062992125984" right="0.2755905511811024" top="0.2362204724409449" bottom="0.31496062992125984" header="0.5118110236220472" footer="0.1574803149606299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4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42.7109375" style="140" customWidth="1"/>
    <col min="2" max="5" width="11.7109375" style="140" customWidth="1"/>
    <col min="6" max="16384" width="9.140625" style="140" customWidth="1"/>
  </cols>
  <sheetData>
    <row r="1" spans="1:5" ht="25.5" customHeight="1">
      <c r="A1" s="597" t="s">
        <v>373</v>
      </c>
      <c r="B1" s="597"/>
      <c r="C1" s="597"/>
      <c r="D1" s="597"/>
      <c r="E1" s="597"/>
    </row>
    <row r="2" spans="1:5" ht="13.5" customHeight="1">
      <c r="A2" s="343" t="s">
        <v>387</v>
      </c>
      <c r="B2" s="356"/>
      <c r="C2" s="356"/>
      <c r="D2" s="589" t="s">
        <v>278</v>
      </c>
      <c r="E2" s="590"/>
    </row>
    <row r="3" spans="1:5" ht="13.5" customHeight="1">
      <c r="A3" s="346" t="s">
        <v>0</v>
      </c>
      <c r="B3" s="315"/>
      <c r="C3" s="356"/>
      <c r="D3" s="357" t="s">
        <v>238</v>
      </c>
      <c r="E3" s="167" t="s">
        <v>106</v>
      </c>
    </row>
    <row r="4" spans="1:5" ht="12.75" customHeight="1">
      <c r="A4" s="356"/>
      <c r="B4" s="154">
        <f>IF(E3="Boys",0,IF(E3="Girls",14,28))</f>
        <v>28</v>
      </c>
      <c r="C4" s="319"/>
      <c r="D4" s="358"/>
      <c r="E4" s="358"/>
    </row>
    <row r="5" spans="1:5" ht="33.75" customHeight="1">
      <c r="A5" s="572" t="str">
        <f>IF(E3="All","All pupils",E3)</f>
        <v>All pupils</v>
      </c>
      <c r="B5" s="601" t="s">
        <v>90</v>
      </c>
      <c r="C5" s="602" t="s">
        <v>60</v>
      </c>
      <c r="D5" s="599" t="s">
        <v>457</v>
      </c>
      <c r="E5" s="599"/>
    </row>
    <row r="6" spans="1:5" ht="33.75" customHeight="1">
      <c r="A6" s="573"/>
      <c r="B6" s="599"/>
      <c r="C6" s="599"/>
      <c r="D6" s="359" t="s">
        <v>155</v>
      </c>
      <c r="E6" s="359" t="s">
        <v>154</v>
      </c>
    </row>
    <row r="7" spans="1:5" ht="11.25" customHeight="1">
      <c r="A7" s="360"/>
      <c r="B7" s="361"/>
      <c r="C7" s="356"/>
      <c r="D7" s="356"/>
      <c r="E7" s="356"/>
    </row>
    <row r="8" spans="1:5" ht="11.25" customHeight="1">
      <c r="A8" s="348" t="s">
        <v>98</v>
      </c>
      <c r="B8" s="465">
        <f>VLOOKUP($A8,T3Percentage,$B$4+'Table 3_4 data'!M$1,0)</f>
        <v>346.8</v>
      </c>
      <c r="C8" s="465">
        <f>VLOOKUP($A8,T3Percentage,$B$4+'Table 3_4 data'!N$1,0)</f>
        <v>475.2</v>
      </c>
      <c r="D8" s="465">
        <f>VLOOKUP($A8,T3Percentage,$B$4+'Table 3_4 data'!O$1,0)</f>
        <v>98.2</v>
      </c>
      <c r="E8" s="465">
        <f>VLOOKUP($A8,T3Percentage,$B$4+'Table 3_4 data'!P$1,0)</f>
        <v>62.4</v>
      </c>
    </row>
    <row r="9" spans="1:5" ht="11.25" customHeight="1">
      <c r="A9" s="348"/>
      <c r="B9" s="145"/>
      <c r="C9" s="146"/>
      <c r="D9" s="145"/>
      <c r="E9" s="145"/>
    </row>
    <row r="10" spans="1:5" ht="11.25">
      <c r="A10" s="349" t="s">
        <v>191</v>
      </c>
      <c r="B10" s="465">
        <f>VLOOKUP($A10,T3Percentage,$B$4+'Table 3_4 data'!M$1,0)</f>
        <v>341.3</v>
      </c>
      <c r="C10" s="465">
        <f>VLOOKUP($A10,T3Percentage,$B$4+'Table 3_4 data'!N$1,0)</f>
        <v>462.9</v>
      </c>
      <c r="D10" s="465">
        <f>VLOOKUP($A10,T3Percentage,$B$4+'Table 3_4 data'!O$1,0)</f>
        <v>98</v>
      </c>
      <c r="E10" s="465">
        <f>VLOOKUP($A10,T3Percentage,$B$4+'Table 3_4 data'!P$1,0)</f>
        <v>60</v>
      </c>
    </row>
    <row r="11" spans="1:5" ht="11.25" customHeight="1">
      <c r="A11" s="349"/>
      <c r="B11" s="145"/>
      <c r="C11" s="146"/>
      <c r="D11" s="145"/>
      <c r="E11" s="145"/>
    </row>
    <row r="12" spans="1:5" ht="11.25" customHeight="1">
      <c r="A12" s="350" t="s">
        <v>190</v>
      </c>
      <c r="B12" s="465">
        <f>VLOOKUP($A12,T3Percentage,$B$4+'Table 3_4 data'!M$1,0)</f>
        <v>352.9</v>
      </c>
      <c r="C12" s="465">
        <f>VLOOKUP($A12,T3Percentage,$B$4+'Table 3_4 data'!N$1,0)</f>
        <v>488.6</v>
      </c>
      <c r="D12" s="465">
        <f>VLOOKUP($A12,T3Percentage,$B$4+'Table 3_4 data'!O$1,0)</f>
        <v>98.3</v>
      </c>
      <c r="E12" s="465">
        <f>VLOOKUP($A12,T3Percentage,$B$4+'Table 3_4 data'!P$1,0)</f>
        <v>65</v>
      </c>
    </row>
    <row r="13" spans="1:5" ht="11.25" customHeight="1">
      <c r="A13" s="351" t="s">
        <v>189</v>
      </c>
      <c r="B13" s="465">
        <f>VLOOKUP($A13,T3Percentage,$B$4+'Table 3_4 data'!M$1,0)</f>
        <v>335.7</v>
      </c>
      <c r="C13" s="465">
        <f>VLOOKUP($A13,T3Percentage,$B$4+'Table 3_4 data'!N$1,0)</f>
        <v>469.5</v>
      </c>
      <c r="D13" s="465">
        <f>VLOOKUP($A13,T3Percentage,$B$4+'Table 3_4 data'!O$1,0)</f>
        <v>97.6</v>
      </c>
      <c r="E13" s="465">
        <f>VLOOKUP($A13,T3Percentage,$B$4+'Table 3_4 data'!P$1,0)</f>
        <v>51.8</v>
      </c>
    </row>
    <row r="14" spans="1:5" s="148" customFormat="1" ht="11.25" customHeight="1">
      <c r="A14" s="351" t="s">
        <v>188</v>
      </c>
      <c r="B14" s="465">
        <f>VLOOKUP($A14,T3Percentage,$B$4+'Table 3_4 data'!M$1,0)</f>
        <v>358</v>
      </c>
      <c r="C14" s="465">
        <f>VLOOKUP($A14,T3Percentage,$B$4+'Table 3_4 data'!N$1,0)</f>
        <v>494.4</v>
      </c>
      <c r="D14" s="465">
        <f>VLOOKUP($A14,T3Percentage,$B$4+'Table 3_4 data'!O$1,0)</f>
        <v>98.5</v>
      </c>
      <c r="E14" s="465">
        <f>VLOOKUP($A14,T3Percentage,$B$4+'Table 3_4 data'!P$1,0)</f>
        <v>68.9</v>
      </c>
    </row>
    <row r="15" spans="1:5" s="148" customFormat="1" ht="22.5" customHeight="1">
      <c r="A15" s="352" t="s">
        <v>187</v>
      </c>
      <c r="B15" s="465">
        <f>VLOOKUP($A15,T3Percentage,$B$4+'Table 3_4 data'!M$1,0)</f>
        <v>338.1</v>
      </c>
      <c r="C15" s="465">
        <f>VLOOKUP($A15,T3Percentage,$B$4+'Table 3_4 data'!N$1,0)</f>
        <v>457.1</v>
      </c>
      <c r="D15" s="465">
        <f>VLOOKUP($A15,T3Percentage,$B$4+'Table 3_4 data'!O$1,0)</f>
        <v>95.5</v>
      </c>
      <c r="E15" s="465">
        <f>VLOOKUP($A15,T3Percentage,$B$4+'Table 3_4 data'!P$1,0)</f>
        <v>55.7</v>
      </c>
    </row>
    <row r="16" spans="1:5" s="148" customFormat="1" ht="11.25" customHeight="1">
      <c r="A16" s="352"/>
      <c r="B16" s="145"/>
      <c r="C16" s="146"/>
      <c r="D16" s="145"/>
      <c r="E16" s="145"/>
    </row>
    <row r="17" spans="1:5" ht="11.25" customHeight="1">
      <c r="A17" s="348" t="s">
        <v>100</v>
      </c>
      <c r="B17" s="465">
        <f>VLOOKUP($A17,T3Percentage,$B$4+'Table 3_4 data'!M$1,0)</f>
        <v>74.8</v>
      </c>
      <c r="C17" s="465">
        <f>VLOOKUP($A17,T3Percentage,$B$4+'Table 3_4 data'!N$1,0)</f>
        <v>80.9</v>
      </c>
      <c r="D17" s="465">
        <f>VLOOKUP($A17,T3Percentage,$B$4+'Table 3_4 data'!O$1,0)</f>
        <v>14.2</v>
      </c>
      <c r="E17" s="465">
        <f>VLOOKUP($A17,T3Percentage,$B$4+'Table 3_4 data'!P$1,0)</f>
        <v>0.6</v>
      </c>
    </row>
    <row r="18" spans="1:5" ht="11.25" customHeight="1">
      <c r="A18" s="348"/>
      <c r="B18" s="145"/>
      <c r="C18" s="146"/>
      <c r="D18" s="145"/>
      <c r="E18" s="145"/>
    </row>
    <row r="19" spans="1:5" ht="11.25" customHeight="1">
      <c r="A19" s="353" t="s">
        <v>186</v>
      </c>
      <c r="B19" s="465">
        <f>VLOOKUP($A19,T3Percentage,$B$4+'Table 3_4 data'!M$1,0)</f>
        <v>342</v>
      </c>
      <c r="C19" s="465">
        <f>VLOOKUP($A19,T3Percentage,$B$4+'Table 3_4 data'!N$1,0)</f>
        <v>468.2</v>
      </c>
      <c r="D19" s="465">
        <f>VLOOKUP($A19,T3Percentage,$B$4+'Table 3_4 data'!O$1,0)</f>
        <v>96.7</v>
      </c>
      <c r="E19" s="465">
        <f>VLOOKUP($A19,T3Percentage,$B$4+'Table 3_4 data'!P$1,0)</f>
        <v>61.3</v>
      </c>
    </row>
    <row r="20" spans="1:5" ht="11.25" customHeight="1">
      <c r="A20" s="353"/>
      <c r="B20" s="145"/>
      <c r="C20" s="146"/>
      <c r="D20" s="145"/>
      <c r="E20" s="145"/>
    </row>
    <row r="21" spans="1:5" ht="22.5" customHeight="1">
      <c r="A21" s="354" t="s">
        <v>185</v>
      </c>
      <c r="B21" s="465">
        <f>VLOOKUP($A21,T3Percentage,$B$4+'Table 3_4 data'!M$1,0)</f>
        <v>92.3</v>
      </c>
      <c r="C21" s="465">
        <f>VLOOKUP($A21,T3Percentage,$B$4+'Table 3_4 data'!N$1,0)</f>
        <v>96.6</v>
      </c>
      <c r="D21" s="465">
        <f>VLOOKUP($A21,T3Percentage,$B$4+'Table 3_4 data'!O$1,0)</f>
        <v>33.1</v>
      </c>
      <c r="E21" s="465">
        <f>VLOOKUP($A21,T3Percentage,$B$4+'Table 3_4 data'!P$1,0)</f>
        <v>2.6</v>
      </c>
    </row>
    <row r="22" spans="1:5" ht="11.25" customHeight="1">
      <c r="A22" s="354"/>
      <c r="B22" s="145"/>
      <c r="C22" s="146"/>
      <c r="D22" s="145"/>
      <c r="E22" s="145"/>
    </row>
    <row r="23" spans="1:5" ht="33.75" customHeight="1">
      <c r="A23" s="355" t="s">
        <v>184</v>
      </c>
      <c r="B23" s="465">
        <f>VLOOKUP($A23,T3Percentage,$B$4+'Table 3_4 data'!M$1,0)</f>
        <v>337.7</v>
      </c>
      <c r="C23" s="465">
        <f>VLOOKUP($A23,T3Percentage,$B$4+'Table 3_4 data'!N$1,0)</f>
        <v>461.9</v>
      </c>
      <c r="D23" s="465">
        <f>VLOOKUP($A23,T3Percentage,$B$4+'Table 3_4 data'!O$1,0)</f>
        <v>95.6</v>
      </c>
      <c r="E23" s="465">
        <f>VLOOKUP($A23,T3Percentage,$B$4+'Table 3_4 data'!P$1,0)</f>
        <v>60.3</v>
      </c>
    </row>
    <row r="24" spans="1:5" ht="11.25" customHeight="1">
      <c r="A24" s="355"/>
      <c r="B24" s="145"/>
      <c r="C24" s="146"/>
      <c r="D24" s="145"/>
      <c r="E24" s="145"/>
    </row>
    <row r="25" spans="1:5" ht="12" customHeight="1">
      <c r="A25" s="348" t="s">
        <v>101</v>
      </c>
      <c r="B25" s="465">
        <f>VLOOKUP($A25,T3Percentage,$B$4+'Table 3_4 data'!M$1,0)</f>
        <v>109</v>
      </c>
      <c r="C25" s="465">
        <f>VLOOKUP($A25,T3Percentage,$B$4+'Table 3_4 data'!N$1,0)</f>
        <v>120</v>
      </c>
      <c r="D25" s="465">
        <f>VLOOKUP($A25,T3Percentage,$B$4+'Table 3_4 data'!O$1,0)</f>
        <v>25.7</v>
      </c>
      <c r="E25" s="465">
        <f>VLOOKUP($A25,T3Percentage,$B$4+'Table 3_4 data'!P$1,0)</f>
        <v>4.3</v>
      </c>
    </row>
    <row r="26" spans="1:5" ht="12" customHeight="1">
      <c r="A26" s="348" t="s">
        <v>57</v>
      </c>
      <c r="B26" s="465">
        <f>VLOOKUP($A26,T3Percentage,$B$4+'Table 3_4 data'!M$1,0)</f>
        <v>369.9</v>
      </c>
      <c r="C26" s="465">
        <f>VLOOKUP($A26,T3Percentage,$B$4+'Table 3_4 data'!N$1,0)</f>
        <v>435.2</v>
      </c>
      <c r="D26" s="465">
        <f>VLOOKUP($A26,T3Percentage,$B$4+'Table 3_4 data'!O$1,0)</f>
        <v>67.1</v>
      </c>
      <c r="E26" s="465">
        <f>VLOOKUP($A26,T3Percentage,$B$4+'Table 3_4 data'!P$1,0)</f>
        <v>58.1</v>
      </c>
    </row>
    <row r="27" spans="1:5" ht="12" customHeight="1">
      <c r="A27" s="348" t="s">
        <v>58</v>
      </c>
      <c r="B27" s="465">
        <f>VLOOKUP($A27,T3Percentage,$B$4+'Table 3_4 data'!M$1,0)</f>
        <v>90.3</v>
      </c>
      <c r="C27" s="465">
        <f>VLOOKUP($A27,T3Percentage,$B$4+'Table 3_4 data'!N$1,0)</f>
        <v>92.9</v>
      </c>
      <c r="D27" s="465">
        <f>VLOOKUP($A27,T3Percentage,$B$4+'Table 3_4 data'!O$1,0)</f>
        <v>30.2</v>
      </c>
      <c r="E27" s="465">
        <f>VLOOKUP($A27,T3Percentage,$B$4+'Table 3_4 data'!P$1,0)</f>
        <v>3.9</v>
      </c>
    </row>
    <row r="28" spans="1:5" ht="11.25" customHeight="1">
      <c r="A28" s="348"/>
      <c r="B28" s="145"/>
      <c r="C28" s="146"/>
      <c r="D28" s="145"/>
      <c r="E28" s="145"/>
    </row>
    <row r="29" spans="1:5" ht="12" customHeight="1">
      <c r="A29" s="353" t="s">
        <v>183</v>
      </c>
      <c r="B29" s="465">
        <f>VLOOKUP($A29,T3Percentage,$B$4+'Table 3_4 data'!M$1,0)</f>
        <v>354.7</v>
      </c>
      <c r="C29" s="465">
        <f>VLOOKUP($A29,T3Percentage,$B$4+'Table 3_4 data'!N$1,0)</f>
        <v>416.5</v>
      </c>
      <c r="D29" s="465">
        <f>VLOOKUP($A29,T3Percentage,$B$4+'Table 3_4 data'!O$1,0)</f>
        <v>65</v>
      </c>
      <c r="E29" s="465">
        <f>VLOOKUP($A29,T3Percentage,$B$4+'Table 3_4 data'!P$1,0)</f>
        <v>55.1</v>
      </c>
    </row>
    <row r="30" spans="1:5" ht="12" customHeight="1">
      <c r="A30" s="353"/>
      <c r="B30" s="145"/>
      <c r="C30" s="146"/>
      <c r="D30" s="145"/>
      <c r="E30" s="145"/>
    </row>
    <row r="31" spans="1:5" ht="11.25" customHeight="1">
      <c r="A31" s="353" t="s">
        <v>80</v>
      </c>
      <c r="B31" s="465">
        <f>VLOOKUP($A31,T3Percentage,$B$4+'Table 3_4 data'!M$1,0)</f>
        <v>78.9</v>
      </c>
      <c r="C31" s="465">
        <f>VLOOKUP($A31,T3Percentage,$B$4+'Table 3_4 data'!N$1,0)</f>
        <v>84.6</v>
      </c>
      <c r="D31" s="465">
        <f>VLOOKUP($A31,T3Percentage,$B$4+'Table 3_4 data'!O$1,0)</f>
        <v>17.5</v>
      </c>
      <c r="E31" s="465">
        <f>VLOOKUP($A31,T3Percentage,$B$4+'Table 3_4 data'!P$1,0)</f>
        <v>1.3</v>
      </c>
    </row>
    <row r="32" spans="1:5" ht="11.25" customHeight="1">
      <c r="A32" s="353"/>
      <c r="B32" s="145"/>
      <c r="C32" s="146"/>
      <c r="D32" s="145"/>
      <c r="E32" s="145"/>
    </row>
    <row r="33" spans="1:5" ht="11.25" customHeight="1">
      <c r="A33" s="353" t="s">
        <v>59</v>
      </c>
      <c r="B33" s="465">
        <f>VLOOKUP($A33,T3Percentage,$B$4+'Table 3_4 data'!M$1,0)</f>
        <v>339.8</v>
      </c>
      <c r="C33" s="465">
        <f>VLOOKUP($A33,T3Percentage,$B$4+'Table 3_4 data'!N$1,0)</f>
        <v>458.9</v>
      </c>
      <c r="D33" s="465">
        <f>VLOOKUP($A33,T3Percentage,$B$4+'Table 3_4 data'!O$1,0)</f>
        <v>93.3</v>
      </c>
      <c r="E33" s="465">
        <f>VLOOKUP($A33,T3Percentage,$B$4+'Table 3_4 data'!P$1,0)</f>
        <v>59.9</v>
      </c>
    </row>
    <row r="34" spans="1:5" ht="11.25" customHeight="1">
      <c r="A34" s="362"/>
      <c r="B34" s="363"/>
      <c r="C34" s="364"/>
      <c r="D34" s="364"/>
      <c r="E34" s="364"/>
    </row>
    <row r="35" spans="1:5" ht="11.25" customHeight="1">
      <c r="A35" s="365"/>
      <c r="B35" s="339"/>
      <c r="C35" s="356"/>
      <c r="D35" s="356"/>
      <c r="E35" s="340" t="s">
        <v>386</v>
      </c>
    </row>
    <row r="36" spans="1:5" ht="11.25" customHeight="1">
      <c r="A36" s="366" t="s">
        <v>477</v>
      </c>
      <c r="B36" s="356"/>
      <c r="C36" s="356"/>
      <c r="D36" s="356"/>
      <c r="E36" s="356"/>
    </row>
    <row r="37" spans="1:5" ht="11.25" customHeight="1">
      <c r="A37" s="366" t="s">
        <v>478</v>
      </c>
      <c r="B37" s="356"/>
      <c r="C37" s="356"/>
      <c r="D37" s="356"/>
      <c r="E37" s="356"/>
    </row>
    <row r="38" spans="1:5" ht="11.25" customHeight="1">
      <c r="A38" s="366" t="s">
        <v>479</v>
      </c>
      <c r="B38" s="356"/>
      <c r="C38" s="356"/>
      <c r="D38" s="356"/>
      <c r="E38" s="356"/>
    </row>
    <row r="39" spans="1:5" ht="22.5" customHeight="1">
      <c r="A39" s="598" t="s">
        <v>182</v>
      </c>
      <c r="B39" s="598"/>
      <c r="C39" s="598"/>
      <c r="D39" s="598"/>
      <c r="E39" s="598"/>
    </row>
    <row r="40" spans="1:5" ht="11.25" customHeight="1">
      <c r="A40" s="600" t="s">
        <v>181</v>
      </c>
      <c r="B40" s="600"/>
      <c r="C40" s="600"/>
      <c r="D40" s="600"/>
      <c r="E40" s="367"/>
    </row>
    <row r="41" spans="1:5" ht="11.25" customHeight="1">
      <c r="A41" s="563" t="s">
        <v>180</v>
      </c>
      <c r="B41" s="563"/>
      <c r="C41" s="563"/>
      <c r="D41" s="563"/>
      <c r="E41" s="348"/>
    </row>
    <row r="42" spans="1:5" ht="11.25" customHeight="1">
      <c r="A42" s="598" t="s">
        <v>179</v>
      </c>
      <c r="B42" s="598"/>
      <c r="C42" s="598"/>
      <c r="D42" s="598"/>
      <c r="E42" s="356"/>
    </row>
    <row r="43" spans="1:5" ht="22.5" customHeight="1">
      <c r="A43" s="598" t="s">
        <v>178</v>
      </c>
      <c r="B43" s="598"/>
      <c r="C43" s="598"/>
      <c r="D43" s="598"/>
      <c r="E43" s="598"/>
    </row>
    <row r="44" spans="1:5" ht="11.25" customHeight="1">
      <c r="A44" s="598" t="s">
        <v>177</v>
      </c>
      <c r="B44" s="598"/>
      <c r="C44" s="598"/>
      <c r="D44" s="598"/>
      <c r="E44" s="368"/>
    </row>
    <row r="45" spans="1:5" ht="11.25">
      <c r="A45" s="356"/>
      <c r="B45" s="356"/>
      <c r="C45" s="356"/>
      <c r="D45" s="356"/>
      <c r="E45" s="356"/>
    </row>
    <row r="46" spans="1:5" ht="11.25">
      <c r="A46" s="369" t="s">
        <v>156</v>
      </c>
      <c r="B46" s="356"/>
      <c r="C46" s="356"/>
      <c r="D46" s="356"/>
      <c r="E46" s="356"/>
    </row>
    <row r="47" ht="11.25">
      <c r="B47" s="143"/>
    </row>
    <row r="48" spans="1:2" ht="11.25">
      <c r="A48" s="520"/>
      <c r="B48" s="520"/>
    </row>
    <row r="49" spans="1:2" ht="11.25">
      <c r="A49" s="520"/>
      <c r="B49" s="520"/>
    </row>
  </sheetData>
  <sheetProtection sheet="1"/>
  <mergeCells count="14">
    <mergeCell ref="A49:B49"/>
    <mergeCell ref="D5:E5"/>
    <mergeCell ref="A39:E39"/>
    <mergeCell ref="A40:D40"/>
    <mergeCell ref="A41:D41"/>
    <mergeCell ref="B5:B6"/>
    <mergeCell ref="C5:C6"/>
    <mergeCell ref="A1:E1"/>
    <mergeCell ref="A42:D42"/>
    <mergeCell ref="A43:E43"/>
    <mergeCell ref="A44:D44"/>
    <mergeCell ref="D2:E2"/>
    <mergeCell ref="A48:B48"/>
    <mergeCell ref="A5:A6"/>
  </mergeCells>
  <conditionalFormatting sqref="B9:E9 B11:E11 B16:E16 B18:E18 B20:E20 B22:E22 B24:E24 B28:E28 B30:E30 B32:E32">
    <cfRule type="expression" priority="88" dxfId="94">
      <formula>('Table 4a'!#REF!="Percentage")</formula>
    </cfRule>
  </conditionalFormatting>
  <conditionalFormatting sqref="B8:E8">
    <cfRule type="expression" priority="57" dxfId="94">
      <formula>('Table 4a'!#REF!="Percentage")</formula>
    </cfRule>
  </conditionalFormatting>
  <conditionalFormatting sqref="B10:E10">
    <cfRule type="expression" priority="11" dxfId="94">
      <formula>('Table 4a'!#REF!="Percentage")</formula>
    </cfRule>
  </conditionalFormatting>
  <conditionalFormatting sqref="B12:E14">
    <cfRule type="expression" priority="10" dxfId="94">
      <formula>('Table 4a'!#REF!="Percentage")</formula>
    </cfRule>
  </conditionalFormatting>
  <conditionalFormatting sqref="B15:E15">
    <cfRule type="expression" priority="9" dxfId="94">
      <formula>('Table 4a'!#REF!="Percentage")</formula>
    </cfRule>
  </conditionalFormatting>
  <conditionalFormatting sqref="B17:E17">
    <cfRule type="expression" priority="8" dxfId="94">
      <formula>('Table 4a'!#REF!="Percentage")</formula>
    </cfRule>
  </conditionalFormatting>
  <conditionalFormatting sqref="B19:E19">
    <cfRule type="expression" priority="7" dxfId="94">
      <formula>('Table 4a'!#REF!="Percentage")</formula>
    </cfRule>
  </conditionalFormatting>
  <conditionalFormatting sqref="B21:E21">
    <cfRule type="expression" priority="6" dxfId="94">
      <formula>('Table 4a'!#REF!="Percentage")</formula>
    </cfRule>
  </conditionalFormatting>
  <conditionalFormatting sqref="B23:E23">
    <cfRule type="expression" priority="5" dxfId="94">
      <formula>('Table 4a'!#REF!="Percentage")</formula>
    </cfRule>
  </conditionalFormatting>
  <conditionalFormatting sqref="B25:E27">
    <cfRule type="expression" priority="4" dxfId="94">
      <formula>('Table 4a'!#REF!="Percentage")</formula>
    </cfRule>
  </conditionalFormatting>
  <conditionalFormatting sqref="B29:E29">
    <cfRule type="expression" priority="3" dxfId="94">
      <formula>('Table 4a'!#REF!="Percentage")</formula>
    </cfRule>
  </conditionalFormatting>
  <conditionalFormatting sqref="B31:E31">
    <cfRule type="expression" priority="2" dxfId="94">
      <formula>('Table 4a'!#REF!="Percentage")</formula>
    </cfRule>
  </conditionalFormatting>
  <conditionalFormatting sqref="B33:E33">
    <cfRule type="expression" priority="1" dxfId="94">
      <formula>('Table 4a'!#REF!="Percentage")</formula>
    </cfRule>
  </conditionalFormatting>
  <dataValidations count="2">
    <dataValidation type="list" allowBlank="1" showInputMessage="1" showErrorMessage="1" sqref="E65344">
      <formula1>'Table 4a'!#REF!</formula1>
    </dataValidation>
    <dataValidation type="list" allowBlank="1" showInputMessage="1" showErrorMessage="1" sqref="E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1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7.28125" style="2" bestFit="1" customWidth="1"/>
    <col min="2" max="2" width="12.00390625" style="7" customWidth="1"/>
    <col min="3" max="3" width="12.00390625" style="74" customWidth="1"/>
    <col min="4" max="4" width="12.00390625" style="27" customWidth="1"/>
    <col min="5" max="5" width="12.00390625" style="34" customWidth="1"/>
    <col min="6" max="16384" width="9.140625" style="2" customWidth="1"/>
  </cols>
  <sheetData>
    <row r="1" spans="1:5" ht="25.5" customHeight="1">
      <c r="A1" s="606" t="s">
        <v>374</v>
      </c>
      <c r="B1" s="606"/>
      <c r="C1" s="606"/>
      <c r="D1" s="606"/>
      <c r="E1" s="606"/>
    </row>
    <row r="2" spans="1:5" ht="13.5" customHeight="1">
      <c r="A2" s="588" t="s">
        <v>387</v>
      </c>
      <c r="B2" s="588"/>
      <c r="C2" s="312"/>
      <c r="D2" s="589" t="s">
        <v>278</v>
      </c>
      <c r="E2" s="590"/>
    </row>
    <row r="3" spans="1:5" ht="12.75" customHeight="1">
      <c r="A3" s="346" t="s">
        <v>0</v>
      </c>
      <c r="B3" s="315"/>
      <c r="C3" s="356"/>
      <c r="D3" s="357" t="s">
        <v>238</v>
      </c>
      <c r="E3" s="167" t="s">
        <v>106</v>
      </c>
    </row>
    <row r="4" spans="1:5" ht="11.25" customHeight="1">
      <c r="A4" s="356"/>
      <c r="B4" s="154">
        <f>IF(E3="Boys",0,IF(E3="Girls",14,28))</f>
        <v>28</v>
      </c>
      <c r="C4" s="319"/>
      <c r="D4" s="373"/>
      <c r="E4" s="374"/>
    </row>
    <row r="5" spans="1:5" ht="22.5" customHeight="1">
      <c r="A5" s="572" t="str">
        <f>IF(E3="All","All pupils",E3)</f>
        <v>All pupils</v>
      </c>
      <c r="B5" s="601" t="s">
        <v>90</v>
      </c>
      <c r="C5" s="602" t="s">
        <v>60</v>
      </c>
      <c r="D5" s="607" t="s">
        <v>457</v>
      </c>
      <c r="E5" s="607"/>
    </row>
    <row r="6" spans="1:5" ht="33" customHeight="1">
      <c r="A6" s="573"/>
      <c r="B6" s="599"/>
      <c r="C6" s="599"/>
      <c r="D6" s="359" t="s">
        <v>155</v>
      </c>
      <c r="E6" s="359" t="s">
        <v>154</v>
      </c>
    </row>
    <row r="7" spans="1:5" ht="11.25" customHeight="1">
      <c r="A7" s="327"/>
      <c r="B7" s="375"/>
      <c r="C7" s="375"/>
      <c r="D7" s="331"/>
      <c r="E7" s="331"/>
    </row>
    <row r="8" spans="1:6" ht="11.25" customHeight="1">
      <c r="A8" s="332" t="s">
        <v>151</v>
      </c>
      <c r="B8" s="465">
        <f>VLOOKUP('Table 4b'!$A8,T3Percentage,$B$4+'Table 3_4 data'!M$1,0)</f>
        <v>344.2</v>
      </c>
      <c r="C8" s="465">
        <f>VLOOKUP('Table 4b'!$A8,T3Percentage,$B$4+'Table 3_4 data'!N$1,0)</f>
        <v>470.4</v>
      </c>
      <c r="D8" s="465">
        <f>VLOOKUP('Table 4b'!$A8,T3Percentage,$B$4+'Table 3_4 data'!O$1,0)</f>
        <v>98.1</v>
      </c>
      <c r="E8" s="465">
        <f>VLOOKUP('Table 4b'!$A8,T3Percentage,$B$4+'Table 3_4 data'!P$1,0)</f>
        <v>61.2</v>
      </c>
      <c r="F8" s="74"/>
    </row>
    <row r="9" spans="1:6" ht="11.25" customHeight="1">
      <c r="A9" s="333"/>
      <c r="B9" s="469"/>
      <c r="C9" s="469"/>
      <c r="D9" s="469"/>
      <c r="E9" s="469"/>
      <c r="F9" s="74"/>
    </row>
    <row r="10" spans="1:6" ht="11.25" customHeight="1">
      <c r="A10" s="333" t="s">
        <v>56</v>
      </c>
      <c r="B10" s="465">
        <f>VLOOKUP('Table 4b'!$A10,T3Percentage,$B$4+'Table 3_4 data'!M$1,0)</f>
        <v>417.3</v>
      </c>
      <c r="C10" s="465">
        <f>VLOOKUP('Table 4b'!$A10,T3Percentage,$B$4+'Table 3_4 data'!N$1,0)</f>
        <v>591.7</v>
      </c>
      <c r="D10" s="465">
        <f>VLOOKUP('Table 4b'!$A10,T3Percentage,$B$4+'Table 3_4 data'!O$1,0)</f>
        <v>98.4</v>
      </c>
      <c r="E10" s="465">
        <f>VLOOKUP('Table 4b'!$A10,T3Percentage,$B$4+'Table 3_4 data'!P$1,0)</f>
        <v>96.7</v>
      </c>
      <c r="F10" s="74"/>
    </row>
    <row r="11" spans="1:6" ht="11.25" customHeight="1">
      <c r="A11" s="333"/>
      <c r="B11" s="469"/>
      <c r="C11" s="469"/>
      <c r="D11" s="469"/>
      <c r="E11" s="469"/>
      <c r="F11" s="74"/>
    </row>
    <row r="12" spans="1:6" ht="11.25" customHeight="1">
      <c r="A12" s="333" t="s">
        <v>145</v>
      </c>
      <c r="B12" s="465">
        <f>VLOOKUP('Table 4b'!$A12,T3Percentage,$B$4+'Table 3_4 data'!M$1,0)</f>
        <v>337.3</v>
      </c>
      <c r="C12" s="465">
        <f>VLOOKUP('Table 4b'!$A12,T3Percentage,$B$4+'Table 3_4 data'!N$1,0)</f>
        <v>467.8</v>
      </c>
      <c r="D12" s="465">
        <f>VLOOKUP('Table 4b'!$A12,T3Percentage,$B$4+'Table 3_4 data'!O$1,0)</f>
        <v>98.5</v>
      </c>
      <c r="E12" s="465">
        <f>VLOOKUP('Table 4b'!$A12,T3Percentage,$B$4+'Table 3_4 data'!P$1,0)</f>
        <v>56.1</v>
      </c>
      <c r="F12" s="77"/>
    </row>
    <row r="13" spans="1:5" ht="11.25" customHeight="1">
      <c r="A13" s="333"/>
      <c r="B13" s="469"/>
      <c r="C13" s="469"/>
      <c r="D13" s="469"/>
      <c r="E13" s="469"/>
    </row>
    <row r="14" spans="1:5" ht="11.25" customHeight="1">
      <c r="A14" s="333" t="s">
        <v>99</v>
      </c>
      <c r="B14" s="465">
        <f>VLOOKUP('Table 4b'!$A14,T3Percentage,$B$4+'Table 3_4 data'!M$1,0)</f>
        <v>346.8</v>
      </c>
      <c r="C14" s="465">
        <f>VLOOKUP('Table 4b'!$A14,T3Percentage,$B$4+'Table 3_4 data'!N$1,0)</f>
        <v>475.2</v>
      </c>
      <c r="D14" s="465">
        <f>VLOOKUP('Table 4b'!$A14,T3Percentage,$B$4+'Table 3_4 data'!O$1,0)</f>
        <v>98.2</v>
      </c>
      <c r="E14" s="465">
        <f>VLOOKUP('Table 4b'!$A14,T3Percentage,$B$4+'Table 3_4 data'!P$1,0)</f>
        <v>62.4</v>
      </c>
    </row>
    <row r="15" spans="1:6" ht="11.25" customHeight="1">
      <c r="A15" s="334"/>
      <c r="B15" s="335"/>
      <c r="C15" s="376"/>
      <c r="D15" s="376"/>
      <c r="E15" s="376"/>
      <c r="F15" s="81"/>
    </row>
    <row r="16" spans="1:5" ht="11.25">
      <c r="A16" s="332"/>
      <c r="B16" s="338"/>
      <c r="C16" s="339"/>
      <c r="D16" s="339"/>
      <c r="E16" s="340" t="s">
        <v>389</v>
      </c>
    </row>
    <row r="17" spans="1:5" ht="12.75">
      <c r="A17" s="603" t="s">
        <v>477</v>
      </c>
      <c r="B17" s="603"/>
      <c r="C17" s="603"/>
      <c r="D17" s="604"/>
      <c r="E17" s="604"/>
    </row>
    <row r="18" spans="1:5" ht="12.75">
      <c r="A18" s="603" t="s">
        <v>240</v>
      </c>
      <c r="B18" s="603"/>
      <c r="C18" s="603"/>
      <c r="D18" s="604"/>
      <c r="E18" s="604"/>
    </row>
    <row r="19" spans="1:5" ht="45" customHeight="1">
      <c r="A19" s="605" t="s">
        <v>169</v>
      </c>
      <c r="B19" s="605"/>
      <c r="C19" s="605"/>
      <c r="D19" s="605"/>
      <c r="E19" s="605"/>
    </row>
  </sheetData>
  <sheetProtection sheet="1"/>
  <mergeCells count="10">
    <mergeCell ref="A17:E17"/>
    <mergeCell ref="A18:E18"/>
    <mergeCell ref="A19:E19"/>
    <mergeCell ref="A1:E1"/>
    <mergeCell ref="A2:B2"/>
    <mergeCell ref="B5:B6"/>
    <mergeCell ref="C5:C6"/>
    <mergeCell ref="D5:E5"/>
    <mergeCell ref="D2:E2"/>
    <mergeCell ref="A5:A6"/>
  </mergeCells>
  <conditionalFormatting sqref="B8:E8">
    <cfRule type="expression" priority="13" dxfId="94">
      <formula>('Table 4b'!#REF!="Percentage")</formula>
    </cfRule>
  </conditionalFormatting>
  <conditionalFormatting sqref="B10:E10">
    <cfRule type="expression" priority="3" dxfId="94">
      <formula>('Table 4b'!#REF!="Percentage")</formula>
    </cfRule>
  </conditionalFormatting>
  <conditionalFormatting sqref="B12:E12">
    <cfRule type="expression" priority="2" dxfId="94">
      <formula>('Table 4b'!#REF!="Percentage")</formula>
    </cfRule>
  </conditionalFormatting>
  <conditionalFormatting sqref="B14:E14">
    <cfRule type="expression" priority="1" dxfId="94">
      <formula>('Table 4b'!#REF!="Percentage")</formula>
    </cfRule>
  </conditionalFormatting>
  <dataValidations count="1">
    <dataValidation type="list" allowBlank="1" showInputMessage="1" showErrorMessage="1" sqref="E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Y27"/>
  <sheetViews>
    <sheetView zoomScalePageLayoutView="0" workbookViewId="0" topLeftCell="A1">
      <selection activeCell="B6" sqref="B6:Y25"/>
    </sheetView>
  </sheetViews>
  <sheetFormatPr defaultColWidth="9.140625" defaultRowHeight="12.75"/>
  <cols>
    <col min="1" max="1" width="30.421875" style="0" bestFit="1" customWidth="1"/>
  </cols>
  <sheetData>
    <row r="3" spans="1:25" ht="12.75">
      <c r="A3" s="9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2.75">
      <c r="A4">
        <v>1</v>
      </c>
      <c r="B4">
        <f>A4+1</f>
        <v>2</v>
      </c>
      <c r="C4">
        <f aca="true" t="shared" si="0" ref="C4:Y4">B4+1</f>
        <v>3</v>
      </c>
      <c r="D4">
        <f t="shared" si="0"/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</row>
    <row r="5" spans="2:25" ht="12.75">
      <c r="B5" t="s">
        <v>251</v>
      </c>
      <c r="C5" t="s">
        <v>252</v>
      </c>
      <c r="D5" t="s">
        <v>253</v>
      </c>
      <c r="E5" t="s">
        <v>226</v>
      </c>
      <c r="F5" t="s">
        <v>254</v>
      </c>
      <c r="G5" t="s">
        <v>255</v>
      </c>
      <c r="H5" t="s">
        <v>256</v>
      </c>
      <c r="I5" t="s">
        <v>257</v>
      </c>
      <c r="J5" t="s">
        <v>258</v>
      </c>
      <c r="K5" t="s">
        <v>259</v>
      </c>
      <c r="L5" t="s">
        <v>260</v>
      </c>
      <c r="M5" t="s">
        <v>212</v>
      </c>
      <c r="N5" t="s">
        <v>261</v>
      </c>
      <c r="O5" t="s">
        <v>262</v>
      </c>
      <c r="P5" t="s">
        <v>263</v>
      </c>
      <c r="Q5" t="s">
        <v>264</v>
      </c>
      <c r="R5" t="s">
        <v>115</v>
      </c>
      <c r="S5" t="s">
        <v>116</v>
      </c>
      <c r="T5" t="s">
        <v>117</v>
      </c>
      <c r="U5" t="s">
        <v>107</v>
      </c>
      <c r="V5" t="s">
        <v>118</v>
      </c>
      <c r="W5" t="s">
        <v>119</v>
      </c>
      <c r="X5" t="s">
        <v>120</v>
      </c>
      <c r="Y5" t="s">
        <v>265</v>
      </c>
    </row>
    <row r="6" spans="1:25" ht="12.75">
      <c r="A6" s="130" t="s">
        <v>98</v>
      </c>
      <c r="B6" s="169">
        <v>51.8</v>
      </c>
      <c r="C6" s="169">
        <v>52.8</v>
      </c>
      <c r="D6" s="169">
        <v>73</v>
      </c>
      <c r="E6" s="169">
        <v>81.6</v>
      </c>
      <c r="F6" s="169">
        <v>48.3</v>
      </c>
      <c r="G6" s="169">
        <v>49.1</v>
      </c>
      <c r="H6" s="169">
        <v>55.5</v>
      </c>
      <c r="I6" s="169">
        <v>57.1</v>
      </c>
      <c r="J6" s="169">
        <v>62.4</v>
      </c>
      <c r="K6" s="169">
        <v>63.7</v>
      </c>
      <c r="L6" s="169">
        <v>80.8</v>
      </c>
      <c r="M6" s="169">
        <v>87.3</v>
      </c>
      <c r="N6" s="169">
        <v>59.1</v>
      </c>
      <c r="O6" s="169">
        <v>60</v>
      </c>
      <c r="P6" s="169">
        <v>65.3</v>
      </c>
      <c r="Q6" s="169">
        <v>66.4</v>
      </c>
      <c r="R6" s="169">
        <v>57</v>
      </c>
      <c r="S6" s="169">
        <v>58.2</v>
      </c>
      <c r="T6" s="169">
        <v>76.9</v>
      </c>
      <c r="U6" s="169">
        <v>84.4</v>
      </c>
      <c r="V6" s="169">
        <v>53.7</v>
      </c>
      <c r="W6" s="169">
        <v>54.5</v>
      </c>
      <c r="X6" s="169">
        <v>60.4</v>
      </c>
      <c r="Y6" s="169">
        <v>61.7</v>
      </c>
    </row>
    <row r="7" spans="1:25" ht="22.5">
      <c r="A7" s="155" t="s">
        <v>191</v>
      </c>
      <c r="B7" s="169">
        <v>49.9</v>
      </c>
      <c r="C7" s="169">
        <v>50.8</v>
      </c>
      <c r="D7" s="169">
        <v>70.4</v>
      </c>
      <c r="E7" s="169">
        <v>79.4</v>
      </c>
      <c r="F7" s="169">
        <v>46.3</v>
      </c>
      <c r="G7" s="169">
        <v>47.1</v>
      </c>
      <c r="H7" s="169">
        <v>53.2</v>
      </c>
      <c r="I7" s="169">
        <v>54.8</v>
      </c>
      <c r="J7" s="169">
        <v>60.2</v>
      </c>
      <c r="K7" s="169">
        <v>61.4</v>
      </c>
      <c r="L7" s="169">
        <v>78.5</v>
      </c>
      <c r="M7" s="169">
        <v>85.5</v>
      </c>
      <c r="N7" s="169">
        <v>56.8</v>
      </c>
      <c r="O7" s="169">
        <v>57.6</v>
      </c>
      <c r="P7" s="169">
        <v>62.6</v>
      </c>
      <c r="Q7" s="169">
        <v>63.8</v>
      </c>
      <c r="R7" s="169">
        <v>55</v>
      </c>
      <c r="S7" s="169">
        <v>56</v>
      </c>
      <c r="T7" s="169">
        <v>74.4</v>
      </c>
      <c r="U7" s="169">
        <v>82.4</v>
      </c>
      <c r="V7" s="169">
        <v>51.5</v>
      </c>
      <c r="W7" s="169">
        <v>52.3</v>
      </c>
      <c r="X7" s="169">
        <v>57.8</v>
      </c>
      <c r="Y7" s="169">
        <v>59.2</v>
      </c>
    </row>
    <row r="8" spans="1:25" ht="12.75">
      <c r="A8" s="97" t="s">
        <v>190</v>
      </c>
      <c r="B8" s="169">
        <v>53.8</v>
      </c>
      <c r="C8" s="169">
        <v>55</v>
      </c>
      <c r="D8" s="169">
        <v>75.8</v>
      </c>
      <c r="E8" s="169">
        <v>84</v>
      </c>
      <c r="F8" s="169">
        <v>50.5</v>
      </c>
      <c r="G8" s="169">
        <v>51.3</v>
      </c>
      <c r="H8" s="169">
        <v>58.1</v>
      </c>
      <c r="I8" s="169">
        <v>59.6</v>
      </c>
      <c r="J8" s="169">
        <v>64.8</v>
      </c>
      <c r="K8" s="169">
        <v>66.1</v>
      </c>
      <c r="L8" s="169">
        <v>83.4</v>
      </c>
      <c r="M8" s="169">
        <v>89.2</v>
      </c>
      <c r="N8" s="169">
        <v>61.7</v>
      </c>
      <c r="O8" s="169">
        <v>62.7</v>
      </c>
      <c r="P8" s="169">
        <v>68.3</v>
      </c>
      <c r="Q8" s="169">
        <v>69.2</v>
      </c>
      <c r="R8" s="169">
        <v>59.2</v>
      </c>
      <c r="S8" s="169">
        <v>60.5</v>
      </c>
      <c r="T8" s="169">
        <v>79.5</v>
      </c>
      <c r="U8" s="169">
        <v>86.6</v>
      </c>
      <c r="V8" s="169">
        <v>56</v>
      </c>
      <c r="W8" s="169">
        <v>57</v>
      </c>
      <c r="X8" s="169">
        <v>63.1</v>
      </c>
      <c r="Y8" s="169">
        <v>64.3</v>
      </c>
    </row>
    <row r="9" spans="1:25" ht="12.75">
      <c r="A9" s="78" t="s">
        <v>189</v>
      </c>
      <c r="B9" s="169">
        <v>31.7</v>
      </c>
      <c r="C9" s="169">
        <v>33.2</v>
      </c>
      <c r="D9" s="169">
        <v>71.5</v>
      </c>
      <c r="E9" s="169">
        <v>82.6</v>
      </c>
      <c r="F9" s="169">
        <v>30.3</v>
      </c>
      <c r="G9" s="169">
        <v>31.7</v>
      </c>
      <c r="H9" s="169">
        <v>45.3</v>
      </c>
      <c r="I9" s="169">
        <v>47.3</v>
      </c>
      <c r="J9" s="169">
        <v>41.9</v>
      </c>
      <c r="K9" s="169">
        <v>43.8</v>
      </c>
      <c r="L9" s="169">
        <v>79</v>
      </c>
      <c r="M9" s="169">
        <v>87.7</v>
      </c>
      <c r="N9" s="169">
        <v>40.3</v>
      </c>
      <c r="O9" s="169">
        <v>41.9</v>
      </c>
      <c r="P9" s="169">
        <v>54.1</v>
      </c>
      <c r="Q9" s="169">
        <v>55.4</v>
      </c>
      <c r="R9" s="169">
        <v>36.6</v>
      </c>
      <c r="S9" s="169">
        <v>38.3</v>
      </c>
      <c r="T9" s="169">
        <v>75.1</v>
      </c>
      <c r="U9" s="169">
        <v>85</v>
      </c>
      <c r="V9" s="169">
        <v>35.1</v>
      </c>
      <c r="W9" s="169">
        <v>36.6</v>
      </c>
      <c r="X9" s="169">
        <v>49.5</v>
      </c>
      <c r="Y9" s="169">
        <v>51.2</v>
      </c>
    </row>
    <row r="10" spans="1:25" ht="12.75">
      <c r="A10" s="78" t="s">
        <v>188</v>
      </c>
      <c r="B10" s="169">
        <v>60.5</v>
      </c>
      <c r="C10" s="169">
        <v>61.6</v>
      </c>
      <c r="D10" s="169">
        <v>77.1</v>
      </c>
      <c r="E10" s="169">
        <v>84.4</v>
      </c>
      <c r="F10" s="169">
        <v>56.6</v>
      </c>
      <c r="G10" s="169">
        <v>57.4</v>
      </c>
      <c r="H10" s="169">
        <v>62</v>
      </c>
      <c r="I10" s="169">
        <v>63.4</v>
      </c>
      <c r="J10" s="169">
        <v>71.2</v>
      </c>
      <c r="K10" s="169">
        <v>72.4</v>
      </c>
      <c r="L10" s="169">
        <v>84.7</v>
      </c>
      <c r="M10" s="169">
        <v>89.7</v>
      </c>
      <c r="N10" s="169">
        <v>67.7</v>
      </c>
      <c r="O10" s="169">
        <v>68.6</v>
      </c>
      <c r="P10" s="169">
        <v>72.3</v>
      </c>
      <c r="Q10" s="169">
        <v>73.1</v>
      </c>
      <c r="R10" s="169">
        <v>65.9</v>
      </c>
      <c r="S10" s="169">
        <v>67</v>
      </c>
      <c r="T10" s="169">
        <v>80.9</v>
      </c>
      <c r="U10" s="169">
        <v>87</v>
      </c>
      <c r="V10" s="169">
        <v>62.2</v>
      </c>
      <c r="W10" s="169">
        <v>63</v>
      </c>
      <c r="X10" s="169">
        <v>67.2</v>
      </c>
      <c r="Y10" s="169">
        <v>68.2</v>
      </c>
    </row>
    <row r="11" spans="1:25" ht="33.75">
      <c r="A11" s="156" t="s">
        <v>187</v>
      </c>
      <c r="B11" s="169">
        <v>51.8</v>
      </c>
      <c r="C11" s="169">
        <v>52.2</v>
      </c>
      <c r="D11" s="169">
        <v>66.4</v>
      </c>
      <c r="E11" s="169">
        <v>82.5</v>
      </c>
      <c r="F11" s="169">
        <v>46.3</v>
      </c>
      <c r="G11" s="169">
        <v>46.3</v>
      </c>
      <c r="H11" s="169">
        <v>48.6</v>
      </c>
      <c r="I11" s="169">
        <v>54.7</v>
      </c>
      <c r="J11" s="169">
        <v>53</v>
      </c>
      <c r="K11" s="169">
        <v>53</v>
      </c>
      <c r="L11" s="169">
        <v>74.2</v>
      </c>
      <c r="M11" s="169">
        <v>85.7</v>
      </c>
      <c r="N11" s="169">
        <v>46.1</v>
      </c>
      <c r="O11" s="169">
        <v>46.1</v>
      </c>
      <c r="P11" s="169">
        <v>52.1</v>
      </c>
      <c r="Q11" s="169">
        <v>54.4</v>
      </c>
      <c r="R11" s="169">
        <v>52.2</v>
      </c>
      <c r="S11" s="169">
        <v>52.4</v>
      </c>
      <c r="T11" s="169">
        <v>68.7</v>
      </c>
      <c r="U11" s="169">
        <v>83.5</v>
      </c>
      <c r="V11" s="169">
        <v>46.2</v>
      </c>
      <c r="W11" s="169">
        <v>46.2</v>
      </c>
      <c r="X11" s="169">
        <v>49.6</v>
      </c>
      <c r="Y11" s="169">
        <v>54.6</v>
      </c>
    </row>
    <row r="12" spans="1:25" ht="12.75">
      <c r="A12" s="130" t="s">
        <v>100</v>
      </c>
      <c r="B12" s="169">
        <v>0.3</v>
      </c>
      <c r="C12" s="169">
        <v>0.4</v>
      </c>
      <c r="D12" s="169">
        <v>1.2</v>
      </c>
      <c r="E12" s="169">
        <v>2.2</v>
      </c>
      <c r="F12" s="169">
        <v>0.2</v>
      </c>
      <c r="G12" s="169">
        <v>0.3</v>
      </c>
      <c r="H12" s="169">
        <v>0.3</v>
      </c>
      <c r="I12" s="169">
        <v>0.4</v>
      </c>
      <c r="J12" s="169">
        <v>0.4</v>
      </c>
      <c r="K12" s="169">
        <v>0.4</v>
      </c>
      <c r="L12" s="169">
        <v>0.7</v>
      </c>
      <c r="M12" s="169">
        <v>1.1</v>
      </c>
      <c r="N12" s="169">
        <v>0.3</v>
      </c>
      <c r="O12" s="169">
        <v>0.3</v>
      </c>
      <c r="P12" s="169">
        <v>0.3</v>
      </c>
      <c r="Q12" s="169">
        <v>0.3</v>
      </c>
      <c r="R12" s="169">
        <v>0.3</v>
      </c>
      <c r="S12" s="169">
        <v>0.4</v>
      </c>
      <c r="T12" s="169">
        <v>1.1</v>
      </c>
      <c r="U12" s="169">
        <v>1.9</v>
      </c>
      <c r="V12" s="169">
        <v>0.2</v>
      </c>
      <c r="W12" s="169">
        <v>0.3</v>
      </c>
      <c r="X12" s="169">
        <v>0.3</v>
      </c>
      <c r="Y12" s="169">
        <v>0.4</v>
      </c>
    </row>
    <row r="13" spans="1:25" ht="12.75">
      <c r="A13" s="96" t="s">
        <v>186</v>
      </c>
      <c r="B13" s="169">
        <v>50.4</v>
      </c>
      <c r="C13" s="169">
        <v>51.4</v>
      </c>
      <c r="D13" s="169">
        <v>71.1</v>
      </c>
      <c r="E13" s="169">
        <v>79.6</v>
      </c>
      <c r="F13" s="169">
        <v>47.1</v>
      </c>
      <c r="G13" s="169">
        <v>47.9</v>
      </c>
      <c r="H13" s="169">
        <v>54.1</v>
      </c>
      <c r="I13" s="169">
        <v>55.6</v>
      </c>
      <c r="J13" s="169">
        <v>61.8</v>
      </c>
      <c r="K13" s="169">
        <v>63</v>
      </c>
      <c r="L13" s="169">
        <v>80.1</v>
      </c>
      <c r="M13" s="169">
        <v>86.5</v>
      </c>
      <c r="N13" s="169">
        <v>58.6</v>
      </c>
      <c r="O13" s="169">
        <v>59.5</v>
      </c>
      <c r="P13" s="169">
        <v>64.7</v>
      </c>
      <c r="Q13" s="169">
        <v>65.7</v>
      </c>
      <c r="R13" s="169">
        <v>56</v>
      </c>
      <c r="S13" s="169">
        <v>57.1</v>
      </c>
      <c r="T13" s="169">
        <v>75.5</v>
      </c>
      <c r="U13" s="169">
        <v>82.9</v>
      </c>
      <c r="V13" s="169">
        <v>52.7</v>
      </c>
      <c r="W13" s="169">
        <v>53.6</v>
      </c>
      <c r="X13" s="169">
        <v>59.3</v>
      </c>
      <c r="Y13" s="169">
        <v>60.6</v>
      </c>
    </row>
    <row r="14" spans="1:25" ht="45">
      <c r="A14" s="147" t="s">
        <v>185</v>
      </c>
      <c r="B14" s="169">
        <v>0.7</v>
      </c>
      <c r="C14" s="169">
        <v>0.7</v>
      </c>
      <c r="D14" s="169">
        <v>2.8</v>
      </c>
      <c r="E14" s="169">
        <v>4.6</v>
      </c>
      <c r="F14" s="169">
        <v>0.5</v>
      </c>
      <c r="G14" s="169">
        <v>0.5</v>
      </c>
      <c r="H14" s="169">
        <v>0.9</v>
      </c>
      <c r="I14" s="169">
        <v>1.1</v>
      </c>
      <c r="J14" s="169">
        <v>1.9</v>
      </c>
      <c r="K14" s="169">
        <v>2.1</v>
      </c>
      <c r="L14" s="169">
        <v>4.9</v>
      </c>
      <c r="M14" s="169">
        <v>7.5</v>
      </c>
      <c r="N14" s="169">
        <v>1.6</v>
      </c>
      <c r="O14" s="169">
        <v>1.7</v>
      </c>
      <c r="P14" s="169">
        <v>2.2</v>
      </c>
      <c r="Q14" s="169">
        <v>2.8</v>
      </c>
      <c r="R14" s="169">
        <v>1.1</v>
      </c>
      <c r="S14" s="169">
        <v>1.2</v>
      </c>
      <c r="T14" s="169">
        <v>3.5</v>
      </c>
      <c r="U14" s="169">
        <v>5.6</v>
      </c>
      <c r="V14" s="169">
        <v>0.9</v>
      </c>
      <c r="W14" s="169">
        <v>0.9</v>
      </c>
      <c r="X14" s="169">
        <v>1.3</v>
      </c>
      <c r="Y14" s="169">
        <v>1.7</v>
      </c>
    </row>
    <row r="15" spans="1:25" ht="56.25">
      <c r="A15" s="168" t="s">
        <v>184</v>
      </c>
      <c r="B15" s="169">
        <v>49.4</v>
      </c>
      <c r="C15" s="169">
        <v>50.4</v>
      </c>
      <c r="D15" s="169">
        <v>69.6</v>
      </c>
      <c r="E15" s="169">
        <v>77.9</v>
      </c>
      <c r="F15" s="169">
        <v>46.1</v>
      </c>
      <c r="G15" s="169">
        <v>46.9</v>
      </c>
      <c r="H15" s="169">
        <v>52.9</v>
      </c>
      <c r="I15" s="169">
        <v>54.5</v>
      </c>
      <c r="J15" s="169">
        <v>61.1</v>
      </c>
      <c r="K15" s="169">
        <v>62.3</v>
      </c>
      <c r="L15" s="169">
        <v>79.1</v>
      </c>
      <c r="M15" s="169">
        <v>85.5</v>
      </c>
      <c r="N15" s="169">
        <v>57.9</v>
      </c>
      <c r="O15" s="169">
        <v>58.8</v>
      </c>
      <c r="P15" s="169">
        <v>63.9</v>
      </c>
      <c r="Q15" s="169">
        <v>64.9</v>
      </c>
      <c r="R15" s="169">
        <v>55.1</v>
      </c>
      <c r="S15" s="169">
        <v>56.2</v>
      </c>
      <c r="T15" s="169">
        <v>74.3</v>
      </c>
      <c r="U15" s="169">
        <v>81.6</v>
      </c>
      <c r="V15" s="169">
        <v>51.8</v>
      </c>
      <c r="W15" s="169">
        <v>52.7</v>
      </c>
      <c r="X15" s="169">
        <v>58.3</v>
      </c>
      <c r="Y15" s="169">
        <v>59.6</v>
      </c>
    </row>
    <row r="16" spans="1:25" ht="12.75">
      <c r="A16" s="130" t="s">
        <v>101</v>
      </c>
      <c r="B16" s="169">
        <v>4.7</v>
      </c>
      <c r="C16" s="169">
        <v>4.7</v>
      </c>
      <c r="D16" s="169">
        <v>6.3</v>
      </c>
      <c r="E16" s="169">
        <v>7.6</v>
      </c>
      <c r="F16" s="169">
        <v>3.7</v>
      </c>
      <c r="G16" s="169">
        <v>3.7</v>
      </c>
      <c r="H16" s="169">
        <v>3.7</v>
      </c>
      <c r="I16" s="169">
        <v>3.7</v>
      </c>
      <c r="J16" s="169">
        <v>5.3</v>
      </c>
      <c r="K16" s="169">
        <v>5.3</v>
      </c>
      <c r="L16" s="169">
        <v>6.8</v>
      </c>
      <c r="M16" s="169">
        <v>10.6</v>
      </c>
      <c r="N16" s="169">
        <v>2.3</v>
      </c>
      <c r="O16" s="169">
        <v>2.3</v>
      </c>
      <c r="P16" s="169">
        <v>3</v>
      </c>
      <c r="Q16" s="169">
        <v>3</v>
      </c>
      <c r="R16" s="169">
        <v>4.9</v>
      </c>
      <c r="S16" s="169">
        <v>4.9</v>
      </c>
      <c r="T16" s="169">
        <v>6.4</v>
      </c>
      <c r="U16" s="169">
        <v>8.4</v>
      </c>
      <c r="V16" s="169">
        <v>3.3</v>
      </c>
      <c r="W16" s="169">
        <v>3.3</v>
      </c>
      <c r="X16" s="169">
        <v>3.5</v>
      </c>
      <c r="Y16" s="169">
        <v>3.5</v>
      </c>
    </row>
    <row r="17" spans="1:25" ht="12.75">
      <c r="A17" s="130" t="s">
        <v>57</v>
      </c>
      <c r="B17" s="169">
        <v>50.7</v>
      </c>
      <c r="C17" s="169">
        <v>83.2</v>
      </c>
      <c r="D17" s="169">
        <v>83.5</v>
      </c>
      <c r="E17" s="169">
        <v>85.3</v>
      </c>
      <c r="F17" s="169">
        <v>38.1</v>
      </c>
      <c r="G17" s="169">
        <v>50.5</v>
      </c>
      <c r="H17" s="169">
        <v>50.5</v>
      </c>
      <c r="I17" s="169">
        <v>50.8</v>
      </c>
      <c r="J17" s="169">
        <v>68.4</v>
      </c>
      <c r="K17" s="169">
        <v>87.6</v>
      </c>
      <c r="L17" s="169">
        <v>87.8</v>
      </c>
      <c r="M17" s="169">
        <v>89.2</v>
      </c>
      <c r="N17" s="169">
        <v>55</v>
      </c>
      <c r="O17" s="169">
        <v>63.7</v>
      </c>
      <c r="P17" s="169">
        <v>63.7</v>
      </c>
      <c r="Q17" s="169">
        <v>63.9</v>
      </c>
      <c r="R17" s="169">
        <v>59.5</v>
      </c>
      <c r="S17" s="169">
        <v>85.4</v>
      </c>
      <c r="T17" s="169">
        <v>85.6</v>
      </c>
      <c r="U17" s="169">
        <v>87.2</v>
      </c>
      <c r="V17" s="169">
        <v>46.5</v>
      </c>
      <c r="W17" s="169">
        <v>57.1</v>
      </c>
      <c r="X17" s="169">
        <v>57.1</v>
      </c>
      <c r="Y17" s="169">
        <v>57.3</v>
      </c>
    </row>
    <row r="18" spans="1:25" ht="12.75">
      <c r="A18" s="130" t="s">
        <v>58</v>
      </c>
      <c r="B18" s="169">
        <v>3.8</v>
      </c>
      <c r="C18" s="169">
        <v>4.5</v>
      </c>
      <c r="D18" s="169">
        <v>5.1</v>
      </c>
      <c r="E18" s="169">
        <v>5.9</v>
      </c>
      <c r="F18" s="169">
        <v>2.3</v>
      </c>
      <c r="G18" s="169">
        <v>2.8</v>
      </c>
      <c r="H18" s="169">
        <v>3</v>
      </c>
      <c r="I18" s="169">
        <v>3.1</v>
      </c>
      <c r="J18" s="169">
        <v>3.2</v>
      </c>
      <c r="K18" s="169">
        <v>3.7</v>
      </c>
      <c r="L18" s="169">
        <v>3.9</v>
      </c>
      <c r="M18" s="169">
        <v>5.4</v>
      </c>
      <c r="N18" s="169">
        <v>2</v>
      </c>
      <c r="O18" s="169">
        <v>2.2</v>
      </c>
      <c r="P18" s="169">
        <v>2.2</v>
      </c>
      <c r="Q18" s="169">
        <v>2.6</v>
      </c>
      <c r="R18" s="169">
        <v>3.6</v>
      </c>
      <c r="S18" s="169">
        <v>4.3</v>
      </c>
      <c r="T18" s="169">
        <v>4.9</v>
      </c>
      <c r="U18" s="169">
        <v>5.8</v>
      </c>
      <c r="V18" s="169">
        <v>2.2</v>
      </c>
      <c r="W18" s="169">
        <v>2.7</v>
      </c>
      <c r="X18" s="169">
        <v>2.8</v>
      </c>
      <c r="Y18" s="169">
        <v>3</v>
      </c>
    </row>
    <row r="19" spans="1:25" ht="12.75">
      <c r="A19" s="96" t="s">
        <v>183</v>
      </c>
      <c r="B19" s="169">
        <v>46.8</v>
      </c>
      <c r="C19" s="169">
        <v>76.7</v>
      </c>
      <c r="D19" s="169">
        <v>77.1</v>
      </c>
      <c r="E19" s="169">
        <v>78.8</v>
      </c>
      <c r="F19" s="169">
        <v>35.1</v>
      </c>
      <c r="G19" s="169">
        <v>46.6</v>
      </c>
      <c r="H19" s="169">
        <v>46.6</v>
      </c>
      <c r="I19" s="169">
        <v>46.9</v>
      </c>
      <c r="J19" s="169">
        <v>66.6</v>
      </c>
      <c r="K19" s="169">
        <v>85.3</v>
      </c>
      <c r="L19" s="169">
        <v>85.6</v>
      </c>
      <c r="M19" s="169">
        <v>87</v>
      </c>
      <c r="N19" s="169">
        <v>53.6</v>
      </c>
      <c r="O19" s="169">
        <v>62</v>
      </c>
      <c r="P19" s="169">
        <v>62.1</v>
      </c>
      <c r="Q19" s="169">
        <v>62.3</v>
      </c>
      <c r="R19" s="169">
        <v>56.4</v>
      </c>
      <c r="S19" s="169">
        <v>80.9</v>
      </c>
      <c r="T19" s="169">
        <v>81.2</v>
      </c>
      <c r="U19" s="169">
        <v>82.8</v>
      </c>
      <c r="V19" s="169">
        <v>44.1</v>
      </c>
      <c r="W19" s="169">
        <v>54.1</v>
      </c>
      <c r="X19" s="169">
        <v>54.1</v>
      </c>
      <c r="Y19" s="169">
        <v>54.3</v>
      </c>
    </row>
    <row r="20" spans="1:25" ht="12.75">
      <c r="A20" s="96" t="s">
        <v>80</v>
      </c>
      <c r="B20" s="169">
        <v>1.1</v>
      </c>
      <c r="C20" s="169">
        <v>1.3</v>
      </c>
      <c r="D20" s="169">
        <v>2.2</v>
      </c>
      <c r="E20" s="169">
        <v>3.1</v>
      </c>
      <c r="F20" s="169">
        <v>0.7</v>
      </c>
      <c r="G20" s="169">
        <v>0.9</v>
      </c>
      <c r="H20" s="169">
        <v>1</v>
      </c>
      <c r="I20" s="169">
        <v>1.1</v>
      </c>
      <c r="J20" s="169">
        <v>1</v>
      </c>
      <c r="K20" s="169">
        <v>1.1</v>
      </c>
      <c r="L20" s="169">
        <v>1.5</v>
      </c>
      <c r="M20" s="169">
        <v>2.1</v>
      </c>
      <c r="N20" s="169">
        <v>0.6</v>
      </c>
      <c r="O20" s="169">
        <v>0.6</v>
      </c>
      <c r="P20" s="169">
        <v>0.7</v>
      </c>
      <c r="Q20" s="169">
        <v>0.8</v>
      </c>
      <c r="R20" s="169">
        <v>1.1</v>
      </c>
      <c r="S20" s="169">
        <v>1.3</v>
      </c>
      <c r="T20" s="169">
        <v>2</v>
      </c>
      <c r="U20" s="169">
        <v>2.9</v>
      </c>
      <c r="V20" s="169">
        <v>0.7</v>
      </c>
      <c r="W20" s="169">
        <v>0.8</v>
      </c>
      <c r="X20" s="169">
        <v>0.9</v>
      </c>
      <c r="Y20" s="169">
        <v>1</v>
      </c>
    </row>
    <row r="21" spans="1:25" ht="12.75">
      <c r="A21" s="96" t="s">
        <v>59</v>
      </c>
      <c r="B21" s="169">
        <v>49.2</v>
      </c>
      <c r="C21" s="169">
        <v>52.5</v>
      </c>
      <c r="D21" s="169">
        <v>70.3</v>
      </c>
      <c r="E21" s="169">
        <v>78</v>
      </c>
      <c r="F21" s="169">
        <v>45.2</v>
      </c>
      <c r="G21" s="169">
        <v>46.8</v>
      </c>
      <c r="H21" s="169">
        <v>52.4</v>
      </c>
      <c r="I21" s="169">
        <v>53.8</v>
      </c>
      <c r="J21" s="169">
        <v>61.5</v>
      </c>
      <c r="K21" s="169">
        <v>64.2</v>
      </c>
      <c r="L21" s="169">
        <v>79.7</v>
      </c>
      <c r="M21" s="169">
        <v>85.7</v>
      </c>
      <c r="N21" s="169">
        <v>57.5</v>
      </c>
      <c r="O21" s="169">
        <v>59</v>
      </c>
      <c r="P21" s="169">
        <v>63.8</v>
      </c>
      <c r="Q21" s="169">
        <v>64.8</v>
      </c>
      <c r="R21" s="169">
        <v>55.2</v>
      </c>
      <c r="S21" s="169">
        <v>58.2</v>
      </c>
      <c r="T21" s="169">
        <v>74.9</v>
      </c>
      <c r="U21" s="169">
        <v>81.8</v>
      </c>
      <c r="V21" s="169">
        <v>51.2</v>
      </c>
      <c r="W21" s="169">
        <v>52.8</v>
      </c>
      <c r="X21" s="169">
        <v>58</v>
      </c>
      <c r="Y21" s="169">
        <v>59.2</v>
      </c>
    </row>
    <row r="22" spans="1:25" ht="12.75">
      <c r="A22" s="70" t="s">
        <v>275</v>
      </c>
      <c r="B22" s="169">
        <v>50.3</v>
      </c>
      <c r="C22" s="169">
        <v>51.3</v>
      </c>
      <c r="D22" s="169">
        <v>72</v>
      </c>
      <c r="E22" s="169">
        <v>80.9</v>
      </c>
      <c r="F22" s="169">
        <v>46.9</v>
      </c>
      <c r="G22" s="169">
        <v>47.7</v>
      </c>
      <c r="H22" s="169">
        <v>54.2</v>
      </c>
      <c r="I22" s="169">
        <v>55.8</v>
      </c>
      <c r="J22" s="169">
        <v>61.2</v>
      </c>
      <c r="K22" s="169">
        <v>62.4</v>
      </c>
      <c r="L22" s="169">
        <v>80.1</v>
      </c>
      <c r="M22" s="169">
        <v>86.8</v>
      </c>
      <c r="N22" s="169">
        <v>57.9</v>
      </c>
      <c r="O22" s="169">
        <v>58.7</v>
      </c>
      <c r="P22" s="169">
        <v>64.1</v>
      </c>
      <c r="Q22" s="169">
        <v>65.2</v>
      </c>
      <c r="R22" s="169">
        <v>55.7</v>
      </c>
      <c r="S22" s="169">
        <v>56.8</v>
      </c>
      <c r="T22" s="169">
        <v>76</v>
      </c>
      <c r="U22" s="169">
        <v>83.8</v>
      </c>
      <c r="V22" s="169">
        <v>52.3</v>
      </c>
      <c r="W22" s="169">
        <v>53.1</v>
      </c>
      <c r="X22" s="169">
        <v>59.1</v>
      </c>
      <c r="Y22" s="169">
        <v>60.4</v>
      </c>
    </row>
    <row r="23" spans="1:25" ht="12.75">
      <c r="A23" s="68" t="s">
        <v>273</v>
      </c>
      <c r="B23" s="169">
        <v>96.7</v>
      </c>
      <c r="C23" s="169">
        <v>98.5</v>
      </c>
      <c r="D23" s="169">
        <v>98.6</v>
      </c>
      <c r="E23" s="169">
        <v>98.9</v>
      </c>
      <c r="F23" s="169">
        <v>93.8</v>
      </c>
      <c r="G23" s="169">
        <v>94.6</v>
      </c>
      <c r="H23" s="169">
        <v>94.6</v>
      </c>
      <c r="I23" s="169">
        <v>94.8</v>
      </c>
      <c r="J23" s="169">
        <v>97.9</v>
      </c>
      <c r="K23" s="169">
        <v>99.4</v>
      </c>
      <c r="L23" s="169">
        <v>99.4</v>
      </c>
      <c r="M23" s="169">
        <v>99.6</v>
      </c>
      <c r="N23" s="169">
        <v>96.5</v>
      </c>
      <c r="O23" s="169">
        <v>98</v>
      </c>
      <c r="P23" s="169">
        <v>98</v>
      </c>
      <c r="Q23" s="169">
        <v>98</v>
      </c>
      <c r="R23" s="169">
        <v>97.3</v>
      </c>
      <c r="S23" s="169">
        <v>99</v>
      </c>
      <c r="T23" s="169">
        <v>99</v>
      </c>
      <c r="U23" s="169">
        <v>99.3</v>
      </c>
      <c r="V23" s="169">
        <v>95.1</v>
      </c>
      <c r="W23" s="169">
        <v>96.3</v>
      </c>
      <c r="X23" s="169">
        <v>96.3</v>
      </c>
      <c r="Y23" s="169">
        <v>96.4</v>
      </c>
    </row>
    <row r="24" spans="1:25" ht="12.75">
      <c r="A24" s="68" t="s">
        <v>274</v>
      </c>
      <c r="B24" s="169">
        <v>39.1</v>
      </c>
      <c r="C24" s="169">
        <v>40.8</v>
      </c>
      <c r="D24" s="169">
        <v>69.7</v>
      </c>
      <c r="E24" s="169">
        <v>79.5</v>
      </c>
      <c r="F24" s="169">
        <v>36.1</v>
      </c>
      <c r="G24" s="169">
        <v>37.4</v>
      </c>
      <c r="H24" s="169">
        <v>47.7</v>
      </c>
      <c r="I24" s="169">
        <v>50</v>
      </c>
      <c r="J24" s="169">
        <v>53.4</v>
      </c>
      <c r="K24" s="169">
        <v>55.3</v>
      </c>
      <c r="L24" s="169">
        <v>78.7</v>
      </c>
      <c r="M24" s="169">
        <v>86</v>
      </c>
      <c r="N24" s="169">
        <v>49.9</v>
      </c>
      <c r="O24" s="169">
        <v>51.4</v>
      </c>
      <c r="P24" s="169">
        <v>59.4</v>
      </c>
      <c r="Q24" s="169">
        <v>60.6</v>
      </c>
      <c r="R24" s="169">
        <v>46.2</v>
      </c>
      <c r="S24" s="169">
        <v>48</v>
      </c>
      <c r="T24" s="169">
        <v>74.2</v>
      </c>
      <c r="U24" s="169">
        <v>82.7</v>
      </c>
      <c r="V24" s="169">
        <v>43</v>
      </c>
      <c r="W24" s="169">
        <v>44.4</v>
      </c>
      <c r="X24" s="169">
        <v>53.5</v>
      </c>
      <c r="Y24" s="169">
        <v>55.3</v>
      </c>
    </row>
    <row r="25" spans="1:25" ht="12.75">
      <c r="A25" s="130" t="s">
        <v>98</v>
      </c>
      <c r="B25" s="169">
        <v>51.8</v>
      </c>
      <c r="C25" s="169">
        <v>52.8</v>
      </c>
      <c r="D25" s="169">
        <v>73</v>
      </c>
      <c r="E25" s="169">
        <v>81.6</v>
      </c>
      <c r="F25" s="169">
        <v>48.3</v>
      </c>
      <c r="G25" s="169">
        <v>49.1</v>
      </c>
      <c r="H25" s="169">
        <v>55.5</v>
      </c>
      <c r="I25" s="169">
        <v>57.1</v>
      </c>
      <c r="J25" s="169">
        <v>62.4</v>
      </c>
      <c r="K25" s="169">
        <v>63.7</v>
      </c>
      <c r="L25" s="169">
        <v>80.8</v>
      </c>
      <c r="M25" s="169">
        <v>87.3</v>
      </c>
      <c r="N25" s="169">
        <v>59.1</v>
      </c>
      <c r="O25" s="169">
        <v>60</v>
      </c>
      <c r="P25" s="169">
        <v>65.3</v>
      </c>
      <c r="Q25" s="169">
        <v>66.4</v>
      </c>
      <c r="R25" s="169">
        <v>57</v>
      </c>
      <c r="S25" s="169">
        <v>58.2</v>
      </c>
      <c r="T25" s="169">
        <v>76.9</v>
      </c>
      <c r="U25" s="169">
        <v>84.4</v>
      </c>
      <c r="V25" s="169">
        <v>53.7</v>
      </c>
      <c r="W25" s="169">
        <v>54.5</v>
      </c>
      <c r="X25" s="169">
        <v>60.4</v>
      </c>
      <c r="Y25" s="169">
        <v>61.7</v>
      </c>
    </row>
    <row r="26" spans="1:25" ht="12.75">
      <c r="A26" s="96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</row>
    <row r="27" spans="1:25" ht="12.75">
      <c r="A27" s="96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1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42.7109375" style="2" customWidth="1"/>
    <col min="2" max="2" width="8.7109375" style="7" customWidth="1"/>
    <col min="3" max="3" width="9.28125" style="2" customWidth="1"/>
    <col min="4" max="6" width="9.140625" style="2" customWidth="1"/>
    <col min="7" max="7" width="1.7109375" style="2" customWidth="1"/>
    <col min="8" max="8" width="9.28125" style="2" customWidth="1"/>
    <col min="9" max="16384" width="9.140625" style="2" customWidth="1"/>
  </cols>
  <sheetData>
    <row r="1" spans="1:11" s="3" customFormat="1" ht="12" customHeight="1">
      <c r="A1" s="597" t="s">
        <v>382</v>
      </c>
      <c r="B1" s="597"/>
      <c r="C1" s="597"/>
      <c r="D1" s="597"/>
      <c r="E1" s="597"/>
      <c r="F1" s="597"/>
      <c r="G1" s="597"/>
      <c r="H1" s="597"/>
      <c r="I1" s="597"/>
      <c r="J1" s="597"/>
      <c r="K1" s="372"/>
    </row>
    <row r="2" spans="1:11" s="3" customFormat="1" ht="13.5">
      <c r="A2" s="588" t="s">
        <v>387</v>
      </c>
      <c r="B2" s="588"/>
      <c r="C2" s="311"/>
      <c r="D2" s="311"/>
      <c r="E2" s="311"/>
      <c r="F2" s="311"/>
      <c r="G2" s="311"/>
      <c r="H2" s="311"/>
      <c r="I2" s="311"/>
      <c r="J2" s="589" t="s">
        <v>278</v>
      </c>
      <c r="K2" s="590"/>
    </row>
    <row r="3" spans="1:11" s="3" customFormat="1" ht="12.75" customHeight="1">
      <c r="A3" s="316" t="s">
        <v>0</v>
      </c>
      <c r="B3" s="317"/>
      <c r="C3" s="311"/>
      <c r="D3" s="311"/>
      <c r="E3" s="311"/>
      <c r="F3" s="311"/>
      <c r="G3" s="311"/>
      <c r="H3" s="311"/>
      <c r="I3" s="311"/>
      <c r="J3" s="357" t="s">
        <v>238</v>
      </c>
      <c r="K3" s="167" t="s">
        <v>106</v>
      </c>
    </row>
    <row r="4" spans="1:11" s="84" customFormat="1" ht="11.25" customHeight="1">
      <c r="A4" s="83"/>
      <c r="B4" s="154">
        <f>IF(K3="Boys",0,IF(K3="Girls",8,16))</f>
        <v>16</v>
      </c>
      <c r="C4" s="377"/>
      <c r="D4" s="377"/>
      <c r="E4" s="377"/>
      <c r="F4" s="377"/>
      <c r="G4" s="377"/>
      <c r="H4" s="377"/>
      <c r="I4" s="377"/>
      <c r="J4" s="378"/>
      <c r="K4" s="378"/>
    </row>
    <row r="5" spans="1:12" s="3" customFormat="1" ht="33.75" customHeight="1">
      <c r="A5" s="572" t="str">
        <f>IF(K3="All","All pupils",K3)</f>
        <v>All pupils</v>
      </c>
      <c r="B5" s="610" t="s">
        <v>266</v>
      </c>
      <c r="C5" s="607" t="s">
        <v>351</v>
      </c>
      <c r="D5" s="607"/>
      <c r="E5" s="607"/>
      <c r="F5" s="607"/>
      <c r="G5" s="379"/>
      <c r="H5" s="607" t="s">
        <v>458</v>
      </c>
      <c r="I5" s="607"/>
      <c r="J5" s="607"/>
      <c r="K5" s="607"/>
      <c r="L5" s="35"/>
    </row>
    <row r="6" spans="1:11" s="3" customFormat="1" ht="54.75" customHeight="1">
      <c r="A6" s="573"/>
      <c r="B6" s="611"/>
      <c r="C6" s="371" t="s">
        <v>267</v>
      </c>
      <c r="D6" s="371" t="s">
        <v>268</v>
      </c>
      <c r="E6" s="371" t="s">
        <v>269</v>
      </c>
      <c r="F6" s="371" t="s">
        <v>270</v>
      </c>
      <c r="G6" s="371"/>
      <c r="H6" s="371" t="s">
        <v>267</v>
      </c>
      <c r="I6" s="371" t="s">
        <v>268</v>
      </c>
      <c r="J6" s="371" t="s">
        <v>269</v>
      </c>
      <c r="K6" s="371" t="s">
        <v>270</v>
      </c>
    </row>
    <row r="7" spans="1:11" s="3" customFormat="1" ht="11.25" customHeight="1">
      <c r="A7" s="327"/>
      <c r="B7" s="381"/>
      <c r="C7" s="382"/>
      <c r="D7" s="382"/>
      <c r="E7" s="382"/>
      <c r="F7" s="382"/>
      <c r="G7" s="382"/>
      <c r="H7" s="382"/>
      <c r="I7" s="382"/>
      <c r="J7" s="382"/>
      <c r="K7" s="382"/>
    </row>
    <row r="8" spans="1:11" ht="12" customHeight="1">
      <c r="A8" s="333" t="s">
        <v>98</v>
      </c>
      <c r="B8" s="464">
        <f>IF($K$3="Boys",VLOOKUP($A8,Denominators,2,0),IF($K$3="Girls",VLOOKUP($A8,Denominators,3,0),VLOOKUP('Table 5a'!$A8,Denominators,4,0)))</f>
        <v>561129</v>
      </c>
      <c r="C8" s="465">
        <f>VLOOKUP($A8,Table5,$B$4+'Table 5 data'!B$4,0)</f>
        <v>57</v>
      </c>
      <c r="D8" s="465">
        <f>VLOOKUP($A8,Table5,$B$4+'Table 5 data'!C$4,0)</f>
        <v>58.2</v>
      </c>
      <c r="E8" s="465">
        <f>VLOOKUP($A8,Table5,$B$4+'Table 5 data'!D$4,0)</f>
        <v>76.9</v>
      </c>
      <c r="F8" s="465">
        <f>VLOOKUP($A8,Table5,$B$4+'Table 5 data'!E$4,0)</f>
        <v>84.4</v>
      </c>
      <c r="G8" s="469"/>
      <c r="H8" s="465">
        <f>VLOOKUP($A8,Table5,$B$4+'Table 5 data'!F$4,0)</f>
        <v>53.7</v>
      </c>
      <c r="I8" s="465">
        <f>VLOOKUP($A8,Table5,$B$4+'Table 5 data'!G$4,0)</f>
        <v>54.5</v>
      </c>
      <c r="J8" s="465">
        <f>VLOOKUP($A8,Table5,$B$4+'Table 5 data'!H$4,0)</f>
        <v>60.4</v>
      </c>
      <c r="K8" s="465">
        <f>VLOOKUP($A8,Table5,$B$4+'Table 5 data'!I$4,0)</f>
        <v>61.7</v>
      </c>
    </row>
    <row r="9" spans="1:11" ht="11.25" customHeight="1">
      <c r="A9" s="333"/>
      <c r="B9" s="470"/>
      <c r="C9" s="469"/>
      <c r="D9" s="469"/>
      <c r="E9" s="469"/>
      <c r="F9" s="469"/>
      <c r="G9" s="469"/>
      <c r="H9" s="469"/>
      <c r="I9" s="469"/>
      <c r="J9" s="469"/>
      <c r="K9" s="469"/>
    </row>
    <row r="10" spans="1:11" ht="11.25" customHeight="1">
      <c r="A10" s="383" t="s">
        <v>191</v>
      </c>
      <c r="B10" s="464">
        <f>IF($K$3="Boys",VLOOKUP($A10,Denominators,2,0),IF($K$3="Girls",VLOOKUP($A10,Denominators,3,0),VLOOKUP('Table 5a'!$A10,Denominators,4,0)))</f>
        <v>294768</v>
      </c>
      <c r="C10" s="465">
        <f>VLOOKUP($A10,Table5,$B$4+'Table 5 data'!B$4,0)</f>
        <v>55</v>
      </c>
      <c r="D10" s="465">
        <f>VLOOKUP($A10,Table5,$B$4+'Table 5 data'!C$4,0)</f>
        <v>56</v>
      </c>
      <c r="E10" s="465">
        <f>VLOOKUP($A10,Table5,$B$4+'Table 5 data'!D$4,0)</f>
        <v>74.4</v>
      </c>
      <c r="F10" s="465">
        <f>VLOOKUP($A10,Table5,$B$4+'Table 5 data'!E$4,0)</f>
        <v>82.4</v>
      </c>
      <c r="G10" s="469"/>
      <c r="H10" s="465">
        <f>VLOOKUP($A10,Table5,$B$4+'Table 5 data'!F$4,0)</f>
        <v>51.5</v>
      </c>
      <c r="I10" s="465">
        <f>VLOOKUP($A10,Table5,$B$4+'Table 5 data'!G$4,0)</f>
        <v>52.3</v>
      </c>
      <c r="J10" s="465">
        <f>VLOOKUP($A10,Table5,$B$4+'Table 5 data'!H$4,0)</f>
        <v>57.8</v>
      </c>
      <c r="K10" s="465">
        <f>VLOOKUP($A10,Table5,$B$4+'Table 5 data'!I$4,0)</f>
        <v>59.2</v>
      </c>
    </row>
    <row r="11" spans="1:11" ht="11.25" customHeight="1">
      <c r="A11" s="384"/>
      <c r="B11" s="470"/>
      <c r="C11" s="469"/>
      <c r="D11" s="469"/>
      <c r="E11" s="469"/>
      <c r="F11" s="469"/>
      <c r="G11" s="469"/>
      <c r="H11" s="469"/>
      <c r="I11" s="469"/>
      <c r="J11" s="469"/>
      <c r="K11" s="469"/>
    </row>
    <row r="12" spans="1:11" ht="11.25" customHeight="1">
      <c r="A12" s="384" t="s">
        <v>190</v>
      </c>
      <c r="B12" s="464">
        <f>IF($K$3="Boys",VLOOKUP($A12,Denominators,2,0),IF($K$3="Girls",VLOOKUP($A12,Denominators,3,0),VLOOKUP('Table 5a'!$A12,Denominators,4,0)))</f>
        <v>265846</v>
      </c>
      <c r="C12" s="465">
        <f>VLOOKUP($A12,Table5,$B$4+'Table 5 data'!B$4,0)</f>
        <v>59.2</v>
      </c>
      <c r="D12" s="465">
        <f>VLOOKUP($A12,Table5,$B$4+'Table 5 data'!C$4,0)</f>
        <v>60.5</v>
      </c>
      <c r="E12" s="465">
        <f>VLOOKUP($A12,Table5,$B$4+'Table 5 data'!D$4,0)</f>
        <v>79.5</v>
      </c>
      <c r="F12" s="465">
        <f>VLOOKUP($A12,Table5,$B$4+'Table 5 data'!E$4,0)</f>
        <v>86.6</v>
      </c>
      <c r="G12" s="469"/>
      <c r="H12" s="465">
        <f>VLOOKUP($A12,Table5,$B$4+'Table 5 data'!F$4,0)</f>
        <v>56</v>
      </c>
      <c r="I12" s="465">
        <f>VLOOKUP($A12,Table5,$B$4+'Table 5 data'!G$4,0)</f>
        <v>57</v>
      </c>
      <c r="J12" s="465">
        <f>VLOOKUP($A12,Table5,$B$4+'Table 5 data'!H$4,0)</f>
        <v>63.1</v>
      </c>
      <c r="K12" s="465">
        <f>VLOOKUP($A12,Table5,$B$4+'Table 5 data'!I$4,0)</f>
        <v>64.3</v>
      </c>
    </row>
    <row r="13" spans="1:11" ht="11.25" customHeight="1">
      <c r="A13" s="341"/>
      <c r="B13" s="470"/>
      <c r="C13" s="469"/>
      <c r="D13" s="469"/>
      <c r="E13" s="469"/>
      <c r="F13" s="469"/>
      <c r="G13" s="469"/>
      <c r="H13" s="469"/>
      <c r="I13" s="469"/>
      <c r="J13" s="469"/>
      <c r="K13" s="469"/>
    </row>
    <row r="14" spans="1:11" ht="11.25" customHeight="1">
      <c r="A14" s="385" t="s">
        <v>189</v>
      </c>
      <c r="B14" s="464">
        <f>IF($K$3="Boys",VLOOKUP($A14,Denominators,2,0),IF($K$3="Girls",VLOOKUP($A14,Denominators,3,0),VLOOKUP('Table 5a'!$A14,Denominators,4,0)))</f>
        <v>60083</v>
      </c>
      <c r="C14" s="465">
        <f>VLOOKUP($A14,Table5,$B$4+'Table 5 data'!B$4,0)</f>
        <v>36.6</v>
      </c>
      <c r="D14" s="465">
        <f>VLOOKUP($A14,Table5,$B$4+'Table 5 data'!C$4,0)</f>
        <v>38.3</v>
      </c>
      <c r="E14" s="465">
        <f>VLOOKUP($A14,Table5,$B$4+'Table 5 data'!D$4,0)</f>
        <v>75.1</v>
      </c>
      <c r="F14" s="465">
        <f>VLOOKUP($A14,Table5,$B$4+'Table 5 data'!E$4,0)</f>
        <v>85</v>
      </c>
      <c r="G14" s="469"/>
      <c r="H14" s="465">
        <f>VLOOKUP($A14,Table5,$B$4+'Table 5 data'!F$4,0)</f>
        <v>35.1</v>
      </c>
      <c r="I14" s="465">
        <f>VLOOKUP($A14,Table5,$B$4+'Table 5 data'!G$4,0)</f>
        <v>36.6</v>
      </c>
      <c r="J14" s="465">
        <f>VLOOKUP($A14,Table5,$B$4+'Table 5 data'!H$4,0)</f>
        <v>49.5</v>
      </c>
      <c r="K14" s="465">
        <f>VLOOKUP($A14,Table5,$B$4+'Table 5 data'!I$4,0)</f>
        <v>51.2</v>
      </c>
    </row>
    <row r="15" spans="1:11" ht="11.25" customHeight="1">
      <c r="A15" s="385"/>
      <c r="B15" s="470"/>
      <c r="C15" s="469"/>
      <c r="D15" s="469"/>
      <c r="E15" s="469"/>
      <c r="F15" s="469"/>
      <c r="G15" s="469"/>
      <c r="H15" s="469"/>
      <c r="I15" s="469"/>
      <c r="J15" s="469"/>
      <c r="K15" s="469"/>
    </row>
    <row r="16" spans="1:11" ht="11.25" customHeight="1">
      <c r="A16" s="385" t="s">
        <v>188</v>
      </c>
      <c r="B16" s="464">
        <f>IF($K$3="Boys",VLOOKUP($A16,Denominators,2,0),IF($K$3="Girls",VLOOKUP($A16,Denominators,3,0),VLOOKUP('Table 5a'!$A16,Denominators,4,0)))</f>
        <v>205025</v>
      </c>
      <c r="C16" s="465">
        <f>VLOOKUP($A16,Table5,$B$4+'Table 5 data'!B$4,0)</f>
        <v>65.9</v>
      </c>
      <c r="D16" s="465">
        <f>VLOOKUP($A16,Table5,$B$4+'Table 5 data'!C$4,0)</f>
        <v>67</v>
      </c>
      <c r="E16" s="465">
        <f>VLOOKUP($A16,Table5,$B$4+'Table 5 data'!D$4,0)</f>
        <v>80.9</v>
      </c>
      <c r="F16" s="465">
        <f>VLOOKUP($A16,Table5,$B$4+'Table 5 data'!E$4,0)</f>
        <v>87</v>
      </c>
      <c r="G16" s="469"/>
      <c r="H16" s="465">
        <f>VLOOKUP($A16,Table5,$B$4+'Table 5 data'!F$4,0)</f>
        <v>62.2</v>
      </c>
      <c r="I16" s="465">
        <f>VLOOKUP($A16,Table5,$B$4+'Table 5 data'!G$4,0)</f>
        <v>63</v>
      </c>
      <c r="J16" s="465">
        <f>VLOOKUP($A16,Table5,$B$4+'Table 5 data'!H$4,0)</f>
        <v>67.2</v>
      </c>
      <c r="K16" s="465">
        <f>VLOOKUP($A16,Table5,$B$4+'Table 5 data'!I$4,0)</f>
        <v>68.2</v>
      </c>
    </row>
    <row r="17" spans="1:11" ht="11.25" customHeight="1">
      <c r="A17" s="386"/>
      <c r="B17" s="470"/>
      <c r="C17" s="469"/>
      <c r="D17" s="469"/>
      <c r="E17" s="469"/>
      <c r="F17" s="469"/>
      <c r="G17" s="469"/>
      <c r="H17" s="469"/>
      <c r="I17" s="469"/>
      <c r="J17" s="469"/>
      <c r="K17" s="469"/>
    </row>
    <row r="18" spans="1:11" ht="11.25" customHeight="1">
      <c r="A18" s="387" t="s">
        <v>187</v>
      </c>
      <c r="B18" s="464">
        <f>IF($K$3="Boys",VLOOKUP($A18,Denominators,2,0),IF($K$3="Girls",VLOOKUP($A18,Denominators,3,0),VLOOKUP('Table 5a'!$A18,Denominators,4,0)))</f>
        <v>738</v>
      </c>
      <c r="C18" s="465">
        <f>VLOOKUP($A18,Table5,$B$4+'Table 5 data'!B$4,0)</f>
        <v>52.2</v>
      </c>
      <c r="D18" s="465">
        <f>VLOOKUP($A18,Table5,$B$4+'Table 5 data'!C$4,0)</f>
        <v>52.4</v>
      </c>
      <c r="E18" s="465">
        <f>VLOOKUP($A18,Table5,$B$4+'Table 5 data'!D$4,0)</f>
        <v>68.7</v>
      </c>
      <c r="F18" s="465">
        <f>VLOOKUP($A18,Table5,$B$4+'Table 5 data'!E$4,0)</f>
        <v>83.5</v>
      </c>
      <c r="G18" s="469"/>
      <c r="H18" s="465">
        <f>VLOOKUP($A18,Table5,$B$4+'Table 5 data'!F$4,0)</f>
        <v>46.2</v>
      </c>
      <c r="I18" s="465">
        <f>VLOOKUP($A18,Table5,$B$4+'Table 5 data'!G$4,0)</f>
        <v>46.2</v>
      </c>
      <c r="J18" s="465">
        <f>VLOOKUP($A18,Table5,$B$4+'Table 5 data'!H$4,0)</f>
        <v>49.6</v>
      </c>
      <c r="K18" s="465">
        <f>VLOOKUP($A18,Table5,$B$4+'Table 5 data'!I$4,0)</f>
        <v>54.6</v>
      </c>
    </row>
    <row r="19" spans="1:11" ht="11.25" customHeight="1">
      <c r="A19" s="386"/>
      <c r="B19" s="470"/>
      <c r="C19" s="469"/>
      <c r="D19" s="469"/>
      <c r="E19" s="469"/>
      <c r="F19" s="469"/>
      <c r="G19" s="469"/>
      <c r="H19" s="469"/>
      <c r="I19" s="469"/>
      <c r="J19" s="469"/>
      <c r="K19" s="469"/>
    </row>
    <row r="20" spans="1:11" ht="11.25" customHeight="1">
      <c r="A20" s="333" t="s">
        <v>100</v>
      </c>
      <c r="B20" s="464">
        <f>IF($K$3="Boys",VLOOKUP($A20,Denominators,2,0),IF($K$3="Girls",VLOOKUP($A20,Denominators,3,0),VLOOKUP('Table 5a'!$A20,Denominators,4,0)))</f>
        <v>10205</v>
      </c>
      <c r="C20" s="465">
        <f>VLOOKUP($A20,Table5,$B$4+'Table 5 data'!B$4,0)</f>
        <v>0.3</v>
      </c>
      <c r="D20" s="465">
        <f>VLOOKUP($A20,Table5,$B$4+'Table 5 data'!C$4,0)</f>
        <v>0.4</v>
      </c>
      <c r="E20" s="465">
        <f>VLOOKUP($A20,Table5,$B$4+'Table 5 data'!D$4,0)</f>
        <v>1.1</v>
      </c>
      <c r="F20" s="465">
        <f>VLOOKUP($A20,Table5,$B$4+'Table 5 data'!E$4,0)</f>
        <v>1.9</v>
      </c>
      <c r="G20" s="469"/>
      <c r="H20" s="465">
        <f>VLOOKUP($A20,Table5,$B$4+'Table 5 data'!F$4,0)</f>
        <v>0.2</v>
      </c>
      <c r="I20" s="465">
        <f>VLOOKUP($A20,Table5,$B$4+'Table 5 data'!G$4,0)</f>
        <v>0.3</v>
      </c>
      <c r="J20" s="465">
        <f>VLOOKUP($A20,Table5,$B$4+'Table 5 data'!H$4,0)</f>
        <v>0.3</v>
      </c>
      <c r="K20" s="465">
        <f>VLOOKUP($A20,Table5,$B$4+'Table 5 data'!I$4,0)</f>
        <v>0.4</v>
      </c>
    </row>
    <row r="21" spans="1:11" s="79" customFormat="1" ht="11.25" customHeight="1">
      <c r="A21" s="384"/>
      <c r="B21" s="471"/>
      <c r="C21" s="471"/>
      <c r="D21" s="471"/>
      <c r="E21" s="471"/>
      <c r="F21" s="471"/>
      <c r="G21" s="471"/>
      <c r="H21" s="471"/>
      <c r="I21" s="471"/>
      <c r="J21" s="471"/>
      <c r="K21" s="471"/>
    </row>
    <row r="22" spans="1:11" s="79" customFormat="1" ht="11.25" customHeight="1">
      <c r="A22" s="388" t="s">
        <v>186</v>
      </c>
      <c r="B22" s="464">
        <f>IF($K$3="Boys",VLOOKUP($A22,Denominators,2,0),IF($K$3="Girls",VLOOKUP($A22,Denominators,3,0),VLOOKUP('Table 5a'!$A22,Denominators,4,0)))</f>
        <v>571334</v>
      </c>
      <c r="C22" s="465">
        <f>VLOOKUP($A22,Table5,$B$4+'Table 5 data'!B$4,0)</f>
        <v>56</v>
      </c>
      <c r="D22" s="465">
        <f>VLOOKUP($A22,Table5,$B$4+'Table 5 data'!C$4,0)</f>
        <v>57.1</v>
      </c>
      <c r="E22" s="465">
        <f>VLOOKUP($A22,Table5,$B$4+'Table 5 data'!D$4,0)</f>
        <v>75.5</v>
      </c>
      <c r="F22" s="465">
        <f>VLOOKUP($A22,Table5,$B$4+'Table 5 data'!E$4,0)</f>
        <v>82.9</v>
      </c>
      <c r="G22" s="469"/>
      <c r="H22" s="465">
        <f>VLOOKUP($A22,Table5,$B$4+'Table 5 data'!F$4,0)</f>
        <v>52.7</v>
      </c>
      <c r="I22" s="465">
        <f>VLOOKUP($A22,Table5,$B$4+'Table 5 data'!G$4,0)</f>
        <v>53.6</v>
      </c>
      <c r="J22" s="465">
        <f>VLOOKUP($A22,Table5,$B$4+'Table 5 data'!H$4,0)</f>
        <v>59.3</v>
      </c>
      <c r="K22" s="465">
        <f>VLOOKUP($A22,Table5,$B$4+'Table 5 data'!I$4,0)</f>
        <v>60.6</v>
      </c>
    </row>
    <row r="23" spans="1:11" s="79" customFormat="1" ht="11.25" customHeight="1">
      <c r="A23" s="333"/>
      <c r="B23" s="471"/>
      <c r="C23" s="471"/>
      <c r="D23" s="471"/>
      <c r="E23" s="471"/>
      <c r="F23" s="471"/>
      <c r="G23" s="471"/>
      <c r="H23" s="471"/>
      <c r="I23" s="471"/>
      <c r="J23" s="471"/>
      <c r="K23" s="471"/>
    </row>
    <row r="24" spans="1:11" s="79" customFormat="1" ht="22.5" customHeight="1">
      <c r="A24" s="354" t="s">
        <v>185</v>
      </c>
      <c r="B24" s="464">
        <f>IF($K$3="Boys",VLOOKUP($A24,Denominators,2,0),IF($K$3="Girls",VLOOKUP($A24,Denominators,3,0),VLOOKUP('Table 5a'!$A24,Denominators,4,0)))</f>
        <v>9899</v>
      </c>
      <c r="C24" s="465">
        <f>VLOOKUP($A24,Table5,$B$4+'Table 5 data'!B$4,0)</f>
        <v>1.1</v>
      </c>
      <c r="D24" s="465">
        <f>VLOOKUP($A24,Table5,$B$4+'Table 5 data'!C$4,0)</f>
        <v>1.2</v>
      </c>
      <c r="E24" s="465">
        <f>VLOOKUP($A24,Table5,$B$4+'Table 5 data'!D$4,0)</f>
        <v>3.5</v>
      </c>
      <c r="F24" s="465">
        <f>VLOOKUP($A24,Table5,$B$4+'Table 5 data'!E$4,0)</f>
        <v>5.6</v>
      </c>
      <c r="G24" s="469"/>
      <c r="H24" s="465">
        <f>VLOOKUP($A24,Table5,$B$4+'Table 5 data'!F$4,0)</f>
        <v>0.9</v>
      </c>
      <c r="I24" s="465">
        <f>VLOOKUP($A24,Table5,$B$4+'Table 5 data'!G$4,0)</f>
        <v>0.9</v>
      </c>
      <c r="J24" s="465">
        <f>VLOOKUP($A24,Table5,$B$4+'Table 5 data'!H$4,0)</f>
        <v>1.3</v>
      </c>
      <c r="K24" s="465">
        <f>VLOOKUP($A24,Table5,$B$4+'Table 5 data'!I$4,0)</f>
        <v>1.7</v>
      </c>
    </row>
    <row r="25" spans="1:11" s="79" customFormat="1" ht="11.25" customHeight="1">
      <c r="A25" s="333"/>
      <c r="B25" s="471"/>
      <c r="C25" s="471"/>
      <c r="D25" s="471"/>
      <c r="E25" s="471"/>
      <c r="F25" s="471"/>
      <c r="G25" s="471"/>
      <c r="H25" s="471"/>
      <c r="I25" s="471"/>
      <c r="J25" s="471"/>
      <c r="K25" s="471"/>
    </row>
    <row r="26" spans="1:11" s="79" customFormat="1" ht="33.75" customHeight="1">
      <c r="A26" s="389" t="s">
        <v>184</v>
      </c>
      <c r="B26" s="464">
        <f>IF($K$3="Boys",VLOOKUP($A26,Denominators,2,0),IF($K$3="Girls",VLOOKUP($A26,Denominators,3,0),VLOOKUP('Table 5a'!$A26,Denominators,4,0)))</f>
        <v>581233</v>
      </c>
      <c r="C26" s="465">
        <f>VLOOKUP($A26,Table5,$B$4+'Table 5 data'!B$4,0)</f>
        <v>55.1</v>
      </c>
      <c r="D26" s="465">
        <f>VLOOKUP($A26,Table5,$B$4+'Table 5 data'!C$4,0)</f>
        <v>56.2</v>
      </c>
      <c r="E26" s="465">
        <f>VLOOKUP($A26,Table5,$B$4+'Table 5 data'!D$4,0)</f>
        <v>74.3</v>
      </c>
      <c r="F26" s="465">
        <f>VLOOKUP($A26,Table5,$B$4+'Table 5 data'!E$4,0)</f>
        <v>81.6</v>
      </c>
      <c r="G26" s="469"/>
      <c r="H26" s="465">
        <f>VLOOKUP($A26,Table5,$B$4+'Table 5 data'!F$4,0)</f>
        <v>51.8</v>
      </c>
      <c r="I26" s="465">
        <f>VLOOKUP($A26,Table5,$B$4+'Table 5 data'!G$4,0)</f>
        <v>52.7</v>
      </c>
      <c r="J26" s="465">
        <f>VLOOKUP($A26,Table5,$B$4+'Table 5 data'!H$4,0)</f>
        <v>58.3</v>
      </c>
      <c r="K26" s="465">
        <f>VLOOKUP($A26,Table5,$B$4+'Table 5 data'!I$4,0)</f>
        <v>59.6</v>
      </c>
    </row>
    <row r="27" spans="1:11" s="79" customFormat="1" ht="11.25" customHeight="1">
      <c r="A27" s="333"/>
      <c r="B27" s="471"/>
      <c r="C27" s="471"/>
      <c r="D27" s="471"/>
      <c r="E27" s="471"/>
      <c r="F27" s="471"/>
      <c r="G27" s="471"/>
      <c r="H27" s="471"/>
      <c r="I27" s="471"/>
      <c r="J27" s="471"/>
      <c r="K27" s="471"/>
    </row>
    <row r="28" spans="1:11" s="79" customFormat="1" ht="11.25" customHeight="1">
      <c r="A28" s="333" t="s">
        <v>101</v>
      </c>
      <c r="B28" s="464">
        <f>IF($K$3="Boys",VLOOKUP($A28,Denominators,2,0),IF($K$3="Girls",VLOOKUP($A28,Denominators,3,0),VLOOKUP('Table 5a'!$A28,Denominators,4,0)))</f>
        <v>514</v>
      </c>
      <c r="C28" s="465">
        <f>VLOOKUP($A28,Table5,$B$4+'Table 5 data'!B$4,0)</f>
        <v>4.9</v>
      </c>
      <c r="D28" s="465">
        <f>VLOOKUP($A28,Table5,$B$4+'Table 5 data'!C$4,0)</f>
        <v>4.9</v>
      </c>
      <c r="E28" s="465">
        <f>VLOOKUP($A28,Table5,$B$4+'Table 5 data'!D$4,0)</f>
        <v>6.4</v>
      </c>
      <c r="F28" s="465">
        <f>VLOOKUP($A28,Table5,$B$4+'Table 5 data'!E$4,0)</f>
        <v>8.4</v>
      </c>
      <c r="G28" s="469"/>
      <c r="H28" s="465">
        <f>VLOOKUP($A28,Table5,$B$4+'Table 5 data'!F$4,0)</f>
        <v>3.3</v>
      </c>
      <c r="I28" s="465">
        <f>VLOOKUP($A28,Table5,$B$4+'Table 5 data'!G$4,0)</f>
        <v>3.3</v>
      </c>
      <c r="J28" s="465">
        <f>VLOOKUP($A28,Table5,$B$4+'Table 5 data'!H$4,0)</f>
        <v>3.5</v>
      </c>
      <c r="K28" s="465">
        <f>VLOOKUP($A28,Table5,$B$4+'Table 5 data'!I$4,0)</f>
        <v>3.5</v>
      </c>
    </row>
    <row r="29" spans="1:11" ht="11.25" customHeight="1">
      <c r="A29" s="333"/>
      <c r="B29" s="470"/>
      <c r="C29" s="469"/>
      <c r="D29" s="469"/>
      <c r="E29" s="469"/>
      <c r="F29" s="469"/>
      <c r="G29" s="469"/>
      <c r="H29" s="469"/>
      <c r="I29" s="469"/>
      <c r="J29" s="469"/>
      <c r="K29" s="469"/>
    </row>
    <row r="30" spans="1:11" ht="11.25" customHeight="1">
      <c r="A30" s="333" t="s">
        <v>57</v>
      </c>
      <c r="B30" s="464">
        <f>IF($K$3="Boys",VLOOKUP($A30,Denominators,2,0),IF($K$3="Girls",VLOOKUP($A30,Denominators,3,0),VLOOKUP('Table 5a'!$A30,Denominators,4,0)))</f>
        <v>48600</v>
      </c>
      <c r="C30" s="465">
        <f>VLOOKUP($A30,Table5,$B$4+'Table 5 data'!B$4,0)</f>
        <v>59.5</v>
      </c>
      <c r="D30" s="465">
        <f>VLOOKUP($A30,Table5,$B$4+'Table 5 data'!C$4,0)</f>
        <v>85.4</v>
      </c>
      <c r="E30" s="465">
        <f>VLOOKUP($A30,Table5,$B$4+'Table 5 data'!D$4,0)</f>
        <v>85.6</v>
      </c>
      <c r="F30" s="465">
        <f>VLOOKUP($A30,Table5,$B$4+'Table 5 data'!E$4,0)</f>
        <v>87.2</v>
      </c>
      <c r="G30" s="469"/>
      <c r="H30" s="465">
        <f>VLOOKUP($A30,Table5,$B$4+'Table 5 data'!F$4,0)</f>
        <v>46.5</v>
      </c>
      <c r="I30" s="465">
        <f>VLOOKUP($A30,Table5,$B$4+'Table 5 data'!G$4,0)</f>
        <v>57.1</v>
      </c>
      <c r="J30" s="465">
        <f>VLOOKUP($A30,Table5,$B$4+'Table 5 data'!H$4,0)</f>
        <v>57.1</v>
      </c>
      <c r="K30" s="465">
        <f>VLOOKUP($A30,Table5,$B$4+'Table 5 data'!I$4,0)</f>
        <v>57.3</v>
      </c>
    </row>
    <row r="31" spans="1:11" ht="11.25" customHeight="1">
      <c r="A31" s="333"/>
      <c r="B31" s="470"/>
      <c r="C31" s="469"/>
      <c r="D31" s="469"/>
      <c r="E31" s="469"/>
      <c r="F31" s="469"/>
      <c r="G31" s="469"/>
      <c r="H31" s="469"/>
      <c r="I31" s="469"/>
      <c r="J31" s="469"/>
      <c r="K31" s="469"/>
    </row>
    <row r="32" spans="1:11" ht="11.25" customHeight="1">
      <c r="A32" s="333" t="s">
        <v>58</v>
      </c>
      <c r="B32" s="464">
        <f>IF($K$3="Boys",VLOOKUP($A32,Denominators,2,0),IF($K$3="Girls",VLOOKUP($A32,Denominators,3,0),VLOOKUP('Table 5a'!$A32,Denominators,4,0)))</f>
        <v>2329</v>
      </c>
      <c r="C32" s="465">
        <f>VLOOKUP($A32,Table5,$B$4+'Table 5 data'!B$4,0)</f>
        <v>3.6</v>
      </c>
      <c r="D32" s="465">
        <f>VLOOKUP($A32,Table5,$B$4+'Table 5 data'!C$4,0)</f>
        <v>4.3</v>
      </c>
      <c r="E32" s="465">
        <f>VLOOKUP($A32,Table5,$B$4+'Table 5 data'!D$4,0)</f>
        <v>4.9</v>
      </c>
      <c r="F32" s="465">
        <f>VLOOKUP($A32,Table5,$B$4+'Table 5 data'!E$4,0)</f>
        <v>5.8</v>
      </c>
      <c r="G32" s="469"/>
      <c r="H32" s="465">
        <f>VLOOKUP($A32,Table5,$B$4+'Table 5 data'!F$4,0)</f>
        <v>2.2</v>
      </c>
      <c r="I32" s="465">
        <f>VLOOKUP($A32,Table5,$B$4+'Table 5 data'!G$4,0)</f>
        <v>2.7</v>
      </c>
      <c r="J32" s="465">
        <f>VLOOKUP($A32,Table5,$B$4+'Table 5 data'!H$4,0)</f>
        <v>2.8</v>
      </c>
      <c r="K32" s="465">
        <f>VLOOKUP($A32,Table5,$B$4+'Table 5 data'!I$4,0)</f>
        <v>3</v>
      </c>
    </row>
    <row r="33" spans="1:11" ht="11.25" customHeight="1">
      <c r="A33" s="333"/>
      <c r="B33" s="470"/>
      <c r="C33" s="469"/>
      <c r="D33" s="469"/>
      <c r="E33" s="469"/>
      <c r="F33" s="469"/>
      <c r="G33" s="469"/>
      <c r="H33" s="469"/>
      <c r="I33" s="469"/>
      <c r="J33" s="469"/>
      <c r="K33" s="469"/>
    </row>
    <row r="34" spans="1:11" ht="11.25" customHeight="1">
      <c r="A34" s="388" t="s">
        <v>183</v>
      </c>
      <c r="B34" s="464">
        <f>IF($K$3="Boys",VLOOKUP($A34,Denominators,2,0),IF($K$3="Girls",VLOOKUP($A34,Denominators,3,0),VLOOKUP('Table 5a'!$A34,Denominators,4,0)))</f>
        <v>51443</v>
      </c>
      <c r="C34" s="465">
        <f>VLOOKUP($A34,Table5,$B$4+'Table 5 data'!B$4,0)</f>
        <v>56.4</v>
      </c>
      <c r="D34" s="465">
        <f>VLOOKUP($A34,Table5,$B$4+'Table 5 data'!C$4,0)</f>
        <v>80.9</v>
      </c>
      <c r="E34" s="465">
        <f>VLOOKUP($A34,Table5,$B$4+'Table 5 data'!D$4,0)</f>
        <v>81.2</v>
      </c>
      <c r="F34" s="465">
        <f>VLOOKUP($A34,Table5,$B$4+'Table 5 data'!E$4,0)</f>
        <v>82.8</v>
      </c>
      <c r="G34" s="469"/>
      <c r="H34" s="465">
        <f>VLOOKUP($A34,Table5,$B$4+'Table 5 data'!F$4,0)</f>
        <v>44.1</v>
      </c>
      <c r="I34" s="465">
        <f>VLOOKUP($A34,Table5,$B$4+'Table 5 data'!G$4,0)</f>
        <v>54.1</v>
      </c>
      <c r="J34" s="465">
        <f>VLOOKUP($A34,Table5,$B$4+'Table 5 data'!H$4,0)</f>
        <v>54.1</v>
      </c>
      <c r="K34" s="465">
        <f>VLOOKUP($A34,Table5,$B$4+'Table 5 data'!I$4,0)</f>
        <v>54.3</v>
      </c>
    </row>
    <row r="35" spans="1:11" ht="11.25" customHeight="1">
      <c r="A35" s="384"/>
      <c r="B35" s="470"/>
      <c r="C35" s="469"/>
      <c r="D35" s="469"/>
      <c r="E35" s="469"/>
      <c r="F35" s="469"/>
      <c r="G35" s="469"/>
      <c r="H35" s="469"/>
      <c r="I35" s="469"/>
      <c r="J35" s="469"/>
      <c r="K35" s="469"/>
    </row>
    <row r="36" spans="1:11" ht="11.25" customHeight="1">
      <c r="A36" s="388" t="s">
        <v>80</v>
      </c>
      <c r="B36" s="464">
        <f>IF($K$3="Boys",VLOOKUP($A36,Denominators,2,0),IF($K$3="Girls",VLOOKUP($A36,Denominators,3,0),VLOOKUP('Table 5a'!$A36,Denominators,4,0)))</f>
        <v>13048</v>
      </c>
      <c r="C36" s="465">
        <f>VLOOKUP($A36,Table5,$B$4+'Table 5 data'!B$4,0)</f>
        <v>1.1</v>
      </c>
      <c r="D36" s="465">
        <f>VLOOKUP($A36,Table5,$B$4+'Table 5 data'!C$4,0)</f>
        <v>1.3</v>
      </c>
      <c r="E36" s="465">
        <f>VLOOKUP($A36,Table5,$B$4+'Table 5 data'!D$4,0)</f>
        <v>2</v>
      </c>
      <c r="F36" s="465">
        <f>VLOOKUP($A36,Table5,$B$4+'Table 5 data'!E$4,0)</f>
        <v>2.9</v>
      </c>
      <c r="G36" s="469"/>
      <c r="H36" s="465">
        <f>VLOOKUP($A36,Table5,$B$4+'Table 5 data'!F$4,0)</f>
        <v>0.7</v>
      </c>
      <c r="I36" s="465">
        <f>VLOOKUP($A36,Table5,$B$4+'Table 5 data'!G$4,0)</f>
        <v>0.8</v>
      </c>
      <c r="J36" s="465">
        <f>VLOOKUP($A36,Table5,$B$4+'Table 5 data'!H$4,0)</f>
        <v>0.9</v>
      </c>
      <c r="K36" s="465">
        <f>VLOOKUP($A36,Table5,$B$4+'Table 5 data'!I$4,0)</f>
        <v>1</v>
      </c>
    </row>
    <row r="37" spans="1:11" ht="11.25" customHeight="1">
      <c r="A37" s="384"/>
      <c r="B37" s="470"/>
      <c r="C37" s="469"/>
      <c r="D37" s="469"/>
      <c r="E37" s="469"/>
      <c r="F37" s="469"/>
      <c r="G37" s="469"/>
      <c r="H37" s="469"/>
      <c r="I37" s="469"/>
      <c r="J37" s="469"/>
      <c r="K37" s="469"/>
    </row>
    <row r="38" spans="1:11" ht="11.25" customHeight="1">
      <c r="A38" s="388" t="s">
        <v>59</v>
      </c>
      <c r="B38" s="464">
        <f>IF($K$3="Boys",VLOOKUP($A38,Denominators,2,0),IF($K$3="Girls",VLOOKUP($A38,Denominators,3,0),VLOOKUP('Table 5a'!$A38,Denominators,4,0)))</f>
        <v>632676</v>
      </c>
      <c r="C38" s="465">
        <f>VLOOKUP($A38,Table5,$B$4+'Table 5 data'!B$4,0)</f>
        <v>55.2</v>
      </c>
      <c r="D38" s="465">
        <f>VLOOKUP($A38,Table5,$B$4+'Table 5 data'!C$4,0)</f>
        <v>58.2</v>
      </c>
      <c r="E38" s="465">
        <f>VLOOKUP($A38,Table5,$B$4+'Table 5 data'!D$4,0)</f>
        <v>74.9</v>
      </c>
      <c r="F38" s="465">
        <f>VLOOKUP($A38,Table5,$B$4+'Table 5 data'!E$4,0)</f>
        <v>81.8</v>
      </c>
      <c r="G38" s="469"/>
      <c r="H38" s="465">
        <f>VLOOKUP($A38,Table5,$B$4+'Table 5 data'!F$4,0)</f>
        <v>51.2</v>
      </c>
      <c r="I38" s="465">
        <f>VLOOKUP($A38,Table5,$B$4+'Table 5 data'!G$4,0)</f>
        <v>52.8</v>
      </c>
      <c r="J38" s="465">
        <f>VLOOKUP($A38,Table5,$B$4+'Table 5 data'!H$4,0)</f>
        <v>58</v>
      </c>
      <c r="K38" s="465">
        <f>VLOOKUP($A38,Table5,$B$4+'Table 5 data'!I$4,0)</f>
        <v>59.2</v>
      </c>
    </row>
    <row r="39" spans="1:11" ht="11.25" customHeight="1">
      <c r="A39" s="334"/>
      <c r="B39" s="335"/>
      <c r="C39" s="390"/>
      <c r="D39" s="390"/>
      <c r="E39" s="390"/>
      <c r="F39" s="390"/>
      <c r="G39" s="390"/>
      <c r="H39" s="390"/>
      <c r="I39" s="390"/>
      <c r="J39" s="390"/>
      <c r="K39" s="390"/>
    </row>
    <row r="40" spans="1:11" ht="11.25">
      <c r="A40" s="332"/>
      <c r="B40" s="338"/>
      <c r="C40" s="339"/>
      <c r="D40" s="339"/>
      <c r="E40" s="339"/>
      <c r="F40" s="339"/>
      <c r="G40" s="339"/>
      <c r="H40" s="339"/>
      <c r="I40" s="339"/>
      <c r="J40" s="339"/>
      <c r="K40" s="340" t="s">
        <v>386</v>
      </c>
    </row>
    <row r="41" spans="1:11" ht="12.75">
      <c r="A41" s="587" t="s">
        <v>477</v>
      </c>
      <c r="B41" s="587"/>
      <c r="C41" s="587"/>
      <c r="D41" s="587"/>
      <c r="E41" s="587"/>
      <c r="F41" s="587"/>
      <c r="G41" s="609"/>
      <c r="H41" s="609"/>
      <c r="I41" s="609"/>
      <c r="J41" s="609"/>
      <c r="K41" s="311"/>
    </row>
    <row r="42" spans="1:11" ht="12.75">
      <c r="A42" s="341" t="s">
        <v>271</v>
      </c>
      <c r="B42" s="341"/>
      <c r="C42" s="341"/>
      <c r="D42" s="341"/>
      <c r="E42" s="341"/>
      <c r="F42" s="341"/>
      <c r="G42" s="391"/>
      <c r="H42" s="391"/>
      <c r="I42" s="391"/>
      <c r="J42" s="391"/>
      <c r="K42" s="311"/>
    </row>
    <row r="43" spans="1:11" ht="12.75">
      <c r="A43" s="587" t="s">
        <v>272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</row>
    <row r="44" spans="1:11" ht="22.5" customHeight="1">
      <c r="A44" s="586" t="s">
        <v>182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</row>
    <row r="45" spans="1:11" ht="11.25" customHeight="1">
      <c r="A45" s="600" t="s">
        <v>181</v>
      </c>
      <c r="B45" s="600"/>
      <c r="C45" s="600"/>
      <c r="D45" s="600"/>
      <c r="E45" s="600"/>
      <c r="F45" s="600"/>
      <c r="G45" s="600"/>
      <c r="H45" s="600"/>
      <c r="I45" s="600"/>
      <c r="J45" s="600"/>
      <c r="K45" s="600"/>
    </row>
    <row r="46" spans="1:11" ht="11.25">
      <c r="A46" s="587" t="s">
        <v>180</v>
      </c>
      <c r="B46" s="587"/>
      <c r="C46" s="587"/>
      <c r="D46" s="587"/>
      <c r="E46" s="587"/>
      <c r="F46" s="587"/>
      <c r="G46" s="311"/>
      <c r="H46" s="311"/>
      <c r="I46" s="311"/>
      <c r="J46" s="311"/>
      <c r="K46" s="311"/>
    </row>
    <row r="47" spans="1:11" ht="11.25" customHeight="1">
      <c r="A47" s="586" t="s">
        <v>179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</row>
    <row r="48" spans="1:11" ht="22.5" customHeight="1">
      <c r="A48" s="586" t="s">
        <v>178</v>
      </c>
      <c r="B48" s="586"/>
      <c r="C48" s="586"/>
      <c r="D48" s="586"/>
      <c r="E48" s="586"/>
      <c r="F48" s="586"/>
      <c r="G48" s="586"/>
      <c r="H48" s="586"/>
      <c r="I48" s="586"/>
      <c r="J48" s="586"/>
      <c r="K48" s="586"/>
    </row>
    <row r="49" spans="1:11" ht="11.25" customHeight="1">
      <c r="A49" s="586" t="s">
        <v>177</v>
      </c>
      <c r="B49" s="586"/>
      <c r="C49" s="586"/>
      <c r="D49" s="586"/>
      <c r="E49" s="586"/>
      <c r="F49" s="586"/>
      <c r="G49" s="586"/>
      <c r="H49" s="586"/>
      <c r="I49" s="586"/>
      <c r="J49" s="586"/>
      <c r="K49" s="586"/>
    </row>
    <row r="50" spans="1:11" ht="11.25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spans="1:11" ht="11.25">
      <c r="A51" s="608" t="s">
        <v>156</v>
      </c>
      <c r="B51" s="608"/>
      <c r="C51" s="608"/>
      <c r="D51" s="608"/>
      <c r="E51" s="608"/>
      <c r="F51" s="608"/>
      <c r="G51" s="608"/>
      <c r="H51" s="608"/>
      <c r="I51" s="608"/>
      <c r="J51" s="608"/>
      <c r="K51" s="370"/>
    </row>
  </sheetData>
  <sheetProtection sheet="1"/>
  <mergeCells count="16">
    <mergeCell ref="B5:B6"/>
    <mergeCell ref="C5:F5"/>
    <mergeCell ref="H5:K5"/>
    <mergeCell ref="A41:J41"/>
    <mergeCell ref="A1:J1"/>
    <mergeCell ref="A48:K48"/>
    <mergeCell ref="A49:K49"/>
    <mergeCell ref="A51:J51"/>
    <mergeCell ref="J2:K2"/>
    <mergeCell ref="A43:K43"/>
    <mergeCell ref="A44:K44"/>
    <mergeCell ref="A45:K45"/>
    <mergeCell ref="A46:F46"/>
    <mergeCell ref="A47:K47"/>
    <mergeCell ref="A2:B2"/>
    <mergeCell ref="A5:A6"/>
  </mergeCells>
  <conditionalFormatting sqref="C8:F8 H8:K8">
    <cfRule type="expression" priority="32" dxfId="94">
      <formula>('Table 5a'!#REF!="Percentage")</formula>
    </cfRule>
  </conditionalFormatting>
  <conditionalFormatting sqref="I8:K8">
    <cfRule type="expression" priority="31" dxfId="94">
      <formula>('Table 5a'!#REF!="Percentage")</formula>
    </cfRule>
  </conditionalFormatting>
  <conditionalFormatting sqref="C10:F10 H10:K10">
    <cfRule type="expression" priority="30" dxfId="94">
      <formula>('Table 5a'!#REF!="Percentage")</formula>
    </cfRule>
  </conditionalFormatting>
  <conditionalFormatting sqref="I10:K10">
    <cfRule type="expression" priority="29" dxfId="94">
      <formula>('Table 5a'!#REF!="Percentage")</formula>
    </cfRule>
  </conditionalFormatting>
  <conditionalFormatting sqref="C12:F12 H12:K12">
    <cfRule type="expression" priority="28" dxfId="94">
      <formula>('Table 5a'!#REF!="Percentage")</formula>
    </cfRule>
  </conditionalFormatting>
  <conditionalFormatting sqref="I12:K12">
    <cfRule type="expression" priority="27" dxfId="94">
      <formula>('Table 5a'!#REF!="Percentage")</formula>
    </cfRule>
  </conditionalFormatting>
  <conditionalFormatting sqref="C14:F14 H14:K14">
    <cfRule type="expression" priority="26" dxfId="94">
      <formula>('Table 5a'!#REF!="Percentage")</formula>
    </cfRule>
  </conditionalFormatting>
  <conditionalFormatting sqref="I14:K14">
    <cfRule type="expression" priority="25" dxfId="94">
      <formula>('Table 5a'!#REF!="Percentage")</formula>
    </cfRule>
  </conditionalFormatting>
  <conditionalFormatting sqref="C16:F16 H16:K16">
    <cfRule type="expression" priority="24" dxfId="94">
      <formula>('Table 5a'!#REF!="Percentage")</formula>
    </cfRule>
  </conditionalFormatting>
  <conditionalFormatting sqref="I16:K16">
    <cfRule type="expression" priority="23" dxfId="94">
      <formula>('Table 5a'!#REF!="Percentage")</formula>
    </cfRule>
  </conditionalFormatting>
  <conditionalFormatting sqref="C18:F18 H18:K18">
    <cfRule type="expression" priority="22" dxfId="94">
      <formula>('Table 5a'!#REF!="Percentage")</formula>
    </cfRule>
  </conditionalFormatting>
  <conditionalFormatting sqref="I18:K18">
    <cfRule type="expression" priority="21" dxfId="94">
      <formula>('Table 5a'!#REF!="Percentage")</formula>
    </cfRule>
  </conditionalFormatting>
  <conditionalFormatting sqref="C20:F20 H20:K20">
    <cfRule type="expression" priority="20" dxfId="94">
      <formula>('Table 5a'!#REF!="Percentage")</formula>
    </cfRule>
  </conditionalFormatting>
  <conditionalFormatting sqref="I20:K20">
    <cfRule type="expression" priority="19" dxfId="94">
      <formula>('Table 5a'!#REF!="Percentage")</formula>
    </cfRule>
  </conditionalFormatting>
  <conditionalFormatting sqref="C22:F22 H22:K22">
    <cfRule type="expression" priority="18" dxfId="94">
      <formula>('Table 5a'!#REF!="Percentage")</formula>
    </cfRule>
  </conditionalFormatting>
  <conditionalFormatting sqref="I22:K22">
    <cfRule type="expression" priority="17" dxfId="94">
      <formula>('Table 5a'!#REF!="Percentage")</formula>
    </cfRule>
  </conditionalFormatting>
  <conditionalFormatting sqref="C24:F24 H24:K24">
    <cfRule type="expression" priority="16" dxfId="94">
      <formula>('Table 5a'!#REF!="Percentage")</formula>
    </cfRule>
  </conditionalFormatting>
  <conditionalFormatting sqref="I24:K24">
    <cfRule type="expression" priority="15" dxfId="94">
      <formula>('Table 5a'!#REF!="Percentage")</formula>
    </cfRule>
  </conditionalFormatting>
  <conditionalFormatting sqref="C26:F26 H26:K26">
    <cfRule type="expression" priority="14" dxfId="94">
      <formula>('Table 5a'!#REF!="Percentage")</formula>
    </cfRule>
  </conditionalFormatting>
  <conditionalFormatting sqref="I26:K26">
    <cfRule type="expression" priority="13" dxfId="94">
      <formula>('Table 5a'!#REF!="Percentage")</formula>
    </cfRule>
  </conditionalFormatting>
  <conditionalFormatting sqref="C28:F28 H28:K28">
    <cfRule type="expression" priority="12" dxfId="94">
      <formula>('Table 5a'!#REF!="Percentage")</formula>
    </cfRule>
  </conditionalFormatting>
  <conditionalFormatting sqref="I28:K28">
    <cfRule type="expression" priority="11" dxfId="94">
      <formula>('Table 5a'!#REF!="Percentage")</formula>
    </cfRule>
  </conditionalFormatting>
  <conditionalFormatting sqref="C30:F30 H30:K30">
    <cfRule type="expression" priority="10" dxfId="94">
      <formula>('Table 5a'!#REF!="Percentage")</formula>
    </cfRule>
  </conditionalFormatting>
  <conditionalFormatting sqref="I30:K30">
    <cfRule type="expression" priority="9" dxfId="94">
      <formula>('Table 5a'!#REF!="Percentage")</formula>
    </cfRule>
  </conditionalFormatting>
  <conditionalFormatting sqref="C32:F32 H32:K32">
    <cfRule type="expression" priority="8" dxfId="94">
      <formula>('Table 5a'!#REF!="Percentage")</formula>
    </cfRule>
  </conditionalFormatting>
  <conditionalFormatting sqref="I32:K32">
    <cfRule type="expression" priority="7" dxfId="94">
      <formula>('Table 5a'!#REF!="Percentage")</formula>
    </cfRule>
  </conditionalFormatting>
  <conditionalFormatting sqref="C34:F34 H34:K34">
    <cfRule type="expression" priority="6" dxfId="94">
      <formula>('Table 5a'!#REF!="Percentage")</formula>
    </cfRule>
  </conditionalFormatting>
  <conditionalFormatting sqref="I34:K34">
    <cfRule type="expression" priority="5" dxfId="94">
      <formula>('Table 5a'!#REF!="Percentage")</formula>
    </cfRule>
  </conditionalFormatting>
  <conditionalFormatting sqref="C36:F36 H36:K36">
    <cfRule type="expression" priority="4" dxfId="94">
      <formula>('Table 5a'!#REF!="Percentage")</formula>
    </cfRule>
  </conditionalFormatting>
  <conditionalFormatting sqref="I36:K36">
    <cfRule type="expression" priority="3" dxfId="94">
      <formula>('Table 5a'!#REF!="Percentage")</formula>
    </cfRule>
  </conditionalFormatting>
  <conditionalFormatting sqref="C38:F38 H38:K38">
    <cfRule type="expression" priority="2" dxfId="94">
      <formula>('Table 5a'!#REF!="Percentage")</formula>
    </cfRule>
  </conditionalFormatting>
  <conditionalFormatting sqref="I38:K38">
    <cfRule type="expression" priority="1" dxfId="94">
      <formula>('Table 5a'!#REF!="Percentage")</formula>
    </cfRule>
  </conditionalFormatting>
  <dataValidations count="1">
    <dataValidation type="list" allowBlank="1" showInputMessage="1" showErrorMessage="1" sqref="K3">
      <formula1>Gender</formula1>
    </dataValidation>
  </dataValidations>
  <printOptions/>
  <pageMargins left="0.31496062992125984" right="0.2755905511811024" top="0.2755905511811024" bottom="0.4330708661417323" header="0.5118110236220472" footer="0.15748031496062992"/>
  <pageSetup fitToHeight="1" fitToWidth="1" horizontalDpi="600" verticalDpi="600" orientation="landscape" paperSize="9" scale="7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2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32.7109375" style="2" customWidth="1"/>
    <col min="2" max="2" width="8.7109375" style="7" customWidth="1"/>
    <col min="3" max="3" width="9.28125" style="2" customWidth="1"/>
    <col min="4" max="6" width="9.140625" style="2" customWidth="1"/>
    <col min="7" max="7" width="1.7109375" style="2" customWidth="1"/>
    <col min="8" max="8" width="9.28125" style="2" customWidth="1"/>
    <col min="9" max="16384" width="9.140625" style="2" customWidth="1"/>
  </cols>
  <sheetData>
    <row r="1" spans="1:11" s="3" customFormat="1" ht="12" customHeight="1">
      <c r="A1" s="597" t="s">
        <v>352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s="3" customFormat="1" ht="13.5">
      <c r="A2" s="588" t="s">
        <v>387</v>
      </c>
      <c r="B2" s="588"/>
      <c r="C2" s="311"/>
      <c r="D2" s="311"/>
      <c r="E2" s="311"/>
      <c r="F2" s="311"/>
      <c r="G2" s="311"/>
      <c r="H2" s="311"/>
      <c r="I2" s="311"/>
      <c r="J2" s="589" t="s">
        <v>278</v>
      </c>
      <c r="K2" s="590"/>
    </row>
    <row r="3" spans="1:11" s="3" customFormat="1" ht="12.75" customHeight="1">
      <c r="A3" s="316" t="s">
        <v>0</v>
      </c>
      <c r="B3" s="317"/>
      <c r="C3" s="311"/>
      <c r="D3" s="311"/>
      <c r="E3" s="311"/>
      <c r="F3" s="311"/>
      <c r="G3" s="311"/>
      <c r="H3" s="311"/>
      <c r="I3" s="311"/>
      <c r="J3" s="357" t="s">
        <v>238</v>
      </c>
      <c r="K3" s="167" t="s">
        <v>106</v>
      </c>
    </row>
    <row r="4" spans="1:11" s="84" customFormat="1" ht="11.25" customHeight="1">
      <c r="A4" s="83"/>
      <c r="B4" s="319">
        <f>IF(K3="Boys",0,IF(K3="Girls",8,16))</f>
        <v>16</v>
      </c>
      <c r="C4" s="377"/>
      <c r="D4" s="377"/>
      <c r="E4" s="377"/>
      <c r="F4" s="377"/>
      <c r="G4" s="377"/>
      <c r="H4" s="377"/>
      <c r="I4" s="377"/>
      <c r="J4" s="378"/>
      <c r="K4" s="378"/>
    </row>
    <row r="5" spans="1:12" s="3" customFormat="1" ht="33.75" customHeight="1">
      <c r="A5" s="572" t="str">
        <f>IF(K3="All","All pupils",K3)</f>
        <v>All pupils</v>
      </c>
      <c r="B5" s="610" t="s">
        <v>266</v>
      </c>
      <c r="C5" s="607" t="s">
        <v>351</v>
      </c>
      <c r="D5" s="607"/>
      <c r="E5" s="607"/>
      <c r="F5" s="607"/>
      <c r="G5" s="379"/>
      <c r="H5" s="607" t="s">
        <v>459</v>
      </c>
      <c r="I5" s="607"/>
      <c r="J5" s="607"/>
      <c r="K5" s="607"/>
      <c r="L5" s="35"/>
    </row>
    <row r="6" spans="1:11" s="3" customFormat="1" ht="54" customHeight="1">
      <c r="A6" s="573"/>
      <c r="B6" s="611"/>
      <c r="C6" s="371" t="s">
        <v>267</v>
      </c>
      <c r="D6" s="371" t="s">
        <v>268</v>
      </c>
      <c r="E6" s="371" t="s">
        <v>269</v>
      </c>
      <c r="F6" s="371" t="s">
        <v>270</v>
      </c>
      <c r="G6" s="371"/>
      <c r="H6" s="371" t="s">
        <v>267</v>
      </c>
      <c r="I6" s="371" t="s">
        <v>268</v>
      </c>
      <c r="J6" s="371" t="s">
        <v>269</v>
      </c>
      <c r="K6" s="371" t="s">
        <v>270</v>
      </c>
    </row>
    <row r="7" spans="1:11" s="3" customFormat="1" ht="11.25" customHeight="1">
      <c r="A7" s="327"/>
      <c r="B7" s="381"/>
      <c r="C7" s="382"/>
      <c r="D7" s="382"/>
      <c r="E7" s="382"/>
      <c r="F7" s="382"/>
      <c r="G7" s="382"/>
      <c r="H7" s="382"/>
      <c r="I7" s="382"/>
      <c r="J7" s="382"/>
      <c r="K7" s="382"/>
    </row>
    <row r="8" spans="1:13" ht="12" customHeight="1">
      <c r="A8" s="332" t="s">
        <v>275</v>
      </c>
      <c r="B8" s="464">
        <f>IF($K$3="Boys",VLOOKUP($A8,Denominators,2,0),IF($K$3="Girls",VLOOKUP($A8,Denominators,3,0),VLOOKUP($A8,Denominators,4,0)))</f>
        <v>517009</v>
      </c>
      <c r="C8" s="465">
        <f>VLOOKUP($A8,Table5,$B$4+'Table 5 data'!B$4,0)</f>
        <v>55.7</v>
      </c>
      <c r="D8" s="465">
        <f>VLOOKUP($A8,Table5,$B$4+'Table 5 data'!C$4,0)</f>
        <v>56.8</v>
      </c>
      <c r="E8" s="465">
        <f>VLOOKUP($A8,Table5,$B$4+'Table 5 data'!D$4,0)</f>
        <v>76</v>
      </c>
      <c r="F8" s="465">
        <f>VLOOKUP($A8,Table5,$B$4+'Table 5 data'!E$4,0)</f>
        <v>83.8</v>
      </c>
      <c r="G8" s="469"/>
      <c r="H8" s="465">
        <f>VLOOKUP($A8,Table5,$B$4+'Table 5 data'!F$4,0)</f>
        <v>52.3</v>
      </c>
      <c r="I8" s="465">
        <f>VLOOKUP($A8,Table5,$B$4+'Table 5 data'!G$4,0)</f>
        <v>53.1</v>
      </c>
      <c r="J8" s="465">
        <f>VLOOKUP($A8,Table5,$B$4+'Table 5 data'!H$4,0)</f>
        <v>59.1</v>
      </c>
      <c r="K8" s="465">
        <f>VLOOKUP($A8,Table5,$B$4+'Table 5 data'!I$4,0)</f>
        <v>60.4</v>
      </c>
      <c r="M8" s="27"/>
    </row>
    <row r="9" spans="1:11" ht="11.25" customHeight="1">
      <c r="A9" s="333"/>
      <c r="B9" s="470"/>
      <c r="C9" s="469"/>
      <c r="D9" s="469"/>
      <c r="E9" s="469"/>
      <c r="F9" s="469"/>
      <c r="G9" s="469"/>
      <c r="H9" s="469"/>
      <c r="I9" s="469"/>
      <c r="J9" s="469"/>
      <c r="K9" s="469"/>
    </row>
    <row r="10" spans="1:13" ht="11.25" customHeight="1">
      <c r="A10" s="333" t="s">
        <v>273</v>
      </c>
      <c r="B10" s="464">
        <f>IF($K$3="Boys",VLOOKUP($A10,Denominators,2,0),IF($K$3="Girls",VLOOKUP($A10,Denominators,3,0),VLOOKUP($A10,Denominators,4,0)))</f>
        <v>22651</v>
      </c>
      <c r="C10" s="465">
        <f>VLOOKUP($A10,Table5,$B$4+'Table 5 data'!B$4,0)</f>
        <v>97.3</v>
      </c>
      <c r="D10" s="465">
        <f>VLOOKUP($A10,Table5,$B$4+'Table 5 data'!C$4,0)</f>
        <v>99</v>
      </c>
      <c r="E10" s="465">
        <f>VLOOKUP($A10,Table5,$B$4+'Table 5 data'!D$4,0)</f>
        <v>99</v>
      </c>
      <c r="F10" s="465">
        <f>VLOOKUP($A10,Table5,$B$4+'Table 5 data'!E$4,0)</f>
        <v>99.3</v>
      </c>
      <c r="G10" s="469"/>
      <c r="H10" s="465">
        <f>VLOOKUP($A10,Table5,$B$4+'Table 5 data'!F$4,0)</f>
        <v>95.1</v>
      </c>
      <c r="I10" s="465">
        <f>VLOOKUP($A10,Table5,$B$4+'Table 5 data'!G$4,0)</f>
        <v>96.3</v>
      </c>
      <c r="J10" s="465">
        <f>VLOOKUP($A10,Table5,$B$4+'Table 5 data'!H$4,0)</f>
        <v>96.3</v>
      </c>
      <c r="K10" s="465">
        <f>VLOOKUP($A10,Table5,$B$4+'Table 5 data'!I$4,0)</f>
        <v>96.4</v>
      </c>
      <c r="M10" s="27"/>
    </row>
    <row r="11" spans="1:11" ht="11.25" customHeight="1">
      <c r="A11" s="333"/>
      <c r="B11" s="470"/>
      <c r="C11" s="469"/>
      <c r="D11" s="469"/>
      <c r="E11" s="469"/>
      <c r="F11" s="469"/>
      <c r="G11" s="469"/>
      <c r="H11" s="469"/>
      <c r="I11" s="469"/>
      <c r="J11" s="469"/>
      <c r="K11" s="469"/>
    </row>
    <row r="12" spans="1:13" ht="11.25" customHeight="1">
      <c r="A12" s="333" t="s">
        <v>274</v>
      </c>
      <c r="B12" s="464">
        <f>IF($K$3="Boys",VLOOKUP($A12,Denominators,2,0),IF($K$3="Girls",VLOOKUP($A12,Denominators,3,0),VLOOKUP($A12,Denominators,4,0)))</f>
        <v>21469</v>
      </c>
      <c r="C12" s="465">
        <f>VLOOKUP($A12,Table5,$B$4+'Table 5 data'!B$4,0)</f>
        <v>46.2</v>
      </c>
      <c r="D12" s="465">
        <f>VLOOKUP($A12,Table5,$B$4+'Table 5 data'!C$4,0)</f>
        <v>48</v>
      </c>
      <c r="E12" s="465">
        <f>VLOOKUP($A12,Table5,$B$4+'Table 5 data'!D$4,0)</f>
        <v>74.2</v>
      </c>
      <c r="F12" s="465">
        <f>VLOOKUP($A12,Table5,$B$4+'Table 5 data'!E$4,0)</f>
        <v>82.7</v>
      </c>
      <c r="G12" s="469"/>
      <c r="H12" s="465">
        <f>VLOOKUP($A12,Table5,$B$4+'Table 5 data'!F$4,0)</f>
        <v>43</v>
      </c>
      <c r="I12" s="465">
        <f>VLOOKUP($A12,Table5,$B$4+'Table 5 data'!G$4,0)</f>
        <v>44.4</v>
      </c>
      <c r="J12" s="465">
        <f>VLOOKUP($A12,Table5,$B$4+'Table 5 data'!H$4,0)</f>
        <v>53.5</v>
      </c>
      <c r="K12" s="465">
        <f>VLOOKUP($A12,Table5,$B$4+'Table 5 data'!I$4,0)</f>
        <v>55.3</v>
      </c>
      <c r="M12" s="27"/>
    </row>
    <row r="13" spans="1:11" ht="11.25" customHeight="1">
      <c r="A13" s="333"/>
      <c r="B13" s="470"/>
      <c r="C13" s="469"/>
      <c r="D13" s="469"/>
      <c r="E13" s="469"/>
      <c r="F13" s="469"/>
      <c r="G13" s="469"/>
      <c r="H13" s="469"/>
      <c r="I13" s="469"/>
      <c r="J13" s="469"/>
      <c r="K13" s="469"/>
    </row>
    <row r="14" spans="1:13" ht="11.25" customHeight="1">
      <c r="A14" s="333" t="s">
        <v>98</v>
      </c>
      <c r="B14" s="464">
        <f>IF($K$3="Boys",VLOOKUP($A14,Denominators,2,0),IF($K$3="Girls",VLOOKUP($A14,Denominators,3,0),VLOOKUP($A14,Denominators,4,0)))</f>
        <v>561129</v>
      </c>
      <c r="C14" s="465">
        <f>VLOOKUP($A14,Table5,$B$4+'Table 5 data'!B$4,0)</f>
        <v>57</v>
      </c>
      <c r="D14" s="465">
        <f>VLOOKUP($A14,Table5,$B$4+'Table 5 data'!C$4,0)</f>
        <v>58.2</v>
      </c>
      <c r="E14" s="465">
        <f>VLOOKUP($A14,Table5,$B$4+'Table 5 data'!D$4,0)</f>
        <v>76.9</v>
      </c>
      <c r="F14" s="465">
        <f>VLOOKUP($A14,Table5,$B$4+'Table 5 data'!E$4,0)</f>
        <v>84.4</v>
      </c>
      <c r="G14" s="469"/>
      <c r="H14" s="465">
        <f>VLOOKUP($A14,Table5,$B$4+'Table 5 data'!F$4,0)</f>
        <v>53.7</v>
      </c>
      <c r="I14" s="465">
        <f>VLOOKUP($A14,Table5,$B$4+'Table 5 data'!G$4,0)</f>
        <v>54.5</v>
      </c>
      <c r="J14" s="465">
        <f>VLOOKUP($A14,Table5,$B$4+'Table 5 data'!H$4,0)</f>
        <v>60.4</v>
      </c>
      <c r="K14" s="465">
        <f>VLOOKUP($A14,Table5,$B$4+'Table 5 data'!I$4,0)</f>
        <v>61.7</v>
      </c>
      <c r="M14" s="27"/>
    </row>
    <row r="15" spans="1:11" ht="11.25" customHeight="1">
      <c r="A15" s="334"/>
      <c r="B15" s="335"/>
      <c r="C15" s="390"/>
      <c r="D15" s="390"/>
      <c r="E15" s="390"/>
      <c r="F15" s="390"/>
      <c r="G15" s="390"/>
      <c r="H15" s="390"/>
      <c r="I15" s="390"/>
      <c r="J15" s="390"/>
      <c r="K15" s="390"/>
    </row>
    <row r="16" spans="1:11" ht="11.25">
      <c r="A16" s="332"/>
      <c r="B16" s="338"/>
      <c r="C16" s="339"/>
      <c r="D16" s="339"/>
      <c r="E16" s="339"/>
      <c r="F16" s="339"/>
      <c r="G16" s="339"/>
      <c r="H16" s="339"/>
      <c r="I16" s="339"/>
      <c r="J16" s="339"/>
      <c r="K16" s="340" t="s">
        <v>386</v>
      </c>
    </row>
    <row r="17" spans="1:11" ht="11.25" customHeight="1">
      <c r="A17" s="587" t="s">
        <v>477</v>
      </c>
      <c r="B17" s="587"/>
      <c r="C17" s="587"/>
      <c r="D17" s="587"/>
      <c r="E17" s="587"/>
      <c r="F17" s="587"/>
      <c r="G17" s="609"/>
      <c r="H17" s="609"/>
      <c r="I17" s="609"/>
      <c r="J17" s="609"/>
      <c r="K17" s="422"/>
    </row>
    <row r="18" spans="1:11" ht="11.25">
      <c r="A18" s="587" t="s">
        <v>276</v>
      </c>
      <c r="B18" s="587"/>
      <c r="C18" s="587"/>
      <c r="D18" s="587"/>
      <c r="E18" s="587"/>
      <c r="F18" s="423"/>
      <c r="G18" s="423"/>
      <c r="H18" s="423"/>
      <c r="I18" s="423"/>
      <c r="J18" s="423"/>
      <c r="K18" s="423"/>
    </row>
    <row r="19" spans="1:11" ht="22.5" customHeight="1">
      <c r="A19" s="586" t="s">
        <v>277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</row>
    <row r="20" spans="1:11" ht="33.75" customHeight="1">
      <c r="A20" s="612" t="s">
        <v>182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</row>
    <row r="21" spans="1:11" ht="11.25">
      <c r="A21" s="68"/>
      <c r="B21" s="121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1.25">
      <c r="A22" s="68"/>
      <c r="B22" s="121"/>
      <c r="C22" s="68"/>
      <c r="D22" s="68"/>
      <c r="E22" s="68"/>
      <c r="F22" s="68"/>
      <c r="G22" s="68"/>
      <c r="H22" s="68"/>
      <c r="I22" s="68"/>
      <c r="J22" s="68"/>
      <c r="K22" s="68"/>
    </row>
  </sheetData>
  <sheetProtection sheet="1"/>
  <mergeCells count="11">
    <mergeCell ref="A17:J17"/>
    <mergeCell ref="A19:K19"/>
    <mergeCell ref="A18:E18"/>
    <mergeCell ref="A5:A6"/>
    <mergeCell ref="A20:K20"/>
    <mergeCell ref="J2:K2"/>
    <mergeCell ref="A1:K1"/>
    <mergeCell ref="A2:B2"/>
    <mergeCell ref="B5:B6"/>
    <mergeCell ref="C5:F5"/>
    <mergeCell ref="H5:K5"/>
  </mergeCells>
  <conditionalFormatting sqref="C15:K15">
    <cfRule type="cellIs" priority="17" dxfId="20" operator="greaterThan" stopIfTrue="1">
      <formula>100</formula>
    </cfRule>
  </conditionalFormatting>
  <conditionalFormatting sqref="I14:K14">
    <cfRule type="expression" priority="1" dxfId="94">
      <formula>('Table 5b'!#REF!="Percentage")</formula>
    </cfRule>
  </conditionalFormatting>
  <conditionalFormatting sqref="C8:F8 H8:K8">
    <cfRule type="expression" priority="8" dxfId="94">
      <formula>('Table 5b'!#REF!="Percentage")</formula>
    </cfRule>
  </conditionalFormatting>
  <conditionalFormatting sqref="I8:K8">
    <cfRule type="expression" priority="7" dxfId="94">
      <formula>('Table 5b'!#REF!="Percentage")</formula>
    </cfRule>
  </conditionalFormatting>
  <conditionalFormatting sqref="C10:F10 H10:K10">
    <cfRule type="expression" priority="6" dxfId="94">
      <formula>('Table 5b'!#REF!="Percentage")</formula>
    </cfRule>
  </conditionalFormatting>
  <conditionalFormatting sqref="I10:K10">
    <cfRule type="expression" priority="5" dxfId="94">
      <formula>('Table 5b'!#REF!="Percentage")</formula>
    </cfRule>
  </conditionalFormatting>
  <conditionalFormatting sqref="C12:F12 H12:K12">
    <cfRule type="expression" priority="4" dxfId="94">
      <formula>('Table 5b'!#REF!="Percentage")</formula>
    </cfRule>
  </conditionalFormatting>
  <conditionalFormatting sqref="I12:K12">
    <cfRule type="expression" priority="3" dxfId="94">
      <formula>('Table 5b'!#REF!="Percentage")</formula>
    </cfRule>
  </conditionalFormatting>
  <conditionalFormatting sqref="C14:F14 H14:K14">
    <cfRule type="expression" priority="2" dxfId="94">
      <formula>('Table 5b'!#REF!="Percentage")</formula>
    </cfRule>
  </conditionalFormatting>
  <dataValidations count="1">
    <dataValidation type="list" allowBlank="1" showInputMessage="1" showErrorMessage="1" sqref="K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X18"/>
  <sheetViews>
    <sheetView zoomScalePageLayoutView="0" workbookViewId="0" topLeftCell="A1">
      <pane xSplit="2" ySplit="1" topLeftCell="BK2" activePane="bottomRight" state="frozen"/>
      <selection pane="topLeft" activeCell="L4" sqref="L4"/>
      <selection pane="topRight" activeCell="L4" sqref="L4"/>
      <selection pane="bottomLeft" activeCell="L4" sqref="L4"/>
      <selection pane="bottomRight" activeCell="B5" sqref="B5:BR16"/>
    </sheetView>
  </sheetViews>
  <sheetFormatPr defaultColWidth="9.140625" defaultRowHeight="12.75"/>
  <cols>
    <col min="1" max="1" width="30.421875" style="0" bestFit="1" customWidth="1"/>
  </cols>
  <sheetData>
    <row r="1" ht="12.75">
      <c r="AV1" t="s">
        <v>146</v>
      </c>
    </row>
    <row r="3" spans="1:76" ht="12.75">
      <c r="A3">
        <v>1</v>
      </c>
      <c r="B3">
        <f>A3+1</f>
        <v>2</v>
      </c>
      <c r="C3">
        <f aca="true" t="shared" si="0" ref="C3:BN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  <c r="AJ3">
        <f t="shared" si="0"/>
        <v>36</v>
      </c>
      <c r="AK3">
        <f t="shared" si="0"/>
        <v>37</v>
      </c>
      <c r="AL3">
        <f t="shared" si="0"/>
        <v>38</v>
      </c>
      <c r="AM3">
        <f t="shared" si="0"/>
        <v>39</v>
      </c>
      <c r="AN3">
        <f t="shared" si="0"/>
        <v>40</v>
      </c>
      <c r="AO3">
        <f t="shared" si="0"/>
        <v>41</v>
      </c>
      <c r="AP3">
        <f t="shared" si="0"/>
        <v>42</v>
      </c>
      <c r="AQ3">
        <f t="shared" si="0"/>
        <v>43</v>
      </c>
      <c r="AR3">
        <f t="shared" si="0"/>
        <v>44</v>
      </c>
      <c r="AS3">
        <f t="shared" si="0"/>
        <v>45</v>
      </c>
      <c r="AT3">
        <f t="shared" si="0"/>
        <v>46</v>
      </c>
      <c r="AU3">
        <f t="shared" si="0"/>
        <v>47</v>
      </c>
      <c r="AV3">
        <f t="shared" si="0"/>
        <v>48</v>
      </c>
      <c r="AW3">
        <f t="shared" si="0"/>
        <v>49</v>
      </c>
      <c r="AX3">
        <f t="shared" si="0"/>
        <v>50</v>
      </c>
      <c r="AY3">
        <f t="shared" si="0"/>
        <v>51</v>
      </c>
      <c r="AZ3">
        <f t="shared" si="0"/>
        <v>52</v>
      </c>
      <c r="BA3">
        <f t="shared" si="0"/>
        <v>53</v>
      </c>
      <c r="BB3">
        <f t="shared" si="0"/>
        <v>54</v>
      </c>
      <c r="BC3">
        <f t="shared" si="0"/>
        <v>55</v>
      </c>
      <c r="BD3">
        <f t="shared" si="0"/>
        <v>56</v>
      </c>
      <c r="BE3">
        <f t="shared" si="0"/>
        <v>57</v>
      </c>
      <c r="BF3">
        <f t="shared" si="0"/>
        <v>58</v>
      </c>
      <c r="BG3">
        <f t="shared" si="0"/>
        <v>59</v>
      </c>
      <c r="BH3">
        <f t="shared" si="0"/>
        <v>60</v>
      </c>
      <c r="BI3">
        <f t="shared" si="0"/>
        <v>61</v>
      </c>
      <c r="BJ3">
        <f t="shared" si="0"/>
        <v>62</v>
      </c>
      <c r="BK3">
        <f t="shared" si="0"/>
        <v>63</v>
      </c>
      <c r="BL3">
        <f t="shared" si="0"/>
        <v>64</v>
      </c>
      <c r="BM3">
        <f t="shared" si="0"/>
        <v>65</v>
      </c>
      <c r="BN3">
        <f t="shared" si="0"/>
        <v>66</v>
      </c>
      <c r="BO3">
        <f aca="true" t="shared" si="1" ref="BO3:BX3">BN3+1</f>
        <v>67</v>
      </c>
      <c r="BP3">
        <f t="shared" si="1"/>
        <v>68</v>
      </c>
      <c r="BQ3">
        <f t="shared" si="1"/>
        <v>69</v>
      </c>
      <c r="BR3">
        <f t="shared" si="1"/>
        <v>70</v>
      </c>
      <c r="BS3">
        <f t="shared" si="1"/>
        <v>71</v>
      </c>
      <c r="BT3">
        <f t="shared" si="1"/>
        <v>72</v>
      </c>
      <c r="BU3">
        <f t="shared" si="1"/>
        <v>73</v>
      </c>
      <c r="BV3">
        <f t="shared" si="1"/>
        <v>74</v>
      </c>
      <c r="BW3">
        <f t="shared" si="1"/>
        <v>75</v>
      </c>
      <c r="BX3">
        <f t="shared" si="1"/>
        <v>76</v>
      </c>
    </row>
    <row r="4" spans="2:76" ht="12.75">
      <c r="B4" t="s">
        <v>280</v>
      </c>
      <c r="C4" t="s">
        <v>281</v>
      </c>
      <c r="D4" t="s">
        <v>282</v>
      </c>
      <c r="E4" t="s">
        <v>283</v>
      </c>
      <c r="F4" t="s">
        <v>284</v>
      </c>
      <c r="G4" t="s">
        <v>285</v>
      </c>
      <c r="H4" t="s">
        <v>286</v>
      </c>
      <c r="I4" t="s">
        <v>287</v>
      </c>
      <c r="J4" t="s">
        <v>288</v>
      </c>
      <c r="K4" t="s">
        <v>289</v>
      </c>
      <c r="L4" t="s">
        <v>290</v>
      </c>
      <c r="M4" t="s">
        <v>291</v>
      </c>
      <c r="N4" t="s">
        <v>292</v>
      </c>
      <c r="O4" t="s">
        <v>293</v>
      </c>
      <c r="P4" t="s">
        <v>294</v>
      </c>
      <c r="Q4" t="s">
        <v>295</v>
      </c>
      <c r="R4" t="s">
        <v>296</v>
      </c>
      <c r="S4" t="s">
        <v>297</v>
      </c>
      <c r="T4" t="s">
        <v>298</v>
      </c>
      <c r="U4" t="s">
        <v>299</v>
      </c>
      <c r="V4" t="s">
        <v>300</v>
      </c>
      <c r="W4" t="s">
        <v>301</v>
      </c>
      <c r="X4" t="s">
        <v>302</v>
      </c>
      <c r="Y4" t="s">
        <v>303</v>
      </c>
      <c r="Z4" t="s">
        <v>304</v>
      </c>
      <c r="AA4" t="s">
        <v>305</v>
      </c>
      <c r="AB4" t="s">
        <v>306</v>
      </c>
      <c r="AC4" t="s">
        <v>307</v>
      </c>
      <c r="AD4" t="s">
        <v>308</v>
      </c>
      <c r="AE4" t="s">
        <v>309</v>
      </c>
      <c r="AF4" t="s">
        <v>310</v>
      </c>
      <c r="AG4" t="s">
        <v>311</v>
      </c>
      <c r="AH4" t="s">
        <v>312</v>
      </c>
      <c r="AI4" t="s">
        <v>313</v>
      </c>
      <c r="AJ4" t="s">
        <v>314</v>
      </c>
      <c r="AK4" t="s">
        <v>315</v>
      </c>
      <c r="AL4" t="s">
        <v>316</v>
      </c>
      <c r="AM4" t="s">
        <v>317</v>
      </c>
      <c r="AN4" t="s">
        <v>318</v>
      </c>
      <c r="AO4" t="s">
        <v>319</v>
      </c>
      <c r="AP4" t="s">
        <v>320</v>
      </c>
      <c r="AQ4" t="s">
        <v>321</v>
      </c>
      <c r="AR4" t="s">
        <v>322</v>
      </c>
      <c r="AS4" t="s">
        <v>323</v>
      </c>
      <c r="AT4" t="s">
        <v>324</v>
      </c>
      <c r="AU4" t="s">
        <v>325</v>
      </c>
      <c r="AV4" t="s">
        <v>326</v>
      </c>
      <c r="AW4" t="s">
        <v>327</v>
      </c>
      <c r="AX4" t="s">
        <v>328</v>
      </c>
      <c r="AY4" t="s">
        <v>329</v>
      </c>
      <c r="AZ4" t="s">
        <v>159</v>
      </c>
      <c r="BA4" t="s">
        <v>121</v>
      </c>
      <c r="BB4" t="s">
        <v>122</v>
      </c>
      <c r="BC4" t="s">
        <v>123</v>
      </c>
      <c r="BD4" t="s">
        <v>124</v>
      </c>
      <c r="BE4" t="s">
        <v>125</v>
      </c>
      <c r="BF4" t="s">
        <v>126</v>
      </c>
      <c r="BG4" t="s">
        <v>127</v>
      </c>
      <c r="BH4" t="s">
        <v>128</v>
      </c>
      <c r="BI4" t="s">
        <v>129</v>
      </c>
      <c r="BJ4" t="s">
        <v>130</v>
      </c>
      <c r="BK4" t="s">
        <v>131</v>
      </c>
      <c r="BL4" t="s">
        <v>132</v>
      </c>
      <c r="BM4" t="s">
        <v>133</v>
      </c>
      <c r="BN4" t="s">
        <v>134</v>
      </c>
      <c r="BO4" t="s">
        <v>135</v>
      </c>
      <c r="BP4" t="s">
        <v>136</v>
      </c>
      <c r="BQ4" t="s">
        <v>137</v>
      </c>
      <c r="BR4" t="s">
        <v>138</v>
      </c>
      <c r="BS4" t="s">
        <v>139</v>
      </c>
      <c r="BT4" t="s">
        <v>140</v>
      </c>
      <c r="BU4" t="s">
        <v>141</v>
      </c>
      <c r="BV4" t="s">
        <v>142</v>
      </c>
      <c r="BW4" t="s">
        <v>143</v>
      </c>
      <c r="BX4" t="s">
        <v>144</v>
      </c>
    </row>
    <row r="5" spans="1:70" ht="12.75">
      <c r="A5" s="130" t="s">
        <v>99</v>
      </c>
      <c r="B5">
        <v>270469</v>
      </c>
      <c r="C5">
        <v>15.7</v>
      </c>
      <c r="D5">
        <v>52</v>
      </c>
      <c r="E5">
        <v>32.3</v>
      </c>
      <c r="F5">
        <v>6.5</v>
      </c>
      <c r="G5">
        <v>51.7</v>
      </c>
      <c r="H5">
        <v>92.6</v>
      </c>
      <c r="I5">
        <v>6.8</v>
      </c>
      <c r="J5">
        <v>53.1</v>
      </c>
      <c r="K5">
        <v>93.2</v>
      </c>
      <c r="L5">
        <v>0.3</v>
      </c>
      <c r="M5">
        <v>8.1</v>
      </c>
      <c r="N5">
        <v>45.3</v>
      </c>
      <c r="O5">
        <v>44.3</v>
      </c>
      <c r="P5">
        <v>62.4</v>
      </c>
      <c r="Q5">
        <v>81.9</v>
      </c>
      <c r="R5">
        <v>31.9</v>
      </c>
      <c r="S5">
        <v>71.2</v>
      </c>
      <c r="T5">
        <v>86.1</v>
      </c>
      <c r="AA5">
        <v>265639</v>
      </c>
      <c r="AB5">
        <v>13.7</v>
      </c>
      <c r="AC5">
        <v>53</v>
      </c>
      <c r="AD5">
        <v>33.3</v>
      </c>
      <c r="AE5">
        <v>8.6</v>
      </c>
      <c r="AF5">
        <v>63.5</v>
      </c>
      <c r="AG5">
        <v>96.8</v>
      </c>
      <c r="AH5">
        <v>8.8</v>
      </c>
      <c r="AI5">
        <v>64.3</v>
      </c>
      <c r="AJ5">
        <v>97.1</v>
      </c>
      <c r="AK5">
        <v>0.8</v>
      </c>
      <c r="AL5">
        <v>15.6</v>
      </c>
      <c r="AM5">
        <v>58.9</v>
      </c>
      <c r="AN5">
        <v>53.5</v>
      </c>
      <c r="AO5">
        <v>75.2</v>
      </c>
      <c r="AP5">
        <v>90.5</v>
      </c>
      <c r="AQ5">
        <v>31.6</v>
      </c>
      <c r="AR5">
        <v>74.4</v>
      </c>
      <c r="AS5">
        <v>89.6</v>
      </c>
      <c r="AZ5">
        <v>536108</v>
      </c>
      <c r="BA5">
        <v>14.7</v>
      </c>
      <c r="BB5">
        <v>52.5</v>
      </c>
      <c r="BC5">
        <v>32.8</v>
      </c>
      <c r="BD5">
        <v>7.5</v>
      </c>
      <c r="BE5">
        <v>57.6</v>
      </c>
      <c r="BF5">
        <v>94.7</v>
      </c>
      <c r="BG5">
        <v>7.7</v>
      </c>
      <c r="BH5">
        <v>58.7</v>
      </c>
      <c r="BI5">
        <v>95.2</v>
      </c>
      <c r="BJ5">
        <v>0.5</v>
      </c>
      <c r="BK5">
        <v>11.9</v>
      </c>
      <c r="BL5">
        <v>52.1</v>
      </c>
      <c r="BM5">
        <v>48.5</v>
      </c>
      <c r="BN5">
        <v>68.8</v>
      </c>
      <c r="BO5">
        <v>86.2</v>
      </c>
      <c r="BP5">
        <v>31.8</v>
      </c>
      <c r="BQ5">
        <v>72.8</v>
      </c>
      <c r="BR5">
        <v>87.8</v>
      </c>
    </row>
    <row r="6" spans="1:70" ht="22.5">
      <c r="A6" s="155" t="s">
        <v>244</v>
      </c>
      <c r="B6">
        <v>142241</v>
      </c>
      <c r="C6">
        <v>16.5</v>
      </c>
      <c r="D6">
        <v>53.2</v>
      </c>
      <c r="E6">
        <v>30.2</v>
      </c>
      <c r="F6">
        <v>6</v>
      </c>
      <c r="G6">
        <v>50.4</v>
      </c>
      <c r="H6">
        <v>91.9</v>
      </c>
      <c r="I6">
        <v>6.2</v>
      </c>
      <c r="J6">
        <v>51.8</v>
      </c>
      <c r="K6">
        <v>92.5</v>
      </c>
      <c r="L6">
        <v>0.3</v>
      </c>
      <c r="M6">
        <v>7.6</v>
      </c>
      <c r="N6">
        <v>42.3</v>
      </c>
      <c r="O6">
        <v>42.8</v>
      </c>
      <c r="P6">
        <v>61.2</v>
      </c>
      <c r="Q6">
        <v>80.5</v>
      </c>
      <c r="R6">
        <v>30.8</v>
      </c>
      <c r="S6">
        <v>70.1</v>
      </c>
      <c r="T6">
        <v>84.3</v>
      </c>
      <c r="AA6">
        <v>139518</v>
      </c>
      <c r="AB6">
        <v>14.5</v>
      </c>
      <c r="AC6">
        <v>54.5</v>
      </c>
      <c r="AD6">
        <v>31</v>
      </c>
      <c r="AE6">
        <v>7.8</v>
      </c>
      <c r="AF6">
        <v>61.6</v>
      </c>
      <c r="AG6">
        <v>96.3</v>
      </c>
      <c r="AH6">
        <v>8</v>
      </c>
      <c r="AI6">
        <v>62.4</v>
      </c>
      <c r="AJ6">
        <v>96.6</v>
      </c>
      <c r="AK6">
        <v>0.8</v>
      </c>
      <c r="AL6">
        <v>14.7</v>
      </c>
      <c r="AM6">
        <v>55.9</v>
      </c>
      <c r="AN6">
        <v>52.3</v>
      </c>
      <c r="AO6">
        <v>73.9</v>
      </c>
      <c r="AP6">
        <v>89.4</v>
      </c>
      <c r="AQ6">
        <v>30.1</v>
      </c>
      <c r="AR6">
        <v>72.7</v>
      </c>
      <c r="AS6">
        <v>88</v>
      </c>
      <c r="AZ6">
        <v>281759</v>
      </c>
      <c r="BA6">
        <v>15.5</v>
      </c>
      <c r="BB6">
        <v>53.9</v>
      </c>
      <c r="BC6">
        <v>30.6</v>
      </c>
      <c r="BD6">
        <v>6.8</v>
      </c>
      <c r="BE6">
        <v>56</v>
      </c>
      <c r="BF6">
        <v>94.1</v>
      </c>
      <c r="BG6">
        <v>7</v>
      </c>
      <c r="BH6">
        <v>57.1</v>
      </c>
      <c r="BI6">
        <v>94.6</v>
      </c>
      <c r="BJ6">
        <v>0.5</v>
      </c>
      <c r="BK6">
        <v>11.2</v>
      </c>
      <c r="BL6">
        <v>49.1</v>
      </c>
      <c r="BM6">
        <v>47.2</v>
      </c>
      <c r="BN6">
        <v>67.6</v>
      </c>
      <c r="BO6">
        <v>85</v>
      </c>
      <c r="BP6">
        <v>30.5</v>
      </c>
      <c r="BQ6">
        <v>71.4</v>
      </c>
      <c r="BR6">
        <v>86.2</v>
      </c>
    </row>
    <row r="7" spans="1:70" ht="12.75">
      <c r="A7" s="97" t="s">
        <v>245</v>
      </c>
      <c r="B7">
        <v>128014</v>
      </c>
      <c r="C7">
        <v>14.9</v>
      </c>
      <c r="D7">
        <v>50.6</v>
      </c>
      <c r="E7">
        <v>34.5</v>
      </c>
      <c r="F7">
        <v>7.3</v>
      </c>
      <c r="G7">
        <v>53.2</v>
      </c>
      <c r="H7">
        <v>93.4</v>
      </c>
      <c r="I7">
        <v>7.5</v>
      </c>
      <c r="J7">
        <v>54.5</v>
      </c>
      <c r="K7">
        <v>93.8</v>
      </c>
      <c r="L7">
        <v>0.4</v>
      </c>
      <c r="M7">
        <v>8.6</v>
      </c>
      <c r="N7">
        <v>48.1</v>
      </c>
      <c r="O7">
        <v>46.1</v>
      </c>
      <c r="P7">
        <v>63.7</v>
      </c>
      <c r="Q7">
        <v>83.2</v>
      </c>
      <c r="R7">
        <v>33.3</v>
      </c>
      <c r="S7">
        <v>72.4</v>
      </c>
      <c r="T7">
        <v>87.8</v>
      </c>
      <c r="AA7">
        <v>125841</v>
      </c>
      <c r="AB7">
        <v>12.9</v>
      </c>
      <c r="AC7">
        <v>51.4</v>
      </c>
      <c r="AD7">
        <v>35.8</v>
      </c>
      <c r="AE7">
        <v>9.5</v>
      </c>
      <c r="AF7">
        <v>65.7</v>
      </c>
      <c r="AG7">
        <v>97.3</v>
      </c>
      <c r="AH7">
        <v>9.7</v>
      </c>
      <c r="AI7">
        <v>66.5</v>
      </c>
      <c r="AJ7">
        <v>97.6</v>
      </c>
      <c r="AK7">
        <v>0.8</v>
      </c>
      <c r="AL7">
        <v>16.7</v>
      </c>
      <c r="AM7">
        <v>61.7</v>
      </c>
      <c r="AN7">
        <v>55</v>
      </c>
      <c r="AO7">
        <v>76.8</v>
      </c>
      <c r="AP7">
        <v>91.6</v>
      </c>
      <c r="AQ7">
        <v>33.5</v>
      </c>
      <c r="AR7">
        <v>76.4</v>
      </c>
      <c r="AS7">
        <v>91</v>
      </c>
      <c r="AZ7">
        <v>253855</v>
      </c>
      <c r="BA7">
        <v>13.9</v>
      </c>
      <c r="BB7">
        <v>51</v>
      </c>
      <c r="BC7">
        <v>35.1</v>
      </c>
      <c r="BD7">
        <v>8.3</v>
      </c>
      <c r="BE7">
        <v>59.4</v>
      </c>
      <c r="BF7">
        <v>95.3</v>
      </c>
      <c r="BG7">
        <v>8.5</v>
      </c>
      <c r="BH7">
        <v>60.5</v>
      </c>
      <c r="BI7">
        <v>95.7</v>
      </c>
      <c r="BJ7">
        <v>0.6</v>
      </c>
      <c r="BK7">
        <v>12.7</v>
      </c>
      <c r="BL7">
        <v>55</v>
      </c>
      <c r="BM7">
        <v>50.2</v>
      </c>
      <c r="BN7">
        <v>70.2</v>
      </c>
      <c r="BO7">
        <v>87.4</v>
      </c>
      <c r="BP7">
        <v>33.4</v>
      </c>
      <c r="BQ7">
        <v>74.4</v>
      </c>
      <c r="BR7">
        <v>89.4</v>
      </c>
    </row>
    <row r="8" spans="1:70" ht="12.75">
      <c r="A8" s="78" t="s">
        <v>246</v>
      </c>
      <c r="B8">
        <v>29226</v>
      </c>
      <c r="C8">
        <v>23.4</v>
      </c>
      <c r="D8">
        <v>56.5</v>
      </c>
      <c r="E8">
        <v>20.2</v>
      </c>
      <c r="F8">
        <v>7.7</v>
      </c>
      <c r="G8">
        <v>50.2</v>
      </c>
      <c r="H8">
        <v>91.1</v>
      </c>
      <c r="I8">
        <v>7.9</v>
      </c>
      <c r="J8">
        <v>51.2</v>
      </c>
      <c r="K8">
        <v>91.7</v>
      </c>
      <c r="L8">
        <v>0.4</v>
      </c>
      <c r="M8">
        <v>4.8</v>
      </c>
      <c r="N8">
        <v>28.8</v>
      </c>
      <c r="O8">
        <v>44</v>
      </c>
      <c r="P8">
        <v>62.4</v>
      </c>
      <c r="Q8">
        <v>76.4</v>
      </c>
      <c r="R8">
        <v>33.1</v>
      </c>
      <c r="S8">
        <v>67.2</v>
      </c>
      <c r="T8">
        <v>78.8</v>
      </c>
      <c r="AA8">
        <v>27096</v>
      </c>
      <c r="AB8">
        <v>21.4</v>
      </c>
      <c r="AC8">
        <v>57.7</v>
      </c>
      <c r="AD8">
        <v>20.9</v>
      </c>
      <c r="AE8">
        <v>9.6</v>
      </c>
      <c r="AF8">
        <v>59.6</v>
      </c>
      <c r="AG8">
        <v>95</v>
      </c>
      <c r="AH8">
        <v>9.8</v>
      </c>
      <c r="AI8">
        <v>60.2</v>
      </c>
      <c r="AJ8">
        <v>95.5</v>
      </c>
      <c r="AK8">
        <v>0.6</v>
      </c>
      <c r="AL8">
        <v>9.1</v>
      </c>
      <c r="AM8">
        <v>40.9</v>
      </c>
      <c r="AN8">
        <v>52.5</v>
      </c>
      <c r="AO8">
        <v>73.2</v>
      </c>
      <c r="AP8">
        <v>85.2</v>
      </c>
      <c r="AQ8">
        <v>33.1</v>
      </c>
      <c r="AR8">
        <v>70.5</v>
      </c>
      <c r="AS8">
        <v>82.9</v>
      </c>
      <c r="AZ8">
        <v>56322</v>
      </c>
      <c r="BA8">
        <v>22.4</v>
      </c>
      <c r="BB8">
        <v>57</v>
      </c>
      <c r="BC8">
        <v>20.5</v>
      </c>
      <c r="BD8">
        <v>8.6</v>
      </c>
      <c r="BE8">
        <v>54.8</v>
      </c>
      <c r="BF8">
        <v>93</v>
      </c>
      <c r="BG8">
        <v>8.8</v>
      </c>
      <c r="BH8">
        <v>55.6</v>
      </c>
      <c r="BI8">
        <v>93.5</v>
      </c>
      <c r="BJ8">
        <v>0.5</v>
      </c>
      <c r="BK8">
        <v>6.9</v>
      </c>
      <c r="BL8">
        <v>34.7</v>
      </c>
      <c r="BM8">
        <v>47.9</v>
      </c>
      <c r="BN8">
        <v>67.7</v>
      </c>
      <c r="BO8">
        <v>80.7</v>
      </c>
      <c r="BP8">
        <v>33.1</v>
      </c>
      <c r="BQ8">
        <v>68.8</v>
      </c>
      <c r="BR8">
        <v>80.8</v>
      </c>
    </row>
    <row r="9" spans="1:70" ht="12.75">
      <c r="A9" s="78" t="s">
        <v>247</v>
      </c>
      <c r="B9">
        <v>98298</v>
      </c>
      <c r="C9">
        <v>12.3</v>
      </c>
      <c r="D9">
        <v>48.9</v>
      </c>
      <c r="E9">
        <v>38.8</v>
      </c>
      <c r="F9">
        <v>7.1</v>
      </c>
      <c r="G9">
        <v>54.2</v>
      </c>
      <c r="H9">
        <v>93.7</v>
      </c>
      <c r="I9">
        <v>7.3</v>
      </c>
      <c r="J9">
        <v>55.6</v>
      </c>
      <c r="K9">
        <v>94.1</v>
      </c>
      <c r="L9">
        <v>0.4</v>
      </c>
      <c r="M9">
        <v>9.9</v>
      </c>
      <c r="N9">
        <v>51.2</v>
      </c>
      <c r="O9">
        <v>47.3</v>
      </c>
      <c r="P9">
        <v>64.2</v>
      </c>
      <c r="Q9">
        <v>84.2</v>
      </c>
      <c r="R9">
        <v>33.5</v>
      </c>
      <c r="S9">
        <v>74.2</v>
      </c>
      <c r="T9">
        <v>89.2</v>
      </c>
      <c r="AA9">
        <v>98547</v>
      </c>
      <c r="AB9">
        <v>10.5</v>
      </c>
      <c r="AC9">
        <v>49.6</v>
      </c>
      <c r="AD9">
        <v>39.9</v>
      </c>
      <c r="AE9">
        <v>9.5</v>
      </c>
      <c r="AF9">
        <v>67.7</v>
      </c>
      <c r="AG9">
        <v>97.6</v>
      </c>
      <c r="AH9">
        <v>9.7</v>
      </c>
      <c r="AI9">
        <v>68.6</v>
      </c>
      <c r="AJ9">
        <v>97.9</v>
      </c>
      <c r="AK9">
        <v>0.8</v>
      </c>
      <c r="AL9">
        <v>19.2</v>
      </c>
      <c r="AM9">
        <v>64.7</v>
      </c>
      <c r="AN9">
        <v>56.5</v>
      </c>
      <c r="AO9">
        <v>77.9</v>
      </c>
      <c r="AP9">
        <v>92.5</v>
      </c>
      <c r="AQ9">
        <v>33.7</v>
      </c>
      <c r="AR9">
        <v>78.3</v>
      </c>
      <c r="AS9">
        <v>92.2</v>
      </c>
      <c r="AZ9">
        <v>196845</v>
      </c>
      <c r="BA9">
        <v>11.4</v>
      </c>
      <c r="BB9">
        <v>49.3</v>
      </c>
      <c r="BC9">
        <v>39.3</v>
      </c>
      <c r="BD9">
        <v>8.2</v>
      </c>
      <c r="BE9">
        <v>61</v>
      </c>
      <c r="BF9">
        <v>95.7</v>
      </c>
      <c r="BG9">
        <v>8.4</v>
      </c>
      <c r="BH9">
        <v>62.2</v>
      </c>
      <c r="BI9">
        <v>96</v>
      </c>
      <c r="BJ9">
        <v>0.6</v>
      </c>
      <c r="BK9">
        <v>14.6</v>
      </c>
      <c r="BL9">
        <v>58.1</v>
      </c>
      <c r="BM9">
        <v>51.6</v>
      </c>
      <c r="BN9">
        <v>71.1</v>
      </c>
      <c r="BO9">
        <v>88.5</v>
      </c>
      <c r="BP9">
        <v>33.6</v>
      </c>
      <c r="BQ9">
        <v>76.3</v>
      </c>
      <c r="BR9">
        <v>90.7</v>
      </c>
    </row>
    <row r="10" spans="1:70" ht="33.75">
      <c r="A10" s="156" t="s">
        <v>248</v>
      </c>
      <c r="B10">
        <v>490</v>
      </c>
      <c r="C10">
        <v>12.9</v>
      </c>
      <c r="D10">
        <v>53.3</v>
      </c>
      <c r="E10">
        <v>33.9</v>
      </c>
      <c r="F10" t="s">
        <v>492</v>
      </c>
      <c r="G10">
        <v>46.7</v>
      </c>
      <c r="H10">
        <v>90.4</v>
      </c>
      <c r="I10" t="s">
        <v>492</v>
      </c>
      <c r="J10">
        <v>47.9</v>
      </c>
      <c r="K10">
        <v>91</v>
      </c>
      <c r="L10">
        <v>0</v>
      </c>
      <c r="M10">
        <v>6.9</v>
      </c>
      <c r="N10">
        <v>28.9</v>
      </c>
      <c r="O10">
        <v>32.3</v>
      </c>
      <c r="P10">
        <v>56.7</v>
      </c>
      <c r="Q10">
        <v>79.5</v>
      </c>
      <c r="R10">
        <v>33.9</v>
      </c>
      <c r="S10">
        <v>72</v>
      </c>
      <c r="T10">
        <v>87.3</v>
      </c>
      <c r="AA10">
        <v>198</v>
      </c>
      <c r="AB10">
        <v>17.2</v>
      </c>
      <c r="AC10">
        <v>57.6</v>
      </c>
      <c r="AD10">
        <v>25.3</v>
      </c>
      <c r="AE10" t="s">
        <v>492</v>
      </c>
      <c r="AF10">
        <v>53.5</v>
      </c>
      <c r="AG10">
        <v>96</v>
      </c>
      <c r="AH10" t="s">
        <v>492</v>
      </c>
      <c r="AI10">
        <v>54.4</v>
      </c>
      <c r="AJ10">
        <v>96</v>
      </c>
      <c r="AK10">
        <v>0</v>
      </c>
      <c r="AL10">
        <v>16.7</v>
      </c>
      <c r="AM10">
        <v>58</v>
      </c>
      <c r="AN10">
        <v>38.2</v>
      </c>
      <c r="AO10">
        <v>68.4</v>
      </c>
      <c r="AP10">
        <v>86</v>
      </c>
      <c r="AQ10">
        <v>21.2</v>
      </c>
      <c r="AR10">
        <v>58.8</v>
      </c>
      <c r="AS10">
        <v>80</v>
      </c>
      <c r="AZ10">
        <v>688</v>
      </c>
      <c r="BA10">
        <v>14.1</v>
      </c>
      <c r="BB10">
        <v>54.5</v>
      </c>
      <c r="BC10">
        <v>31.4</v>
      </c>
      <c r="BD10">
        <v>3.1</v>
      </c>
      <c r="BE10">
        <v>48.8</v>
      </c>
      <c r="BF10">
        <v>91.7</v>
      </c>
      <c r="BG10">
        <v>4.1</v>
      </c>
      <c r="BH10">
        <v>49.9</v>
      </c>
      <c r="BI10">
        <v>92.1</v>
      </c>
      <c r="BJ10">
        <v>0</v>
      </c>
      <c r="BK10">
        <v>9.9</v>
      </c>
      <c r="BL10">
        <v>35.6</v>
      </c>
      <c r="BM10">
        <v>34.4</v>
      </c>
      <c r="BN10">
        <v>60.3</v>
      </c>
      <c r="BO10">
        <v>81</v>
      </c>
      <c r="BP10">
        <v>29.5</v>
      </c>
      <c r="BQ10">
        <v>68</v>
      </c>
      <c r="BR10">
        <v>85.6</v>
      </c>
    </row>
    <row r="11" spans="1:70" ht="12.75">
      <c r="A11" s="130" t="s">
        <v>249</v>
      </c>
      <c r="B11">
        <v>5448</v>
      </c>
      <c r="C11">
        <v>86</v>
      </c>
      <c r="D11">
        <v>13</v>
      </c>
      <c r="E11">
        <v>1</v>
      </c>
      <c r="F11" t="s">
        <v>492</v>
      </c>
      <c r="G11">
        <v>2.7</v>
      </c>
      <c r="H11">
        <v>18.5</v>
      </c>
      <c r="I11" t="s">
        <v>492</v>
      </c>
      <c r="J11">
        <v>3.7</v>
      </c>
      <c r="K11">
        <v>25.9</v>
      </c>
      <c r="L11">
        <v>0</v>
      </c>
      <c r="M11">
        <v>0</v>
      </c>
      <c r="N11">
        <v>0</v>
      </c>
      <c r="O11">
        <v>5.2</v>
      </c>
      <c r="P11">
        <v>8.8</v>
      </c>
      <c r="Q11" t="s">
        <v>492</v>
      </c>
      <c r="R11">
        <v>5.5</v>
      </c>
      <c r="S11">
        <v>16</v>
      </c>
      <c r="T11">
        <v>25.5</v>
      </c>
      <c r="AA11">
        <v>1814</v>
      </c>
      <c r="AB11">
        <v>94.5</v>
      </c>
      <c r="AC11">
        <v>5</v>
      </c>
      <c r="AD11">
        <v>0.4</v>
      </c>
      <c r="AE11" t="s">
        <v>492</v>
      </c>
      <c r="AF11">
        <v>6.6</v>
      </c>
      <c r="AG11">
        <v>0</v>
      </c>
      <c r="AH11" t="s">
        <v>492</v>
      </c>
      <c r="AI11">
        <v>7.7</v>
      </c>
      <c r="AJ11">
        <v>0</v>
      </c>
      <c r="AK11">
        <v>0</v>
      </c>
      <c r="AL11">
        <v>0</v>
      </c>
      <c r="AM11">
        <v>0</v>
      </c>
      <c r="AN11">
        <v>2.9</v>
      </c>
      <c r="AO11">
        <v>12.2</v>
      </c>
      <c r="AP11" t="s">
        <v>492</v>
      </c>
      <c r="AQ11">
        <v>1.8</v>
      </c>
      <c r="AR11">
        <v>15.7</v>
      </c>
      <c r="AS11">
        <v>0</v>
      </c>
      <c r="AZ11">
        <v>7262</v>
      </c>
      <c r="BA11">
        <v>88.1</v>
      </c>
      <c r="BB11">
        <v>11</v>
      </c>
      <c r="BC11">
        <v>0.9</v>
      </c>
      <c r="BD11" t="s">
        <v>492</v>
      </c>
      <c r="BE11">
        <v>3.1</v>
      </c>
      <c r="BF11">
        <v>16.1</v>
      </c>
      <c r="BG11">
        <v>0.1</v>
      </c>
      <c r="BH11">
        <v>4.1</v>
      </c>
      <c r="BI11">
        <v>22.6</v>
      </c>
      <c r="BJ11">
        <v>0</v>
      </c>
      <c r="BK11">
        <v>0</v>
      </c>
      <c r="BL11">
        <v>0</v>
      </c>
      <c r="BM11">
        <v>4.6</v>
      </c>
      <c r="BN11">
        <v>9.2</v>
      </c>
      <c r="BO11">
        <v>18.3</v>
      </c>
      <c r="BP11">
        <v>4.5</v>
      </c>
      <c r="BQ11">
        <v>16</v>
      </c>
      <c r="BR11">
        <v>22</v>
      </c>
    </row>
    <row r="12" spans="1:70" ht="12.75">
      <c r="A12" s="96" t="s">
        <v>250</v>
      </c>
      <c r="B12">
        <v>275917</v>
      </c>
      <c r="C12">
        <v>17.1</v>
      </c>
      <c r="D12">
        <v>51.2</v>
      </c>
      <c r="E12">
        <v>31.6</v>
      </c>
      <c r="F12">
        <v>5.9</v>
      </c>
      <c r="G12">
        <v>51.5</v>
      </c>
      <c r="H12">
        <v>92.6</v>
      </c>
      <c r="I12">
        <v>6.1</v>
      </c>
      <c r="J12">
        <v>52.8</v>
      </c>
      <c r="K12">
        <v>93.1</v>
      </c>
      <c r="L12">
        <v>0.3</v>
      </c>
      <c r="M12">
        <v>8</v>
      </c>
      <c r="N12">
        <v>45.2</v>
      </c>
      <c r="O12">
        <v>40.4</v>
      </c>
      <c r="P12">
        <v>62.1</v>
      </c>
      <c r="Q12">
        <v>81.8</v>
      </c>
      <c r="R12">
        <v>29.3</v>
      </c>
      <c r="S12">
        <v>70.9</v>
      </c>
      <c r="T12">
        <v>86.1</v>
      </c>
      <c r="AA12">
        <v>267453</v>
      </c>
      <c r="AB12">
        <v>14.3</v>
      </c>
      <c r="AC12">
        <v>52.7</v>
      </c>
      <c r="AD12">
        <v>33.1</v>
      </c>
      <c r="AE12">
        <v>8.2</v>
      </c>
      <c r="AF12">
        <v>63.4</v>
      </c>
      <c r="AG12">
        <v>96.8</v>
      </c>
      <c r="AH12">
        <v>8.4</v>
      </c>
      <c r="AI12">
        <v>64.3</v>
      </c>
      <c r="AJ12">
        <v>97.1</v>
      </c>
      <c r="AK12">
        <v>0.7</v>
      </c>
      <c r="AL12">
        <v>15.6</v>
      </c>
      <c r="AM12">
        <v>58.8</v>
      </c>
      <c r="AN12">
        <v>51.2</v>
      </c>
      <c r="AO12">
        <v>75.2</v>
      </c>
      <c r="AP12">
        <v>90.5</v>
      </c>
      <c r="AQ12">
        <v>30.2</v>
      </c>
      <c r="AR12">
        <v>74.4</v>
      </c>
      <c r="AS12">
        <v>89.5</v>
      </c>
      <c r="AZ12">
        <v>543370</v>
      </c>
      <c r="BA12">
        <v>15.7</v>
      </c>
      <c r="BB12">
        <v>51.9</v>
      </c>
      <c r="BC12">
        <v>32.4</v>
      </c>
      <c r="BD12">
        <v>6.9</v>
      </c>
      <c r="BE12">
        <v>57.4</v>
      </c>
      <c r="BF12">
        <v>94.7</v>
      </c>
      <c r="BG12">
        <v>7.1</v>
      </c>
      <c r="BH12">
        <v>58.5</v>
      </c>
      <c r="BI12">
        <v>95.1</v>
      </c>
      <c r="BJ12">
        <v>0.5</v>
      </c>
      <c r="BK12">
        <v>11.8</v>
      </c>
      <c r="BL12">
        <v>52.1</v>
      </c>
      <c r="BM12">
        <v>45.2</v>
      </c>
      <c r="BN12">
        <v>68.6</v>
      </c>
      <c r="BO12">
        <v>86.2</v>
      </c>
      <c r="BP12">
        <v>29.7</v>
      </c>
      <c r="BQ12">
        <v>72.6</v>
      </c>
      <c r="BR12">
        <v>87.8</v>
      </c>
    </row>
    <row r="13" spans="1:70" ht="12.75">
      <c r="A13" s="70" t="s">
        <v>275</v>
      </c>
      <c r="B13">
        <v>249853</v>
      </c>
      <c r="C13">
        <v>16.2</v>
      </c>
      <c r="D13">
        <v>53.4</v>
      </c>
      <c r="E13">
        <v>30.4</v>
      </c>
      <c r="F13">
        <v>6.6</v>
      </c>
      <c r="G13">
        <v>51.4</v>
      </c>
      <c r="H13">
        <v>92.3</v>
      </c>
      <c r="I13">
        <v>6.8</v>
      </c>
      <c r="J13">
        <v>52.7</v>
      </c>
      <c r="K13">
        <v>92.9</v>
      </c>
      <c r="L13">
        <v>0.3</v>
      </c>
      <c r="M13">
        <v>7.9</v>
      </c>
      <c r="N13">
        <v>42.8</v>
      </c>
      <c r="O13">
        <v>44.2</v>
      </c>
      <c r="P13">
        <v>62.1</v>
      </c>
      <c r="Q13">
        <v>81.1</v>
      </c>
      <c r="R13">
        <v>31.9</v>
      </c>
      <c r="S13">
        <v>71</v>
      </c>
      <c r="T13">
        <v>85</v>
      </c>
      <c r="AA13">
        <v>244683</v>
      </c>
      <c r="AB13">
        <v>14.2</v>
      </c>
      <c r="AC13">
        <v>54.4</v>
      </c>
      <c r="AD13">
        <v>31.4</v>
      </c>
      <c r="AE13">
        <v>8.6</v>
      </c>
      <c r="AF13">
        <v>63.2</v>
      </c>
      <c r="AG13">
        <v>96.6</v>
      </c>
      <c r="AH13">
        <v>8.8</v>
      </c>
      <c r="AI13">
        <v>64</v>
      </c>
      <c r="AJ13">
        <v>96.9</v>
      </c>
      <c r="AK13">
        <v>0.8</v>
      </c>
      <c r="AL13">
        <v>15.4</v>
      </c>
      <c r="AM13">
        <v>56.8</v>
      </c>
      <c r="AN13">
        <v>53.5</v>
      </c>
      <c r="AO13">
        <v>75.1</v>
      </c>
      <c r="AP13">
        <v>89.9</v>
      </c>
      <c r="AQ13">
        <v>31.5</v>
      </c>
      <c r="AR13">
        <v>74.2</v>
      </c>
      <c r="AS13">
        <v>88.7</v>
      </c>
      <c r="AZ13">
        <v>494536</v>
      </c>
      <c r="BA13">
        <v>15.2</v>
      </c>
      <c r="BB13">
        <v>53.9</v>
      </c>
      <c r="BC13">
        <v>30.9</v>
      </c>
      <c r="BD13">
        <v>7.5</v>
      </c>
      <c r="BE13">
        <v>57.3</v>
      </c>
      <c r="BF13">
        <v>94.5</v>
      </c>
      <c r="BG13">
        <v>7.7</v>
      </c>
      <c r="BH13">
        <v>58.4</v>
      </c>
      <c r="BI13">
        <v>94.9</v>
      </c>
      <c r="BJ13">
        <v>0.5</v>
      </c>
      <c r="BK13">
        <v>11.7</v>
      </c>
      <c r="BL13">
        <v>49.9</v>
      </c>
      <c r="BM13">
        <v>48.5</v>
      </c>
      <c r="BN13">
        <v>68.6</v>
      </c>
      <c r="BO13">
        <v>85.5</v>
      </c>
      <c r="BP13">
        <v>31.7</v>
      </c>
      <c r="BQ13">
        <v>72.6</v>
      </c>
      <c r="BR13">
        <v>86.9</v>
      </c>
    </row>
    <row r="14" spans="1:70" ht="12.75">
      <c r="A14" s="68" t="s">
        <v>273</v>
      </c>
      <c r="B14">
        <v>10381</v>
      </c>
      <c r="C14" t="s">
        <v>492</v>
      </c>
      <c r="D14">
        <v>10.5</v>
      </c>
      <c r="E14">
        <v>89.5</v>
      </c>
      <c r="F14" t="s">
        <v>492</v>
      </c>
      <c r="G14">
        <v>87.4</v>
      </c>
      <c r="H14">
        <v>95.8</v>
      </c>
      <c r="I14" t="s">
        <v>492</v>
      </c>
      <c r="J14">
        <v>88.7</v>
      </c>
      <c r="K14">
        <v>96.1</v>
      </c>
      <c r="L14" t="s">
        <v>492</v>
      </c>
      <c r="M14">
        <v>39.2</v>
      </c>
      <c r="N14">
        <v>69.8</v>
      </c>
      <c r="O14" t="s">
        <v>492</v>
      </c>
      <c r="P14">
        <v>87.3</v>
      </c>
      <c r="Q14">
        <v>89.9</v>
      </c>
      <c r="R14" t="s">
        <v>492</v>
      </c>
      <c r="S14">
        <v>90.9</v>
      </c>
      <c r="T14">
        <v>96.2</v>
      </c>
      <c r="AA14">
        <v>10664</v>
      </c>
      <c r="AB14" t="s">
        <v>492</v>
      </c>
      <c r="AC14">
        <v>11.6</v>
      </c>
      <c r="AD14">
        <v>88.4</v>
      </c>
      <c r="AE14" t="s">
        <v>492</v>
      </c>
      <c r="AF14">
        <v>94.1</v>
      </c>
      <c r="AG14">
        <v>98.8</v>
      </c>
      <c r="AH14" t="s">
        <v>492</v>
      </c>
      <c r="AI14">
        <v>94.6</v>
      </c>
      <c r="AJ14">
        <v>98.9</v>
      </c>
      <c r="AK14" t="s">
        <v>492</v>
      </c>
      <c r="AL14">
        <v>57.2</v>
      </c>
      <c r="AM14">
        <v>79.3</v>
      </c>
      <c r="AN14" t="s">
        <v>492</v>
      </c>
      <c r="AO14">
        <v>92</v>
      </c>
      <c r="AP14">
        <v>96.1</v>
      </c>
      <c r="AQ14" t="s">
        <v>492</v>
      </c>
      <c r="AR14">
        <v>94</v>
      </c>
      <c r="AS14">
        <v>97</v>
      </c>
      <c r="AZ14">
        <v>21045</v>
      </c>
      <c r="BA14" t="s">
        <v>492</v>
      </c>
      <c r="BB14">
        <v>11.1</v>
      </c>
      <c r="BC14">
        <v>88.9</v>
      </c>
      <c r="BD14" t="s">
        <v>492</v>
      </c>
      <c r="BE14">
        <v>91</v>
      </c>
      <c r="BF14">
        <v>97.3</v>
      </c>
      <c r="BG14" t="s">
        <v>492</v>
      </c>
      <c r="BH14">
        <v>91.9</v>
      </c>
      <c r="BI14">
        <v>97.5</v>
      </c>
      <c r="BJ14">
        <v>0</v>
      </c>
      <c r="BK14">
        <v>48.7</v>
      </c>
      <c r="BL14">
        <v>74.6</v>
      </c>
      <c r="BM14" t="s">
        <v>492</v>
      </c>
      <c r="BN14">
        <v>89.8</v>
      </c>
      <c r="BO14">
        <v>93</v>
      </c>
      <c r="BP14" t="s">
        <v>492</v>
      </c>
      <c r="BQ14">
        <v>92.5</v>
      </c>
      <c r="BR14">
        <v>96.6</v>
      </c>
    </row>
    <row r="15" spans="1:70" ht="12.75">
      <c r="A15" s="68" t="s">
        <v>274</v>
      </c>
      <c r="B15">
        <v>10235</v>
      </c>
      <c r="C15">
        <v>19.1</v>
      </c>
      <c r="D15">
        <v>61</v>
      </c>
      <c r="E15">
        <v>19.9</v>
      </c>
      <c r="F15">
        <v>6.1</v>
      </c>
      <c r="G15">
        <v>52.5</v>
      </c>
      <c r="H15">
        <v>89.1</v>
      </c>
      <c r="I15">
        <v>6.2</v>
      </c>
      <c r="J15">
        <v>53.8</v>
      </c>
      <c r="K15">
        <v>89.8</v>
      </c>
      <c r="L15">
        <v>0.3</v>
      </c>
      <c r="M15">
        <v>5.4</v>
      </c>
      <c r="N15">
        <v>25</v>
      </c>
      <c r="O15">
        <v>45.2</v>
      </c>
      <c r="P15">
        <v>62.8</v>
      </c>
      <c r="Q15">
        <v>75.2</v>
      </c>
      <c r="R15">
        <v>32.6</v>
      </c>
      <c r="S15">
        <v>72.3</v>
      </c>
      <c r="T15">
        <v>80.7</v>
      </c>
      <c r="AA15">
        <v>10292</v>
      </c>
      <c r="AB15">
        <v>16.5</v>
      </c>
      <c r="AC15">
        <v>62.3</v>
      </c>
      <c r="AD15">
        <v>21.2</v>
      </c>
      <c r="AE15">
        <v>7.5</v>
      </c>
      <c r="AF15">
        <v>63.8</v>
      </c>
      <c r="AG15">
        <v>95.7</v>
      </c>
      <c r="AH15">
        <v>7.6</v>
      </c>
      <c r="AI15">
        <v>64.5</v>
      </c>
      <c r="AJ15">
        <v>96.2</v>
      </c>
      <c r="AK15">
        <v>0.3</v>
      </c>
      <c r="AL15">
        <v>11.9</v>
      </c>
      <c r="AM15">
        <v>41</v>
      </c>
      <c r="AN15">
        <v>54.2</v>
      </c>
      <c r="AO15">
        <v>75.3</v>
      </c>
      <c r="AP15">
        <v>86.4</v>
      </c>
      <c r="AQ15">
        <v>33</v>
      </c>
      <c r="AR15">
        <v>75.5</v>
      </c>
      <c r="AS15">
        <v>87.9</v>
      </c>
      <c r="AZ15">
        <v>20527</v>
      </c>
      <c r="BA15">
        <v>17.8</v>
      </c>
      <c r="BB15">
        <v>61.7</v>
      </c>
      <c r="BC15">
        <v>20.5</v>
      </c>
      <c r="BD15">
        <v>6.8</v>
      </c>
      <c r="BE15">
        <v>58.2</v>
      </c>
      <c r="BF15">
        <v>92.5</v>
      </c>
      <c r="BG15">
        <v>6.9</v>
      </c>
      <c r="BH15">
        <v>59.2</v>
      </c>
      <c r="BI15">
        <v>93.1</v>
      </c>
      <c r="BJ15">
        <v>0.3</v>
      </c>
      <c r="BK15">
        <v>8.7</v>
      </c>
      <c r="BL15">
        <v>33.3</v>
      </c>
      <c r="BM15">
        <v>49.4</v>
      </c>
      <c r="BN15">
        <v>69.2</v>
      </c>
      <c r="BO15">
        <v>81</v>
      </c>
      <c r="BP15">
        <v>32.7</v>
      </c>
      <c r="BQ15">
        <v>73.9</v>
      </c>
      <c r="BR15">
        <v>84.4</v>
      </c>
    </row>
    <row r="16" spans="1:70" ht="12.75">
      <c r="A16" s="130" t="s">
        <v>99</v>
      </c>
      <c r="B16">
        <v>270469</v>
      </c>
      <c r="C16">
        <v>15.7</v>
      </c>
      <c r="D16">
        <v>52</v>
      </c>
      <c r="E16">
        <v>32.3</v>
      </c>
      <c r="F16">
        <v>6.5</v>
      </c>
      <c r="G16">
        <v>51.7</v>
      </c>
      <c r="H16">
        <v>92.6</v>
      </c>
      <c r="I16">
        <v>6.8</v>
      </c>
      <c r="J16">
        <v>53.1</v>
      </c>
      <c r="K16">
        <v>93.2</v>
      </c>
      <c r="L16">
        <v>0.3</v>
      </c>
      <c r="M16">
        <v>8.1</v>
      </c>
      <c r="N16">
        <v>45.3</v>
      </c>
      <c r="O16">
        <v>44.3</v>
      </c>
      <c r="P16">
        <v>62.4</v>
      </c>
      <c r="Q16">
        <v>81.9</v>
      </c>
      <c r="R16">
        <v>31.9</v>
      </c>
      <c r="S16">
        <v>71.2</v>
      </c>
      <c r="T16">
        <v>86.1</v>
      </c>
      <c r="AA16">
        <v>265639</v>
      </c>
      <c r="AB16">
        <v>13.7</v>
      </c>
      <c r="AC16">
        <v>53</v>
      </c>
      <c r="AD16">
        <v>33.3</v>
      </c>
      <c r="AE16">
        <v>8.6</v>
      </c>
      <c r="AF16">
        <v>63.5</v>
      </c>
      <c r="AG16">
        <v>96.8</v>
      </c>
      <c r="AH16">
        <v>8.8</v>
      </c>
      <c r="AI16">
        <v>64.3</v>
      </c>
      <c r="AJ16">
        <v>97.1</v>
      </c>
      <c r="AK16">
        <v>0.8</v>
      </c>
      <c r="AL16">
        <v>15.6</v>
      </c>
      <c r="AM16">
        <v>58.9</v>
      </c>
      <c r="AN16">
        <v>53.5</v>
      </c>
      <c r="AO16">
        <v>75.2</v>
      </c>
      <c r="AP16">
        <v>90.5</v>
      </c>
      <c r="AQ16">
        <v>31.6</v>
      </c>
      <c r="AR16">
        <v>74.4</v>
      </c>
      <c r="AS16">
        <v>89.6</v>
      </c>
      <c r="AZ16">
        <v>536108</v>
      </c>
      <c r="BA16">
        <v>14.7</v>
      </c>
      <c r="BB16">
        <v>52.5</v>
      </c>
      <c r="BC16">
        <v>32.8</v>
      </c>
      <c r="BD16">
        <v>7.5</v>
      </c>
      <c r="BE16">
        <v>57.6</v>
      </c>
      <c r="BF16">
        <v>94.7</v>
      </c>
      <c r="BG16">
        <v>7.7</v>
      </c>
      <c r="BH16">
        <v>58.7</v>
      </c>
      <c r="BI16">
        <v>95.2</v>
      </c>
      <c r="BJ16">
        <v>0.5</v>
      </c>
      <c r="BK16">
        <v>11.9</v>
      </c>
      <c r="BL16">
        <v>52.1</v>
      </c>
      <c r="BM16">
        <v>48.5</v>
      </c>
      <c r="BN16">
        <v>68.8</v>
      </c>
      <c r="BO16">
        <v>86.2</v>
      </c>
      <c r="BP16">
        <v>31.8</v>
      </c>
      <c r="BQ16">
        <v>72.8</v>
      </c>
      <c r="BR16">
        <v>87.8</v>
      </c>
    </row>
    <row r="18" spans="15:21" ht="12.75">
      <c r="O18" s="132"/>
      <c r="P18" s="82"/>
      <c r="Q18" s="82"/>
      <c r="R18" s="2"/>
      <c r="S18" s="132"/>
      <c r="T18" s="82"/>
      <c r="U18" s="8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34"/>
  <sheetViews>
    <sheetView showGridLines="0" zoomScalePageLayoutView="0" workbookViewId="0" topLeftCell="A1">
      <selection activeCell="X3" sqref="X3"/>
    </sheetView>
  </sheetViews>
  <sheetFormatPr defaultColWidth="9.140625" defaultRowHeight="12.75"/>
  <cols>
    <col min="1" max="1" width="32.7109375" style="80" customWidth="1"/>
    <col min="2" max="2" width="6.7109375" style="85" customWidth="1"/>
    <col min="3" max="4" width="6.7109375" style="86" customWidth="1"/>
    <col min="5" max="5" width="0.85546875" style="87" customWidth="1"/>
    <col min="6" max="8" width="6.7109375" style="87" customWidth="1"/>
    <col min="9" max="9" width="0.85546875" style="87" customWidth="1"/>
    <col min="10" max="12" width="6.7109375" style="87" customWidth="1"/>
    <col min="13" max="13" width="0.85546875" style="87" customWidth="1"/>
    <col min="14" max="16" width="6.7109375" style="87" customWidth="1"/>
    <col min="17" max="17" width="0.85546875" style="87" customWidth="1"/>
    <col min="18" max="20" width="6.7109375" style="87" customWidth="1"/>
    <col min="21" max="21" width="0.85546875" style="87" customWidth="1"/>
    <col min="22" max="24" width="6.7109375" style="87" customWidth="1"/>
    <col min="25" max="25" width="0.85546875" style="85" customWidth="1"/>
    <col min="26" max="28" width="8.421875" style="85" customWidth="1"/>
    <col min="29" max="29" width="0.85546875" style="85" customWidth="1"/>
    <col min="30" max="32" width="8.421875" style="85" customWidth="1"/>
    <col min="33" max="33" width="0.85546875" style="85" customWidth="1"/>
    <col min="34" max="36" width="8.421875" style="85" customWidth="1"/>
    <col min="37" max="37" width="0.85546875" style="85" customWidth="1"/>
    <col min="38" max="40" width="8.421875" style="85" customWidth="1"/>
    <col min="41" max="41" width="0.85546875" style="85" customWidth="1"/>
    <col min="42" max="44" width="8.421875" style="85" customWidth="1"/>
    <col min="45" max="45" width="0.85546875" style="85" customWidth="1"/>
    <col min="46" max="48" width="8.421875" style="85" customWidth="1"/>
    <col min="49" max="16384" width="9.140625" style="85" customWidth="1"/>
  </cols>
  <sheetData>
    <row r="1" spans="1:24" ht="13.5" customHeight="1">
      <c r="A1" s="616" t="s">
        <v>350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393"/>
      <c r="M1" s="393"/>
      <c r="N1" s="393"/>
      <c r="O1" s="393"/>
      <c r="P1" s="393"/>
      <c r="Q1" s="392"/>
      <c r="R1" s="392"/>
      <c r="S1" s="392"/>
      <c r="T1" s="392"/>
      <c r="U1" s="392"/>
      <c r="V1" s="392"/>
      <c r="W1" s="392"/>
      <c r="X1" s="392"/>
    </row>
    <row r="2" spans="1:24" ht="13.5" customHeight="1">
      <c r="A2" s="588" t="s">
        <v>388</v>
      </c>
      <c r="B2" s="588"/>
      <c r="C2" s="394"/>
      <c r="D2" s="394"/>
      <c r="E2" s="395"/>
      <c r="F2" s="396"/>
      <c r="G2" s="396"/>
      <c r="H2" s="396"/>
      <c r="I2" s="396"/>
      <c r="J2" s="396"/>
      <c r="K2" s="396"/>
      <c r="L2" s="396"/>
      <c r="M2" s="396"/>
      <c r="N2" s="397"/>
      <c r="O2" s="397"/>
      <c r="P2" s="397"/>
      <c r="Q2" s="396"/>
      <c r="R2" s="396"/>
      <c r="S2" s="396"/>
      <c r="T2" s="396"/>
      <c r="U2" s="396"/>
      <c r="V2" s="613" t="s">
        <v>278</v>
      </c>
      <c r="W2" s="613"/>
      <c r="X2" s="613"/>
    </row>
    <row r="3" spans="1:24" ht="12.75" customHeight="1">
      <c r="A3" s="316" t="s">
        <v>0</v>
      </c>
      <c r="B3" s="317"/>
      <c r="C3" s="394"/>
      <c r="D3" s="394"/>
      <c r="E3" s="395"/>
      <c r="F3" s="396"/>
      <c r="G3" s="396"/>
      <c r="H3" s="396"/>
      <c r="I3" s="396"/>
      <c r="J3" s="396"/>
      <c r="K3" s="396"/>
      <c r="L3" s="396"/>
      <c r="M3" s="396"/>
      <c r="N3" s="397"/>
      <c r="O3" s="397"/>
      <c r="P3" s="397"/>
      <c r="Q3" s="396"/>
      <c r="R3" s="396"/>
      <c r="S3" s="396"/>
      <c r="T3" s="396"/>
      <c r="U3" s="396"/>
      <c r="V3" s="613" t="s">
        <v>238</v>
      </c>
      <c r="W3" s="613"/>
      <c r="X3" s="167" t="s">
        <v>106</v>
      </c>
    </row>
    <row r="4" spans="1:24" s="88" customFormat="1" ht="11.25" customHeight="1">
      <c r="A4" s="75"/>
      <c r="B4" s="398"/>
      <c r="C4" s="154">
        <f>IF(X3="Boys",0,IF(X3="Girls",25,50))</f>
        <v>50</v>
      </c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</row>
    <row r="5" spans="1:24" s="88" customFormat="1" ht="67.5" customHeight="1">
      <c r="A5" s="572" t="str">
        <f>IF(X3="All","All pupils",X3)</f>
        <v>All pupils</v>
      </c>
      <c r="B5" s="615" t="s">
        <v>61</v>
      </c>
      <c r="C5" s="615"/>
      <c r="D5" s="615"/>
      <c r="E5" s="401"/>
      <c r="F5" s="614" t="s">
        <v>460</v>
      </c>
      <c r="G5" s="614"/>
      <c r="H5" s="614"/>
      <c r="I5" s="401"/>
      <c r="J5" s="614" t="s">
        <v>330</v>
      </c>
      <c r="K5" s="614"/>
      <c r="L5" s="614"/>
      <c r="M5" s="401"/>
      <c r="N5" s="614" t="s">
        <v>62</v>
      </c>
      <c r="O5" s="614"/>
      <c r="P5" s="614"/>
      <c r="Q5" s="401"/>
      <c r="R5" s="614" t="s">
        <v>63</v>
      </c>
      <c r="S5" s="614"/>
      <c r="T5" s="614"/>
      <c r="U5" s="401"/>
      <c r="V5" s="614" t="s">
        <v>64</v>
      </c>
      <c r="W5" s="614"/>
      <c r="X5" s="614"/>
    </row>
    <row r="6" spans="1:24" s="80" customFormat="1" ht="22.5">
      <c r="A6" s="573"/>
      <c r="B6" s="380" t="s">
        <v>65</v>
      </c>
      <c r="C6" s="380" t="s">
        <v>349</v>
      </c>
      <c r="D6" s="380" t="s">
        <v>66</v>
      </c>
      <c r="E6" s="402"/>
      <c r="F6" s="380" t="s">
        <v>65</v>
      </c>
      <c r="G6" s="380" t="s">
        <v>349</v>
      </c>
      <c r="H6" s="380" t="s">
        <v>66</v>
      </c>
      <c r="I6" s="402"/>
      <c r="J6" s="380" t="s">
        <v>65</v>
      </c>
      <c r="K6" s="380" t="s">
        <v>349</v>
      </c>
      <c r="L6" s="380" t="s">
        <v>66</v>
      </c>
      <c r="M6" s="402"/>
      <c r="N6" s="380" t="s">
        <v>65</v>
      </c>
      <c r="O6" s="380" t="s">
        <v>349</v>
      </c>
      <c r="P6" s="380" t="s">
        <v>66</v>
      </c>
      <c r="Q6" s="402"/>
      <c r="R6" s="380" t="s">
        <v>65</v>
      </c>
      <c r="S6" s="380" t="s">
        <v>349</v>
      </c>
      <c r="T6" s="380" t="s">
        <v>66</v>
      </c>
      <c r="U6" s="402"/>
      <c r="V6" s="380" t="s">
        <v>65</v>
      </c>
      <c r="W6" s="380" t="s">
        <v>349</v>
      </c>
      <c r="X6" s="380" t="s">
        <v>66</v>
      </c>
    </row>
    <row r="7" spans="1:24" ht="11.25" customHeight="1">
      <c r="A7" s="403"/>
      <c r="B7" s="404"/>
      <c r="C7" s="405"/>
      <c r="D7" s="405"/>
      <c r="E7" s="406"/>
      <c r="F7" s="406"/>
      <c r="G7" s="406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</row>
    <row r="8" spans="1:48" s="2" customFormat="1" ht="12" customHeight="1">
      <c r="A8" s="333" t="s">
        <v>99</v>
      </c>
      <c r="B8" s="465">
        <f>VLOOKUP($A8,Table6,$C$4+'Table 6 data'!C$3,0)</f>
        <v>14.7</v>
      </c>
      <c r="C8" s="465">
        <f>VLOOKUP($A8,Table6,$C$4+'Table 6 data'!D$3,0)</f>
        <v>52.5</v>
      </c>
      <c r="D8" s="465">
        <f>VLOOKUP($A8,Table6,$C$4+'Table 6 data'!E$3,0)</f>
        <v>32.8</v>
      </c>
      <c r="E8" s="469"/>
      <c r="F8" s="465">
        <f>VLOOKUP($A8,Table6,$C$4+'Table 6 data'!F$3,0)</f>
        <v>7.5</v>
      </c>
      <c r="G8" s="465">
        <f>VLOOKUP($A8,Table6,$C$4+'Table 6 data'!G$3,0)</f>
        <v>57.6</v>
      </c>
      <c r="H8" s="465">
        <f>VLOOKUP($A8,Table6,$C$4+'Table 6 data'!H$3,0)</f>
        <v>94.7</v>
      </c>
      <c r="I8" s="469"/>
      <c r="J8" s="465">
        <f>VLOOKUP($A8,Table6,$C$4+'Table 6 data'!I$3,0)</f>
        <v>7.7</v>
      </c>
      <c r="K8" s="465">
        <f>VLOOKUP($A8,Table6,$C$4+'Table 6 data'!J$3,0)</f>
        <v>58.7</v>
      </c>
      <c r="L8" s="465">
        <f>VLOOKUP($A8,Table6,$C$4+'Table 6 data'!K$3,0)</f>
        <v>95.2</v>
      </c>
      <c r="M8" s="469"/>
      <c r="N8" s="465">
        <f>VLOOKUP($A8,Table6,$C$4+'Table 6 data'!L$3,0)</f>
        <v>0.5</v>
      </c>
      <c r="O8" s="465">
        <f>VLOOKUP($A8,Table6,$C$4+'Table 6 data'!M$3,0)</f>
        <v>11.9</v>
      </c>
      <c r="P8" s="465">
        <f>VLOOKUP($A8,Table6,$C$4+'Table 6 data'!N$3,0)</f>
        <v>52.1</v>
      </c>
      <c r="Q8" s="469"/>
      <c r="R8" s="465">
        <f>VLOOKUP($A8,Table6,$C$4+'Table 6 data'!O$3,0)</f>
        <v>48.5</v>
      </c>
      <c r="S8" s="465">
        <f>VLOOKUP($A8,Table6,$C$4+'Table 6 data'!P$3,0)</f>
        <v>68.8</v>
      </c>
      <c r="T8" s="465">
        <f>VLOOKUP($A8,Table6,$C$4+'Table 6 data'!Q$3,0)</f>
        <v>86.2</v>
      </c>
      <c r="U8" s="469"/>
      <c r="V8" s="465">
        <f>VLOOKUP($A8,Table6,$C$4+'Table 6 data'!R$3,0)</f>
        <v>31.8</v>
      </c>
      <c r="W8" s="465">
        <f>VLOOKUP($A8,Table6,$C$4+'Table 6 data'!S$3,0)</f>
        <v>72.8</v>
      </c>
      <c r="X8" s="465">
        <f>VLOOKUP($A8,Table6,$C$4+'Table 6 data'!T$3,0)</f>
        <v>87.8</v>
      </c>
      <c r="Z8" s="85"/>
      <c r="AA8" s="85"/>
      <c r="AB8" s="85"/>
      <c r="AC8" s="87"/>
      <c r="AD8" s="85"/>
      <c r="AE8" s="85"/>
      <c r="AF8" s="85"/>
      <c r="AG8" s="87"/>
      <c r="AH8" s="85"/>
      <c r="AI8" s="85"/>
      <c r="AJ8" s="85"/>
      <c r="AK8" s="87"/>
      <c r="AL8" s="85"/>
      <c r="AM8" s="85"/>
      <c r="AN8" s="85"/>
      <c r="AO8" s="87"/>
      <c r="AP8" s="85"/>
      <c r="AQ8" s="85"/>
      <c r="AR8" s="85"/>
      <c r="AS8" s="87"/>
      <c r="AT8" s="85"/>
      <c r="AU8" s="85"/>
      <c r="AV8" s="85"/>
    </row>
    <row r="9" spans="1:48" s="2" customFormat="1" ht="11.25" customHeight="1">
      <c r="A9" s="333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Z9" s="85"/>
      <c r="AA9" s="85"/>
      <c r="AB9" s="85"/>
      <c r="AC9" s="87"/>
      <c r="AD9" s="85"/>
      <c r="AE9" s="85"/>
      <c r="AF9" s="85"/>
      <c r="AG9" s="87"/>
      <c r="AH9" s="85"/>
      <c r="AI9" s="85"/>
      <c r="AJ9" s="85"/>
      <c r="AK9" s="87"/>
      <c r="AL9" s="85"/>
      <c r="AM9" s="85"/>
      <c r="AN9" s="85"/>
      <c r="AO9" s="87"/>
      <c r="AP9" s="85"/>
      <c r="AQ9" s="85"/>
      <c r="AR9" s="85"/>
      <c r="AS9" s="87"/>
      <c r="AT9" s="85"/>
      <c r="AU9" s="85"/>
      <c r="AV9" s="85"/>
    </row>
    <row r="10" spans="1:48" s="2" customFormat="1" ht="11.25" customHeight="1">
      <c r="A10" s="383" t="s">
        <v>244</v>
      </c>
      <c r="B10" s="465">
        <f>VLOOKUP($A10,Table6,$C$4+'Table 6 data'!C$3,0)</f>
        <v>15.5</v>
      </c>
      <c r="C10" s="465">
        <f>VLOOKUP($A10,Table6,$C$4+'Table 6 data'!D$3,0)</f>
        <v>53.9</v>
      </c>
      <c r="D10" s="465">
        <f>VLOOKUP($A10,Table6,$C$4+'Table 6 data'!E$3,0)</f>
        <v>30.6</v>
      </c>
      <c r="E10" s="469"/>
      <c r="F10" s="465">
        <f>VLOOKUP($A10,Table6,$C$4+'Table 6 data'!F$3,0)</f>
        <v>6.8</v>
      </c>
      <c r="G10" s="465">
        <f>VLOOKUP($A10,Table6,$C$4+'Table 6 data'!G$3,0)</f>
        <v>56</v>
      </c>
      <c r="H10" s="465">
        <f>VLOOKUP($A10,Table6,$C$4+'Table 6 data'!H$3,0)</f>
        <v>94.1</v>
      </c>
      <c r="I10" s="469"/>
      <c r="J10" s="465">
        <f>VLOOKUP($A10,Table6,$C$4+'Table 6 data'!I$3,0)</f>
        <v>7</v>
      </c>
      <c r="K10" s="465">
        <f>VLOOKUP($A10,Table6,$C$4+'Table 6 data'!J$3,0)</f>
        <v>57.1</v>
      </c>
      <c r="L10" s="465">
        <f>VLOOKUP($A10,Table6,$C$4+'Table 6 data'!K$3,0)</f>
        <v>94.6</v>
      </c>
      <c r="M10" s="469"/>
      <c r="N10" s="465">
        <f>VLOOKUP($A10,Table6,$C$4+'Table 6 data'!L$3,0)</f>
        <v>0.5</v>
      </c>
      <c r="O10" s="465">
        <f>VLOOKUP($A10,Table6,$C$4+'Table 6 data'!M$3,0)</f>
        <v>11.2</v>
      </c>
      <c r="P10" s="465">
        <f>VLOOKUP($A10,Table6,$C$4+'Table 6 data'!N$3,0)</f>
        <v>49.1</v>
      </c>
      <c r="Q10" s="469"/>
      <c r="R10" s="465">
        <f>VLOOKUP($A10,Table6,$C$4+'Table 6 data'!O$3,0)</f>
        <v>47.2</v>
      </c>
      <c r="S10" s="465">
        <f>VLOOKUP($A10,Table6,$C$4+'Table 6 data'!P$3,0)</f>
        <v>67.6</v>
      </c>
      <c r="T10" s="465">
        <f>VLOOKUP($A10,Table6,$C$4+'Table 6 data'!Q$3,0)</f>
        <v>85</v>
      </c>
      <c r="U10" s="469"/>
      <c r="V10" s="465">
        <f>VLOOKUP($A10,Table6,$C$4+'Table 6 data'!R$3,0)</f>
        <v>30.5</v>
      </c>
      <c r="W10" s="465">
        <f>VLOOKUP($A10,Table6,$C$4+'Table 6 data'!S$3,0)</f>
        <v>71.4</v>
      </c>
      <c r="X10" s="465">
        <f>VLOOKUP($A10,Table6,$C$4+'Table 6 data'!T$3,0)</f>
        <v>86.2</v>
      </c>
      <c r="Z10" s="85"/>
      <c r="AA10" s="85"/>
      <c r="AB10" s="85"/>
      <c r="AC10" s="87"/>
      <c r="AD10" s="85"/>
      <c r="AE10" s="85"/>
      <c r="AF10" s="85"/>
      <c r="AG10" s="87"/>
      <c r="AH10" s="85"/>
      <c r="AI10" s="85"/>
      <c r="AJ10" s="85"/>
      <c r="AK10" s="87"/>
      <c r="AL10" s="85"/>
      <c r="AM10" s="85"/>
      <c r="AN10" s="85"/>
      <c r="AO10" s="87"/>
      <c r="AP10" s="85"/>
      <c r="AQ10" s="85"/>
      <c r="AR10" s="85"/>
      <c r="AS10" s="87"/>
      <c r="AT10" s="85"/>
      <c r="AU10" s="85"/>
      <c r="AV10" s="85"/>
    </row>
    <row r="11" spans="1:48" s="2" customFormat="1" ht="11.25" customHeight="1">
      <c r="A11" s="384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Z11" s="85"/>
      <c r="AA11" s="85"/>
      <c r="AB11" s="85"/>
      <c r="AC11" s="87"/>
      <c r="AD11" s="85"/>
      <c r="AE11" s="85"/>
      <c r="AF11" s="85"/>
      <c r="AG11" s="87"/>
      <c r="AH11" s="85"/>
      <c r="AI11" s="85"/>
      <c r="AJ11" s="85"/>
      <c r="AK11" s="87"/>
      <c r="AL11" s="85"/>
      <c r="AM11" s="85"/>
      <c r="AN11" s="85"/>
      <c r="AO11" s="87"/>
      <c r="AP11" s="85"/>
      <c r="AQ11" s="85"/>
      <c r="AR11" s="85"/>
      <c r="AS11" s="87"/>
      <c r="AT11" s="85"/>
      <c r="AU11" s="85"/>
      <c r="AV11" s="85"/>
    </row>
    <row r="12" spans="1:48" s="2" customFormat="1" ht="11.25" customHeight="1">
      <c r="A12" s="384" t="s">
        <v>245</v>
      </c>
      <c r="B12" s="465">
        <f>VLOOKUP($A12,Table6,$C$4+'Table 6 data'!C$3,0)</f>
        <v>13.9</v>
      </c>
      <c r="C12" s="465">
        <f>VLOOKUP($A12,Table6,$C$4+'Table 6 data'!D$3,0)</f>
        <v>51</v>
      </c>
      <c r="D12" s="465">
        <f>VLOOKUP($A12,Table6,$C$4+'Table 6 data'!E$3,0)</f>
        <v>35.1</v>
      </c>
      <c r="E12" s="469"/>
      <c r="F12" s="465">
        <f>VLOOKUP($A12,Table6,$C$4+'Table 6 data'!F$3,0)</f>
        <v>8.3</v>
      </c>
      <c r="G12" s="465">
        <f>VLOOKUP($A12,Table6,$C$4+'Table 6 data'!G$3,0)</f>
        <v>59.4</v>
      </c>
      <c r="H12" s="465">
        <f>VLOOKUP($A12,Table6,$C$4+'Table 6 data'!H$3,0)</f>
        <v>95.3</v>
      </c>
      <c r="I12" s="469"/>
      <c r="J12" s="465">
        <f>VLOOKUP($A12,Table6,$C$4+'Table 6 data'!I$3,0)</f>
        <v>8.5</v>
      </c>
      <c r="K12" s="465">
        <f>VLOOKUP($A12,Table6,$C$4+'Table 6 data'!J$3,0)</f>
        <v>60.5</v>
      </c>
      <c r="L12" s="465">
        <f>VLOOKUP($A12,Table6,$C$4+'Table 6 data'!K$3,0)</f>
        <v>95.7</v>
      </c>
      <c r="M12" s="469"/>
      <c r="N12" s="465">
        <f>VLOOKUP($A12,Table6,$C$4+'Table 6 data'!L$3,0)</f>
        <v>0.6</v>
      </c>
      <c r="O12" s="465">
        <f>VLOOKUP($A12,Table6,$C$4+'Table 6 data'!M$3,0)</f>
        <v>12.7</v>
      </c>
      <c r="P12" s="465">
        <f>VLOOKUP($A12,Table6,$C$4+'Table 6 data'!N$3,0)</f>
        <v>55</v>
      </c>
      <c r="Q12" s="469"/>
      <c r="R12" s="465">
        <f>VLOOKUP($A12,Table6,$C$4+'Table 6 data'!O$3,0)</f>
        <v>50.2</v>
      </c>
      <c r="S12" s="465">
        <f>VLOOKUP($A12,Table6,$C$4+'Table 6 data'!P$3,0)</f>
        <v>70.2</v>
      </c>
      <c r="T12" s="465">
        <f>VLOOKUP($A12,Table6,$C$4+'Table 6 data'!Q$3,0)</f>
        <v>87.4</v>
      </c>
      <c r="U12" s="469"/>
      <c r="V12" s="465">
        <f>VLOOKUP($A12,Table6,$C$4+'Table 6 data'!R$3,0)</f>
        <v>33.4</v>
      </c>
      <c r="W12" s="465">
        <f>VLOOKUP($A12,Table6,$C$4+'Table 6 data'!S$3,0)</f>
        <v>74.4</v>
      </c>
      <c r="X12" s="465">
        <f>VLOOKUP($A12,Table6,$C$4+'Table 6 data'!T$3,0)</f>
        <v>89.4</v>
      </c>
      <c r="Z12" s="85"/>
      <c r="AA12" s="85"/>
      <c r="AB12" s="85"/>
      <c r="AC12" s="87"/>
      <c r="AD12" s="85"/>
      <c r="AE12" s="85"/>
      <c r="AF12" s="85"/>
      <c r="AG12" s="87"/>
      <c r="AH12" s="85"/>
      <c r="AI12" s="85"/>
      <c r="AJ12" s="85"/>
      <c r="AK12" s="87"/>
      <c r="AL12" s="85"/>
      <c r="AM12" s="85"/>
      <c r="AN12" s="85"/>
      <c r="AO12" s="87"/>
      <c r="AP12" s="85"/>
      <c r="AQ12" s="85"/>
      <c r="AR12" s="85"/>
      <c r="AS12" s="87"/>
      <c r="AT12" s="85"/>
      <c r="AU12" s="85"/>
      <c r="AV12" s="85"/>
    </row>
    <row r="13" spans="1:48" s="2" customFormat="1" ht="11.25" customHeight="1">
      <c r="A13" s="341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Z13" s="85"/>
      <c r="AA13" s="85"/>
      <c r="AB13" s="85"/>
      <c r="AC13" s="87"/>
      <c r="AD13" s="85"/>
      <c r="AE13" s="85"/>
      <c r="AF13" s="85"/>
      <c r="AG13" s="87"/>
      <c r="AH13" s="85"/>
      <c r="AI13" s="85"/>
      <c r="AJ13" s="85"/>
      <c r="AK13" s="87"/>
      <c r="AL13" s="85"/>
      <c r="AM13" s="85"/>
      <c r="AN13" s="85"/>
      <c r="AO13" s="87"/>
      <c r="AP13" s="85"/>
      <c r="AQ13" s="85"/>
      <c r="AR13" s="85"/>
      <c r="AS13" s="87"/>
      <c r="AT13" s="85"/>
      <c r="AU13" s="85"/>
      <c r="AV13" s="85"/>
    </row>
    <row r="14" spans="1:48" s="2" customFormat="1" ht="11.25" customHeight="1">
      <c r="A14" s="385" t="s">
        <v>246</v>
      </c>
      <c r="B14" s="465">
        <f>VLOOKUP($A14,Table6,$C$4+'Table 6 data'!C$3,0)</f>
        <v>22.4</v>
      </c>
      <c r="C14" s="465">
        <f>VLOOKUP($A14,Table6,$C$4+'Table 6 data'!D$3,0)</f>
        <v>57</v>
      </c>
      <c r="D14" s="465">
        <f>VLOOKUP($A14,Table6,$C$4+'Table 6 data'!E$3,0)</f>
        <v>20.5</v>
      </c>
      <c r="E14" s="469"/>
      <c r="F14" s="465">
        <f>VLOOKUP($A14,Table6,$C$4+'Table 6 data'!F$3,0)</f>
        <v>8.6</v>
      </c>
      <c r="G14" s="465">
        <f>VLOOKUP($A14,Table6,$C$4+'Table 6 data'!G$3,0)</f>
        <v>54.8</v>
      </c>
      <c r="H14" s="465">
        <f>VLOOKUP($A14,Table6,$C$4+'Table 6 data'!H$3,0)</f>
        <v>93</v>
      </c>
      <c r="I14" s="469"/>
      <c r="J14" s="465">
        <f>VLOOKUP($A14,Table6,$C$4+'Table 6 data'!I$3,0)</f>
        <v>8.8</v>
      </c>
      <c r="K14" s="465">
        <f>VLOOKUP($A14,Table6,$C$4+'Table 6 data'!J$3,0)</f>
        <v>55.6</v>
      </c>
      <c r="L14" s="465">
        <f>VLOOKUP($A14,Table6,$C$4+'Table 6 data'!K$3,0)</f>
        <v>93.5</v>
      </c>
      <c r="M14" s="469"/>
      <c r="N14" s="465">
        <f>VLOOKUP($A14,Table6,$C$4+'Table 6 data'!L$3,0)</f>
        <v>0.5</v>
      </c>
      <c r="O14" s="465">
        <f>VLOOKUP($A14,Table6,$C$4+'Table 6 data'!M$3,0)</f>
        <v>6.9</v>
      </c>
      <c r="P14" s="465">
        <f>VLOOKUP($A14,Table6,$C$4+'Table 6 data'!N$3,0)</f>
        <v>34.7</v>
      </c>
      <c r="Q14" s="469"/>
      <c r="R14" s="465">
        <f>VLOOKUP($A14,Table6,$C$4+'Table 6 data'!O$3,0)</f>
        <v>47.9</v>
      </c>
      <c r="S14" s="465">
        <f>VLOOKUP($A14,Table6,$C$4+'Table 6 data'!P$3,0)</f>
        <v>67.7</v>
      </c>
      <c r="T14" s="465">
        <f>VLOOKUP($A14,Table6,$C$4+'Table 6 data'!Q$3,0)</f>
        <v>80.7</v>
      </c>
      <c r="U14" s="469"/>
      <c r="V14" s="465">
        <f>VLOOKUP($A14,Table6,$C$4+'Table 6 data'!R$3,0)</f>
        <v>33.1</v>
      </c>
      <c r="W14" s="465">
        <f>VLOOKUP($A14,Table6,$C$4+'Table 6 data'!S$3,0)</f>
        <v>68.8</v>
      </c>
      <c r="X14" s="465">
        <f>VLOOKUP($A14,Table6,$C$4+'Table 6 data'!T$3,0)</f>
        <v>80.8</v>
      </c>
      <c r="Z14" s="85"/>
      <c r="AA14" s="85"/>
      <c r="AB14" s="85"/>
      <c r="AC14" s="87"/>
      <c r="AD14" s="85"/>
      <c r="AE14" s="85"/>
      <c r="AF14" s="85"/>
      <c r="AG14" s="87"/>
      <c r="AH14" s="85"/>
      <c r="AI14" s="85"/>
      <c r="AJ14" s="85"/>
      <c r="AK14" s="87"/>
      <c r="AL14" s="85"/>
      <c r="AM14" s="85"/>
      <c r="AN14" s="85"/>
      <c r="AO14" s="87"/>
      <c r="AP14" s="85"/>
      <c r="AQ14" s="85"/>
      <c r="AR14" s="85"/>
      <c r="AS14" s="87"/>
      <c r="AT14" s="85"/>
      <c r="AU14" s="85"/>
      <c r="AV14" s="85"/>
    </row>
    <row r="15" spans="1:48" s="2" customFormat="1" ht="11.25" customHeight="1">
      <c r="A15" s="385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Z15" s="85"/>
      <c r="AA15" s="85"/>
      <c r="AB15" s="85"/>
      <c r="AC15" s="87"/>
      <c r="AD15" s="85"/>
      <c r="AE15" s="85"/>
      <c r="AF15" s="85"/>
      <c r="AG15" s="87"/>
      <c r="AH15" s="85"/>
      <c r="AI15" s="85"/>
      <c r="AJ15" s="85"/>
      <c r="AK15" s="87"/>
      <c r="AL15" s="85"/>
      <c r="AM15" s="85"/>
      <c r="AN15" s="85"/>
      <c r="AO15" s="87"/>
      <c r="AP15" s="85"/>
      <c r="AQ15" s="85"/>
      <c r="AR15" s="85"/>
      <c r="AS15" s="87"/>
      <c r="AT15" s="85"/>
      <c r="AU15" s="85"/>
      <c r="AV15" s="85"/>
    </row>
    <row r="16" spans="1:48" s="2" customFormat="1" ht="11.25" customHeight="1">
      <c r="A16" s="385" t="s">
        <v>247</v>
      </c>
      <c r="B16" s="465">
        <f>VLOOKUP($A16,Table6,$C$4+'Table 6 data'!C$3,0)</f>
        <v>11.4</v>
      </c>
      <c r="C16" s="465">
        <f>VLOOKUP($A16,Table6,$C$4+'Table 6 data'!D$3,0)</f>
        <v>49.3</v>
      </c>
      <c r="D16" s="465">
        <f>VLOOKUP($A16,Table6,$C$4+'Table 6 data'!E$3,0)</f>
        <v>39.3</v>
      </c>
      <c r="E16" s="469"/>
      <c r="F16" s="465">
        <f>VLOOKUP($A16,Table6,$C$4+'Table 6 data'!F$3,0)</f>
        <v>8.2</v>
      </c>
      <c r="G16" s="465">
        <f>VLOOKUP($A16,Table6,$C$4+'Table 6 data'!G$3,0)</f>
        <v>61</v>
      </c>
      <c r="H16" s="465">
        <f>VLOOKUP($A16,Table6,$C$4+'Table 6 data'!H$3,0)</f>
        <v>95.7</v>
      </c>
      <c r="I16" s="469"/>
      <c r="J16" s="465">
        <f>VLOOKUP($A16,Table6,$C$4+'Table 6 data'!I$3,0)</f>
        <v>8.4</v>
      </c>
      <c r="K16" s="465">
        <f>VLOOKUP($A16,Table6,$C$4+'Table 6 data'!J$3,0)</f>
        <v>62.2</v>
      </c>
      <c r="L16" s="465">
        <f>VLOOKUP($A16,Table6,$C$4+'Table 6 data'!K$3,0)</f>
        <v>96</v>
      </c>
      <c r="M16" s="469"/>
      <c r="N16" s="465">
        <f>VLOOKUP($A16,Table6,$C$4+'Table 6 data'!L$3,0)</f>
        <v>0.6</v>
      </c>
      <c r="O16" s="465">
        <f>VLOOKUP($A16,Table6,$C$4+'Table 6 data'!M$3,0)</f>
        <v>14.6</v>
      </c>
      <c r="P16" s="465">
        <f>VLOOKUP($A16,Table6,$C$4+'Table 6 data'!N$3,0)</f>
        <v>58.1</v>
      </c>
      <c r="Q16" s="469"/>
      <c r="R16" s="465">
        <f>VLOOKUP($A16,Table6,$C$4+'Table 6 data'!O$3,0)</f>
        <v>51.6</v>
      </c>
      <c r="S16" s="465">
        <f>VLOOKUP($A16,Table6,$C$4+'Table 6 data'!P$3,0)</f>
        <v>71.1</v>
      </c>
      <c r="T16" s="465">
        <f>VLOOKUP($A16,Table6,$C$4+'Table 6 data'!Q$3,0)</f>
        <v>88.5</v>
      </c>
      <c r="U16" s="469"/>
      <c r="V16" s="465">
        <f>VLOOKUP($A16,Table6,$C$4+'Table 6 data'!R$3,0)</f>
        <v>33.6</v>
      </c>
      <c r="W16" s="465">
        <f>VLOOKUP($A16,Table6,$C$4+'Table 6 data'!S$3,0)</f>
        <v>76.3</v>
      </c>
      <c r="X16" s="465">
        <f>VLOOKUP($A16,Table6,$C$4+'Table 6 data'!T$3,0)</f>
        <v>90.7</v>
      </c>
      <c r="Z16" s="85"/>
      <c r="AA16" s="85"/>
      <c r="AB16" s="85"/>
      <c r="AC16" s="87"/>
      <c r="AD16" s="85"/>
      <c r="AE16" s="85"/>
      <c r="AF16" s="85"/>
      <c r="AG16" s="87"/>
      <c r="AH16" s="85"/>
      <c r="AI16" s="85"/>
      <c r="AJ16" s="85"/>
      <c r="AK16" s="87"/>
      <c r="AL16" s="85"/>
      <c r="AM16" s="85"/>
      <c r="AN16" s="85"/>
      <c r="AO16" s="87"/>
      <c r="AP16" s="85"/>
      <c r="AQ16" s="85"/>
      <c r="AR16" s="85"/>
      <c r="AS16" s="87"/>
      <c r="AT16" s="85"/>
      <c r="AU16" s="85"/>
      <c r="AV16" s="85"/>
    </row>
    <row r="17" spans="1:48" s="2" customFormat="1" ht="11.25" customHeight="1">
      <c r="A17" s="386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Z17" s="85"/>
      <c r="AA17" s="85"/>
      <c r="AB17" s="85"/>
      <c r="AC17" s="87"/>
      <c r="AD17" s="85"/>
      <c r="AE17" s="85"/>
      <c r="AF17" s="85"/>
      <c r="AG17" s="87"/>
      <c r="AH17" s="85"/>
      <c r="AI17" s="85"/>
      <c r="AJ17" s="85"/>
      <c r="AK17" s="87"/>
      <c r="AL17" s="85"/>
      <c r="AM17" s="85"/>
      <c r="AN17" s="85"/>
      <c r="AO17" s="87"/>
      <c r="AP17" s="85"/>
      <c r="AQ17" s="85"/>
      <c r="AR17" s="85"/>
      <c r="AS17" s="87"/>
      <c r="AT17" s="85"/>
      <c r="AU17" s="85"/>
      <c r="AV17" s="85"/>
    </row>
    <row r="18" spans="1:48" s="2" customFormat="1" ht="22.5" customHeight="1">
      <c r="A18" s="387" t="s">
        <v>248</v>
      </c>
      <c r="B18" s="465">
        <f>VLOOKUP($A18,Table6,$C$4+'Table 6 data'!C$3,0)</f>
        <v>14.1</v>
      </c>
      <c r="C18" s="465">
        <f>VLOOKUP($A18,Table6,$C$4+'Table 6 data'!D$3,0)</f>
        <v>54.5</v>
      </c>
      <c r="D18" s="465">
        <f>VLOOKUP($A18,Table6,$C$4+'Table 6 data'!E$3,0)</f>
        <v>31.4</v>
      </c>
      <c r="E18" s="469"/>
      <c r="F18" s="465">
        <f>VLOOKUP($A18,Table6,$C$4+'Table 6 data'!F$3,0)</f>
        <v>3.1</v>
      </c>
      <c r="G18" s="465">
        <f>VLOOKUP($A18,Table6,$C$4+'Table 6 data'!G$3,0)</f>
        <v>48.8</v>
      </c>
      <c r="H18" s="465">
        <f>VLOOKUP($A18,Table6,$C$4+'Table 6 data'!H$3,0)</f>
        <v>91.7</v>
      </c>
      <c r="I18" s="469"/>
      <c r="J18" s="465">
        <f>VLOOKUP($A18,Table6,$C$4+'Table 6 data'!I$3,0)</f>
        <v>4.1</v>
      </c>
      <c r="K18" s="465">
        <f>VLOOKUP($A18,Table6,$C$4+'Table 6 data'!J$3,0)</f>
        <v>49.9</v>
      </c>
      <c r="L18" s="465">
        <f>VLOOKUP($A18,Table6,$C$4+'Table 6 data'!K$3,0)</f>
        <v>92.1</v>
      </c>
      <c r="M18" s="469"/>
      <c r="N18" s="465">
        <f>VLOOKUP($A18,Table6,$C$4+'Table 6 data'!L$3,0)</f>
        <v>0</v>
      </c>
      <c r="O18" s="465">
        <f>VLOOKUP($A18,Table6,$C$4+'Table 6 data'!M$3,0)</f>
        <v>9.9</v>
      </c>
      <c r="P18" s="465">
        <f>VLOOKUP($A18,Table6,$C$4+'Table 6 data'!N$3,0)</f>
        <v>35.6</v>
      </c>
      <c r="Q18" s="469"/>
      <c r="R18" s="465">
        <f>VLOOKUP($A18,Table6,$C$4+'Table 6 data'!O$3,0)</f>
        <v>34.4</v>
      </c>
      <c r="S18" s="465">
        <f>VLOOKUP($A18,Table6,$C$4+'Table 6 data'!P$3,0)</f>
        <v>60.3</v>
      </c>
      <c r="T18" s="465">
        <f>VLOOKUP($A18,Table6,$C$4+'Table 6 data'!Q$3,0)</f>
        <v>81</v>
      </c>
      <c r="U18" s="469"/>
      <c r="V18" s="465">
        <f>VLOOKUP($A18,Table6,$C$4+'Table 6 data'!R$3,0)</f>
        <v>29.5</v>
      </c>
      <c r="W18" s="465">
        <f>VLOOKUP($A18,Table6,$C$4+'Table 6 data'!S$3,0)</f>
        <v>68</v>
      </c>
      <c r="X18" s="465">
        <f>VLOOKUP($A18,Table6,$C$4+'Table 6 data'!T$3,0)</f>
        <v>85.6</v>
      </c>
      <c r="Z18" s="85"/>
      <c r="AA18" s="85"/>
      <c r="AB18" s="85"/>
      <c r="AC18" s="87"/>
      <c r="AD18" s="85"/>
      <c r="AE18" s="85"/>
      <c r="AF18" s="85"/>
      <c r="AG18" s="87"/>
      <c r="AH18" s="85"/>
      <c r="AI18" s="85"/>
      <c r="AJ18" s="85"/>
      <c r="AK18" s="87"/>
      <c r="AL18" s="85"/>
      <c r="AM18" s="85"/>
      <c r="AN18" s="85"/>
      <c r="AO18" s="87"/>
      <c r="AP18" s="85"/>
      <c r="AQ18" s="85"/>
      <c r="AR18" s="85"/>
      <c r="AS18" s="87"/>
      <c r="AT18" s="85"/>
      <c r="AU18" s="85"/>
      <c r="AV18" s="85"/>
    </row>
    <row r="19" spans="1:48" s="2" customFormat="1" ht="11.25" customHeight="1">
      <c r="A19" s="386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Z19" s="85"/>
      <c r="AA19" s="85"/>
      <c r="AB19" s="85"/>
      <c r="AC19" s="87"/>
      <c r="AD19" s="85"/>
      <c r="AE19" s="85"/>
      <c r="AF19" s="85"/>
      <c r="AG19" s="87"/>
      <c r="AH19" s="85"/>
      <c r="AI19" s="85"/>
      <c r="AJ19" s="85"/>
      <c r="AK19" s="87"/>
      <c r="AL19" s="85"/>
      <c r="AM19" s="85"/>
      <c r="AN19" s="85"/>
      <c r="AO19" s="87"/>
      <c r="AP19" s="85"/>
      <c r="AQ19" s="85"/>
      <c r="AR19" s="85"/>
      <c r="AS19" s="87"/>
      <c r="AT19" s="85"/>
      <c r="AU19" s="85"/>
      <c r="AV19" s="85"/>
    </row>
    <row r="20" spans="1:48" s="2" customFormat="1" ht="11.25" customHeight="1">
      <c r="A20" s="333" t="s">
        <v>249</v>
      </c>
      <c r="B20" s="465">
        <f>VLOOKUP($A20,Table6,$C$4+'Table 6 data'!C$3,0)</f>
        <v>88.1</v>
      </c>
      <c r="C20" s="465">
        <f>VLOOKUP($A20,Table6,$C$4+'Table 6 data'!D$3,0)</f>
        <v>11</v>
      </c>
      <c r="D20" s="465">
        <f>VLOOKUP($A20,Table6,$C$4+'Table 6 data'!E$3,0)</f>
        <v>0.9</v>
      </c>
      <c r="E20" s="469"/>
      <c r="F20" s="465" t="str">
        <f>VLOOKUP($A20,Table6,$C$4+'Table 6 data'!F$3,0)</f>
        <v>x</v>
      </c>
      <c r="G20" s="465">
        <f>VLOOKUP($A20,Table6,$C$4+'Table 6 data'!G$3,0)</f>
        <v>3.1</v>
      </c>
      <c r="H20" s="465">
        <f>VLOOKUP($A20,Table6,$C$4+'Table 6 data'!H$3,0)</f>
        <v>16.1</v>
      </c>
      <c r="I20" s="469"/>
      <c r="J20" s="465">
        <f>VLOOKUP($A20,Table6,$C$4+'Table 6 data'!I$3,0)</f>
        <v>0.1</v>
      </c>
      <c r="K20" s="465">
        <f>VLOOKUP($A20,Table6,$C$4+'Table 6 data'!J$3,0)</f>
        <v>4.1</v>
      </c>
      <c r="L20" s="465">
        <f>VLOOKUP($A20,Table6,$C$4+'Table 6 data'!K$3,0)</f>
        <v>22.6</v>
      </c>
      <c r="M20" s="469"/>
      <c r="N20" s="465">
        <f>VLOOKUP($A20,Table6,$C$4+'Table 6 data'!L$3,0)</f>
        <v>0</v>
      </c>
      <c r="O20" s="465">
        <f>VLOOKUP($A20,Table6,$C$4+'Table 6 data'!M$3,0)</f>
        <v>0</v>
      </c>
      <c r="P20" s="465">
        <f>VLOOKUP($A20,Table6,$C$4+'Table 6 data'!N$3,0)</f>
        <v>0</v>
      </c>
      <c r="Q20" s="469"/>
      <c r="R20" s="465">
        <f>VLOOKUP($A20,Table6,$C$4+'Table 6 data'!O$3,0)</f>
        <v>4.6</v>
      </c>
      <c r="S20" s="465">
        <f>VLOOKUP($A20,Table6,$C$4+'Table 6 data'!P$3,0)</f>
        <v>9.2</v>
      </c>
      <c r="T20" s="465">
        <f>VLOOKUP($A20,Table6,$C$4+'Table 6 data'!Q$3,0)</f>
        <v>18.3</v>
      </c>
      <c r="U20" s="469"/>
      <c r="V20" s="465">
        <f>VLOOKUP($A20,Table6,$C$4+'Table 6 data'!R$3,0)</f>
        <v>4.5</v>
      </c>
      <c r="W20" s="465">
        <f>VLOOKUP($A20,Table6,$C$4+'Table 6 data'!S$3,0)</f>
        <v>16</v>
      </c>
      <c r="X20" s="465">
        <f>VLOOKUP($A20,Table6,$C$4+'Table 6 data'!T$3,0)</f>
        <v>22</v>
      </c>
      <c r="Z20" s="85"/>
      <c r="AA20" s="85"/>
      <c r="AB20" s="85"/>
      <c r="AC20" s="87"/>
      <c r="AD20" s="85"/>
      <c r="AE20" s="85"/>
      <c r="AF20" s="85"/>
      <c r="AG20" s="87"/>
      <c r="AH20" s="85"/>
      <c r="AI20" s="85"/>
      <c r="AJ20" s="85"/>
      <c r="AK20" s="87"/>
      <c r="AL20" s="85"/>
      <c r="AM20" s="85"/>
      <c r="AN20" s="85"/>
      <c r="AO20" s="87"/>
      <c r="AP20" s="85"/>
      <c r="AQ20" s="85"/>
      <c r="AR20" s="85"/>
      <c r="AS20" s="87"/>
      <c r="AT20" s="85"/>
      <c r="AU20" s="85"/>
      <c r="AV20" s="85"/>
    </row>
    <row r="21" spans="1:48" s="2" customFormat="1" ht="11.25" customHeight="1">
      <c r="A21" s="333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Z21" s="85"/>
      <c r="AA21" s="85"/>
      <c r="AB21" s="85"/>
      <c r="AC21" s="87"/>
      <c r="AD21" s="85"/>
      <c r="AE21" s="85"/>
      <c r="AF21" s="85"/>
      <c r="AG21" s="87"/>
      <c r="AH21" s="85"/>
      <c r="AI21" s="85"/>
      <c r="AJ21" s="85"/>
      <c r="AK21" s="87"/>
      <c r="AL21" s="85"/>
      <c r="AM21" s="85"/>
      <c r="AN21" s="85"/>
      <c r="AO21" s="87"/>
      <c r="AP21" s="85"/>
      <c r="AQ21" s="85"/>
      <c r="AR21" s="85"/>
      <c r="AS21" s="87"/>
      <c r="AT21" s="85"/>
      <c r="AU21" s="85"/>
      <c r="AV21" s="85"/>
    </row>
    <row r="22" spans="1:48" s="2" customFormat="1" ht="11.25" customHeight="1">
      <c r="A22" s="388" t="s">
        <v>250</v>
      </c>
      <c r="B22" s="465">
        <f>VLOOKUP($A22,Table6,$C$4+'Table 6 data'!C$3,0)</f>
        <v>15.7</v>
      </c>
      <c r="C22" s="465">
        <f>VLOOKUP($A22,Table6,$C$4+'Table 6 data'!D$3,0)</f>
        <v>51.9</v>
      </c>
      <c r="D22" s="465">
        <f>VLOOKUP($A22,Table6,$C$4+'Table 6 data'!E$3,0)</f>
        <v>32.4</v>
      </c>
      <c r="E22" s="469"/>
      <c r="F22" s="465">
        <f>VLOOKUP($A22,Table6,$C$4+'Table 6 data'!F$3,0)</f>
        <v>6.9</v>
      </c>
      <c r="G22" s="465">
        <f>VLOOKUP($A22,Table6,$C$4+'Table 6 data'!G$3,0)</f>
        <v>57.4</v>
      </c>
      <c r="H22" s="465">
        <f>VLOOKUP($A22,Table6,$C$4+'Table 6 data'!H$3,0)</f>
        <v>94.7</v>
      </c>
      <c r="I22" s="469"/>
      <c r="J22" s="465">
        <f>VLOOKUP($A22,Table6,$C$4+'Table 6 data'!I$3,0)</f>
        <v>7.1</v>
      </c>
      <c r="K22" s="465">
        <f>VLOOKUP($A22,Table6,$C$4+'Table 6 data'!J$3,0)</f>
        <v>58.5</v>
      </c>
      <c r="L22" s="465">
        <f>VLOOKUP($A22,Table6,$C$4+'Table 6 data'!K$3,0)</f>
        <v>95.1</v>
      </c>
      <c r="M22" s="469"/>
      <c r="N22" s="465">
        <f>VLOOKUP($A22,Table6,$C$4+'Table 6 data'!L$3,0)</f>
        <v>0.5</v>
      </c>
      <c r="O22" s="465">
        <f>VLOOKUP($A22,Table6,$C$4+'Table 6 data'!M$3,0)</f>
        <v>11.8</v>
      </c>
      <c r="P22" s="465">
        <f>VLOOKUP($A22,Table6,$C$4+'Table 6 data'!N$3,0)</f>
        <v>52.1</v>
      </c>
      <c r="Q22" s="469"/>
      <c r="R22" s="465">
        <f>VLOOKUP($A22,Table6,$C$4+'Table 6 data'!O$3,0)</f>
        <v>45.2</v>
      </c>
      <c r="S22" s="465">
        <f>VLOOKUP($A22,Table6,$C$4+'Table 6 data'!P$3,0)</f>
        <v>68.6</v>
      </c>
      <c r="T22" s="465">
        <f>VLOOKUP($A22,Table6,$C$4+'Table 6 data'!Q$3,0)</f>
        <v>86.2</v>
      </c>
      <c r="U22" s="469"/>
      <c r="V22" s="465">
        <f>VLOOKUP($A22,Table6,$C$4+'Table 6 data'!R$3,0)</f>
        <v>29.7</v>
      </c>
      <c r="W22" s="465">
        <f>VLOOKUP($A22,Table6,$C$4+'Table 6 data'!S$3,0)</f>
        <v>72.6</v>
      </c>
      <c r="X22" s="465">
        <f>VLOOKUP($A22,Table6,$C$4+'Table 6 data'!T$3,0)</f>
        <v>87.8</v>
      </c>
      <c r="Z22" s="85"/>
      <c r="AA22" s="85"/>
      <c r="AB22" s="85"/>
      <c r="AC22" s="87"/>
      <c r="AD22" s="85"/>
      <c r="AE22" s="85"/>
      <c r="AF22" s="85"/>
      <c r="AG22" s="87"/>
      <c r="AH22" s="85"/>
      <c r="AI22" s="85"/>
      <c r="AJ22" s="85"/>
      <c r="AK22" s="87"/>
      <c r="AL22" s="85"/>
      <c r="AM22" s="85"/>
      <c r="AN22" s="85"/>
      <c r="AO22" s="87"/>
      <c r="AP22" s="85"/>
      <c r="AQ22" s="85"/>
      <c r="AR22" s="85"/>
      <c r="AS22" s="87"/>
      <c r="AT22" s="85"/>
      <c r="AU22" s="85"/>
      <c r="AV22" s="85"/>
    </row>
    <row r="23" spans="1:24" s="2" customFormat="1" ht="11.25" customHeight="1">
      <c r="A23" s="407"/>
      <c r="B23" s="408"/>
      <c r="C23" s="409"/>
      <c r="D23" s="409"/>
      <c r="E23" s="409"/>
      <c r="F23" s="409"/>
      <c r="G23" s="409"/>
      <c r="H23" s="409"/>
      <c r="I23" s="409"/>
      <c r="J23" s="409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</row>
    <row r="24" spans="1:24" ht="11.25" customHeight="1">
      <c r="A24" s="325"/>
      <c r="B24" s="411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340" t="s">
        <v>386</v>
      </c>
    </row>
    <row r="25" spans="1:24" ht="11.25" customHeight="1">
      <c r="A25" s="617" t="s">
        <v>157</v>
      </c>
      <c r="B25" s="609"/>
      <c r="C25" s="609"/>
      <c r="D25" s="609"/>
      <c r="E25" s="609"/>
      <c r="F25" s="609"/>
      <c r="G25" s="609"/>
      <c r="H25" s="609"/>
      <c r="I25" s="609"/>
      <c r="J25" s="609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</row>
    <row r="26" spans="1:24" ht="11.25" customHeight="1">
      <c r="A26" s="587" t="s">
        <v>481</v>
      </c>
      <c r="B26" s="587"/>
      <c r="C26" s="587"/>
      <c r="D26" s="587"/>
      <c r="E26" s="587"/>
      <c r="F26" s="587"/>
      <c r="G26" s="587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</row>
    <row r="27" spans="1:24" ht="33.75" customHeight="1">
      <c r="A27" s="586" t="s">
        <v>169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413"/>
      <c r="P27" s="413"/>
      <c r="Q27" s="413"/>
      <c r="R27" s="413"/>
      <c r="S27" s="413"/>
      <c r="T27" s="413"/>
      <c r="U27" s="413"/>
      <c r="V27" s="413"/>
      <c r="W27" s="413"/>
      <c r="X27" s="413"/>
    </row>
    <row r="28" spans="1:24" ht="22.5" customHeight="1">
      <c r="A28" s="600" t="s">
        <v>279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367"/>
      <c r="P28" s="367"/>
      <c r="Q28" s="367"/>
      <c r="R28" s="367"/>
      <c r="S28" s="333"/>
      <c r="T28" s="333"/>
      <c r="U28" s="333"/>
      <c r="V28" s="333"/>
      <c r="W28" s="333"/>
      <c r="X28" s="333"/>
    </row>
    <row r="29" spans="1:24" s="89" customFormat="1" ht="11.25" customHeight="1">
      <c r="A29" s="587" t="s">
        <v>241</v>
      </c>
      <c r="B29" s="587"/>
      <c r="C29" s="587"/>
      <c r="D29" s="587"/>
      <c r="E29" s="587"/>
      <c r="F29" s="587"/>
      <c r="G29" s="587"/>
      <c r="H29" s="311"/>
      <c r="I29" s="311"/>
      <c r="J29" s="311"/>
      <c r="K29" s="311"/>
      <c r="L29" s="311"/>
      <c r="M29" s="311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</row>
    <row r="30" spans="1:24" s="89" customFormat="1" ht="24" customHeight="1">
      <c r="A30" s="586" t="s">
        <v>242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414"/>
      <c r="P30" s="414"/>
      <c r="Q30" s="414"/>
      <c r="R30" s="414"/>
      <c r="S30" s="414"/>
      <c r="T30" s="414"/>
      <c r="U30" s="414"/>
      <c r="V30" s="414"/>
      <c r="W30" s="414"/>
      <c r="X30" s="414"/>
    </row>
    <row r="31" spans="1:24" s="89" customFormat="1" ht="22.5" customHeight="1">
      <c r="A31" s="586" t="s">
        <v>243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414"/>
      <c r="P31" s="414"/>
      <c r="Q31" s="414"/>
      <c r="R31" s="414"/>
      <c r="S31" s="414"/>
      <c r="T31" s="414"/>
      <c r="U31" s="414"/>
      <c r="V31" s="414"/>
      <c r="W31" s="414"/>
      <c r="X31" s="414"/>
    </row>
    <row r="32" spans="1:24" s="89" customFormat="1" ht="11.25" customHeight="1">
      <c r="A32" s="341"/>
      <c r="B32" s="341"/>
      <c r="C32" s="341"/>
      <c r="D32" s="341"/>
      <c r="E32" s="341"/>
      <c r="F32" s="311"/>
      <c r="G32" s="311"/>
      <c r="H32" s="311"/>
      <c r="I32" s="311"/>
      <c r="J32" s="311"/>
      <c r="K32" s="311"/>
      <c r="L32" s="311"/>
      <c r="M32" s="311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</row>
    <row r="33" spans="1:24" ht="11.25">
      <c r="A33" s="608" t="s">
        <v>156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415"/>
      <c r="M33" s="415"/>
      <c r="N33" s="415"/>
      <c r="O33" s="413"/>
      <c r="P33" s="413"/>
      <c r="Q33" s="413"/>
      <c r="R33" s="413"/>
      <c r="S33" s="413"/>
      <c r="T33" s="413"/>
      <c r="U33" s="413"/>
      <c r="V33" s="413"/>
      <c r="W33" s="413"/>
      <c r="X33" s="413"/>
    </row>
    <row r="34" spans="1:24" ht="11.25">
      <c r="A34" s="416"/>
      <c r="B34" s="416"/>
      <c r="C34" s="394"/>
      <c r="D34" s="394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</row>
  </sheetData>
  <sheetProtection sheet="1"/>
  <mergeCells count="19">
    <mergeCell ref="A33:K33"/>
    <mergeCell ref="A31:N31"/>
    <mergeCell ref="A30:N30"/>
    <mergeCell ref="A29:G29"/>
    <mergeCell ref="A1:K1"/>
    <mergeCell ref="A2:B2"/>
    <mergeCell ref="A26:G26"/>
    <mergeCell ref="A25:J25"/>
    <mergeCell ref="A28:N28"/>
    <mergeCell ref="A5:A6"/>
    <mergeCell ref="V2:X2"/>
    <mergeCell ref="V3:W3"/>
    <mergeCell ref="A27:N27"/>
    <mergeCell ref="R5:T5"/>
    <mergeCell ref="V5:X5"/>
    <mergeCell ref="B5:D5"/>
    <mergeCell ref="F5:H5"/>
    <mergeCell ref="J5:L5"/>
    <mergeCell ref="N5:P5"/>
  </mergeCells>
  <conditionalFormatting sqref="B8:D8 F8:H8 J8:L8 N8:P8 R8:T8 V8:X8">
    <cfRule type="expression" priority="8" dxfId="94">
      <formula>('Table 6a'!#REF!="Percentage")</formula>
    </cfRule>
  </conditionalFormatting>
  <conditionalFormatting sqref="B10:D10 F10:H10 J10:L10 N10:P10 R10:T10 V10:X10">
    <cfRule type="expression" priority="7" dxfId="94">
      <formula>('Table 6a'!#REF!="Percentage")</formula>
    </cfRule>
  </conditionalFormatting>
  <conditionalFormatting sqref="B12:D12 F12:H12 J12:L12 N12:P12 R12:T12 V12:X12">
    <cfRule type="expression" priority="6" dxfId="94">
      <formula>('Table 6a'!#REF!="Percentage")</formula>
    </cfRule>
  </conditionalFormatting>
  <conditionalFormatting sqref="B14:D14 F14:H14 J14:L14 N14:P14 R14:T14 V14:X14">
    <cfRule type="expression" priority="5" dxfId="94">
      <formula>('Table 6a'!#REF!="Percentage")</formula>
    </cfRule>
  </conditionalFormatting>
  <conditionalFormatting sqref="B16:D16 F16:H16 J16:L16 N16:P16 R16:T16 V16:X16">
    <cfRule type="expression" priority="4" dxfId="94">
      <formula>('Table 6a'!#REF!="Percentage")</formula>
    </cfRule>
  </conditionalFormatting>
  <conditionalFormatting sqref="B18:D18 F18:H18 J18:L18 N18:P18 R18:T18 V18:X18">
    <cfRule type="expression" priority="3" dxfId="94">
      <formula>('Table 6a'!#REF!="Percentage")</formula>
    </cfRule>
  </conditionalFormatting>
  <conditionalFormatting sqref="B20:D20 F20:H20 J20:L20 N20:P20 R20:T20 V20:X20">
    <cfRule type="expression" priority="2" dxfId="94">
      <formula>('Table 6a'!#REF!="Percentage")</formula>
    </cfRule>
  </conditionalFormatting>
  <conditionalFormatting sqref="B22:D22 F22:H22 J22:L22 N22:P22 R22:T22 V22:X22">
    <cfRule type="expression" priority="1" dxfId="94">
      <formula>('Table 6a'!#REF!="Percentage")</formula>
    </cfRule>
  </conditionalFormatting>
  <dataValidations count="1">
    <dataValidation type="list" allowBlank="1" showInputMessage="1" showErrorMessage="1" sqref="X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22"/>
  <sheetViews>
    <sheetView showGridLines="0" zoomScalePageLayoutView="0" workbookViewId="0" topLeftCell="A1">
      <selection activeCell="X3" sqref="X3"/>
    </sheetView>
  </sheetViews>
  <sheetFormatPr defaultColWidth="9.140625" defaultRowHeight="12.75"/>
  <cols>
    <col min="1" max="1" width="32.7109375" style="80" customWidth="1"/>
    <col min="2" max="2" width="6.7109375" style="85" customWidth="1"/>
    <col min="3" max="4" width="6.7109375" style="86" customWidth="1"/>
    <col min="5" max="5" width="0.85546875" style="87" customWidth="1"/>
    <col min="6" max="8" width="6.7109375" style="87" customWidth="1"/>
    <col min="9" max="9" width="0.85546875" style="87" customWidth="1"/>
    <col min="10" max="12" width="6.7109375" style="87" customWidth="1"/>
    <col min="13" max="13" width="0.85546875" style="87" customWidth="1"/>
    <col min="14" max="16" width="6.7109375" style="87" customWidth="1"/>
    <col min="17" max="17" width="0.85546875" style="87" customWidth="1"/>
    <col min="18" max="20" width="6.7109375" style="87" customWidth="1"/>
    <col min="21" max="21" width="0.85546875" style="87" customWidth="1"/>
    <col min="22" max="24" width="6.7109375" style="87" customWidth="1"/>
    <col min="25" max="25" width="3.00390625" style="85" customWidth="1"/>
    <col min="26" max="16384" width="9.140625" style="85" customWidth="1"/>
  </cols>
  <sheetData>
    <row r="1" spans="1:24" ht="13.5" customHeight="1">
      <c r="A1" s="616" t="s">
        <v>377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393"/>
      <c r="N1" s="393"/>
      <c r="O1" s="393"/>
      <c r="P1" s="393"/>
      <c r="Q1" s="392"/>
      <c r="R1" s="392"/>
      <c r="S1" s="392"/>
      <c r="T1" s="392"/>
      <c r="U1" s="392"/>
      <c r="V1" s="392"/>
      <c r="W1" s="392"/>
      <c r="X1" s="392"/>
    </row>
    <row r="2" spans="1:24" ht="13.5" customHeight="1">
      <c r="A2" s="588" t="s">
        <v>388</v>
      </c>
      <c r="B2" s="588"/>
      <c r="C2" s="394"/>
      <c r="D2" s="394"/>
      <c r="E2" s="395"/>
      <c r="F2" s="396"/>
      <c r="G2" s="396"/>
      <c r="H2" s="396"/>
      <c r="I2" s="396"/>
      <c r="J2" s="396"/>
      <c r="K2" s="396"/>
      <c r="L2" s="396"/>
      <c r="M2" s="396"/>
      <c r="N2" s="397"/>
      <c r="O2" s="397"/>
      <c r="P2" s="396"/>
      <c r="Q2" s="396"/>
      <c r="R2" s="396"/>
      <c r="S2" s="396"/>
      <c r="T2" s="396"/>
      <c r="U2" s="396"/>
      <c r="V2" s="613" t="s">
        <v>278</v>
      </c>
      <c r="W2" s="613"/>
      <c r="X2" s="613"/>
    </row>
    <row r="3" spans="1:24" ht="12.75" customHeight="1">
      <c r="A3" s="316" t="s">
        <v>0</v>
      </c>
      <c r="B3" s="317"/>
      <c r="C3" s="394"/>
      <c r="D3" s="394"/>
      <c r="E3" s="395"/>
      <c r="F3" s="396"/>
      <c r="G3" s="396"/>
      <c r="H3" s="396"/>
      <c r="I3" s="396"/>
      <c r="J3" s="396"/>
      <c r="K3" s="396"/>
      <c r="L3" s="396"/>
      <c r="M3" s="396"/>
      <c r="N3" s="397"/>
      <c r="O3" s="397"/>
      <c r="P3" s="396"/>
      <c r="Q3" s="396"/>
      <c r="R3" s="396"/>
      <c r="S3" s="396"/>
      <c r="T3" s="396"/>
      <c r="U3" s="396"/>
      <c r="V3" s="613" t="s">
        <v>238</v>
      </c>
      <c r="W3" s="613"/>
      <c r="X3" s="167" t="s">
        <v>106</v>
      </c>
    </row>
    <row r="4" spans="1:24" s="88" customFormat="1" ht="11.25" customHeight="1">
      <c r="A4" s="75"/>
      <c r="B4" s="398"/>
      <c r="C4" s="154">
        <f>IF(X3="Boys",0,IF(X3="Girls",25,50))</f>
        <v>50</v>
      </c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</row>
    <row r="5" spans="1:24" s="88" customFormat="1" ht="67.5" customHeight="1">
      <c r="A5" s="572" t="str">
        <f>IF(X3="All","All pupils",X3)</f>
        <v>All pupils</v>
      </c>
      <c r="B5" s="615" t="s">
        <v>61</v>
      </c>
      <c r="C5" s="615"/>
      <c r="D5" s="615"/>
      <c r="E5" s="401"/>
      <c r="F5" s="614" t="s">
        <v>460</v>
      </c>
      <c r="G5" s="614"/>
      <c r="H5" s="614"/>
      <c r="I5" s="401"/>
      <c r="J5" s="614" t="s">
        <v>330</v>
      </c>
      <c r="K5" s="614"/>
      <c r="L5" s="614"/>
      <c r="M5" s="401"/>
      <c r="N5" s="614" t="s">
        <v>62</v>
      </c>
      <c r="O5" s="614"/>
      <c r="P5" s="614"/>
      <c r="Q5" s="401"/>
      <c r="R5" s="614" t="s">
        <v>63</v>
      </c>
      <c r="S5" s="614"/>
      <c r="T5" s="614"/>
      <c r="U5" s="401"/>
      <c r="V5" s="614" t="s">
        <v>64</v>
      </c>
      <c r="W5" s="614"/>
      <c r="X5" s="614"/>
    </row>
    <row r="6" spans="1:24" s="80" customFormat="1" ht="22.5">
      <c r="A6" s="573"/>
      <c r="B6" s="380" t="s">
        <v>65</v>
      </c>
      <c r="C6" s="380" t="s">
        <v>349</v>
      </c>
      <c r="D6" s="380" t="s">
        <v>66</v>
      </c>
      <c r="E6" s="402"/>
      <c r="F6" s="380" t="s">
        <v>65</v>
      </c>
      <c r="G6" s="380" t="s">
        <v>349</v>
      </c>
      <c r="H6" s="380" t="s">
        <v>66</v>
      </c>
      <c r="I6" s="402"/>
      <c r="J6" s="380" t="s">
        <v>65</v>
      </c>
      <c r="K6" s="380" t="s">
        <v>349</v>
      </c>
      <c r="L6" s="380" t="s">
        <v>66</v>
      </c>
      <c r="M6" s="402"/>
      <c r="N6" s="380" t="s">
        <v>65</v>
      </c>
      <c r="O6" s="380" t="s">
        <v>349</v>
      </c>
      <c r="P6" s="380" t="s">
        <v>66</v>
      </c>
      <c r="Q6" s="402"/>
      <c r="R6" s="380" t="s">
        <v>65</v>
      </c>
      <c r="S6" s="380" t="s">
        <v>349</v>
      </c>
      <c r="T6" s="380" t="s">
        <v>66</v>
      </c>
      <c r="U6" s="402"/>
      <c r="V6" s="380" t="s">
        <v>65</v>
      </c>
      <c r="W6" s="380" t="s">
        <v>349</v>
      </c>
      <c r="X6" s="380" t="s">
        <v>66</v>
      </c>
    </row>
    <row r="7" spans="1:24" ht="11.25" customHeight="1">
      <c r="A7" s="403"/>
      <c r="B7" s="404"/>
      <c r="C7" s="405"/>
      <c r="D7" s="405"/>
      <c r="E7" s="406"/>
      <c r="F7" s="406"/>
      <c r="G7" s="406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</row>
    <row r="8" spans="1:24" s="2" customFormat="1" ht="12" customHeight="1">
      <c r="A8" s="332" t="s">
        <v>275</v>
      </c>
      <c r="B8" s="465">
        <f>VLOOKUP($A8,Table6,$C$4+'Table 6 data'!C$3,0)</f>
        <v>15.2</v>
      </c>
      <c r="C8" s="465">
        <f>VLOOKUP($A8,Table6,$C$4+'Table 6 data'!D$3,0)</f>
        <v>53.9</v>
      </c>
      <c r="D8" s="465">
        <f>VLOOKUP($A8,Table6,$C$4+'Table 6 data'!E$3,0)</f>
        <v>30.9</v>
      </c>
      <c r="E8" s="469"/>
      <c r="F8" s="465">
        <f>VLOOKUP($A8,Table6,$C$4+'Table 6 data'!F$3,0)</f>
        <v>7.5</v>
      </c>
      <c r="G8" s="465">
        <f>VLOOKUP($A8,Table6,$C$4+'Table 6 data'!G$3,0)</f>
        <v>57.3</v>
      </c>
      <c r="H8" s="465">
        <f>VLOOKUP($A8,Table6,$C$4+'Table 6 data'!H$3,0)</f>
        <v>94.5</v>
      </c>
      <c r="I8" s="469"/>
      <c r="J8" s="465">
        <f>VLOOKUP($A8,Table6,$C$4+'Table 6 data'!I$3,0)</f>
        <v>7.7</v>
      </c>
      <c r="K8" s="465">
        <f>VLOOKUP($A8,Table6,$C$4+'Table 6 data'!J$3,0)</f>
        <v>58.4</v>
      </c>
      <c r="L8" s="465">
        <f>VLOOKUP($A8,Table6,$C$4+'Table 6 data'!K$3,0)</f>
        <v>94.9</v>
      </c>
      <c r="M8" s="469"/>
      <c r="N8" s="465">
        <f>VLOOKUP($A8,Table6,$C$4+'Table 6 data'!L$3,0)</f>
        <v>0.5</v>
      </c>
      <c r="O8" s="465">
        <f>VLOOKUP($A8,Table6,$C$4+'Table 6 data'!M$3,0)</f>
        <v>11.7</v>
      </c>
      <c r="P8" s="465">
        <f>VLOOKUP($A8,Table6,$C$4+'Table 6 data'!N$3,0)</f>
        <v>49.9</v>
      </c>
      <c r="Q8" s="469"/>
      <c r="R8" s="465">
        <f>VLOOKUP($A8,Table6,$C$4+'Table 6 data'!O$3,0)</f>
        <v>48.5</v>
      </c>
      <c r="S8" s="465">
        <f>VLOOKUP($A8,Table6,$C$4+'Table 6 data'!P$3,0)</f>
        <v>68.6</v>
      </c>
      <c r="T8" s="465">
        <f>VLOOKUP($A8,Table6,$C$4+'Table 6 data'!Q$3,0)</f>
        <v>85.5</v>
      </c>
      <c r="U8" s="469"/>
      <c r="V8" s="465">
        <f>VLOOKUP($A8,Table6,$C$4+'Table 6 data'!R$3,0)</f>
        <v>31.7</v>
      </c>
      <c r="W8" s="465">
        <f>VLOOKUP($A8,Table6,$C$4+'Table 6 data'!S$3,0)</f>
        <v>72.6</v>
      </c>
      <c r="X8" s="465">
        <f>VLOOKUP($A8,Table6,$C$4+'Table 6 data'!T$3,0)</f>
        <v>86.9</v>
      </c>
    </row>
    <row r="9" spans="1:24" s="2" customFormat="1" ht="11.25" customHeight="1">
      <c r="A9" s="333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</row>
    <row r="10" spans="1:24" s="2" customFormat="1" ht="11.25" customHeight="1">
      <c r="A10" s="333" t="s">
        <v>273</v>
      </c>
      <c r="B10" s="465" t="str">
        <f>VLOOKUP($A10,Table6,$C$4+'Table 6 data'!C$3,0)</f>
        <v>x</v>
      </c>
      <c r="C10" s="465">
        <f>VLOOKUP($A10,Table6,$C$4+'Table 6 data'!D$3,0)</f>
        <v>11.1</v>
      </c>
      <c r="D10" s="465">
        <f>VLOOKUP($A10,Table6,$C$4+'Table 6 data'!E$3,0)</f>
        <v>88.9</v>
      </c>
      <c r="E10" s="469"/>
      <c r="F10" s="465" t="str">
        <f>VLOOKUP($A10,Table6,$C$4+'Table 6 data'!F$3,0)</f>
        <v>x</v>
      </c>
      <c r="G10" s="465">
        <f>VLOOKUP($A10,Table6,$C$4+'Table 6 data'!G$3,0)</f>
        <v>91</v>
      </c>
      <c r="H10" s="465">
        <f>VLOOKUP($A10,Table6,$C$4+'Table 6 data'!H$3,0)</f>
        <v>97.3</v>
      </c>
      <c r="I10" s="469"/>
      <c r="J10" s="465" t="str">
        <f>VLOOKUP($A10,Table6,$C$4+'Table 6 data'!I$3,0)</f>
        <v>x</v>
      </c>
      <c r="K10" s="465">
        <f>VLOOKUP($A10,Table6,$C$4+'Table 6 data'!J$3,0)</f>
        <v>91.9</v>
      </c>
      <c r="L10" s="465">
        <f>VLOOKUP($A10,Table6,$C$4+'Table 6 data'!K$3,0)</f>
        <v>97.5</v>
      </c>
      <c r="M10" s="469"/>
      <c r="N10" s="465">
        <f>VLOOKUP($A10,Table6,$C$4+'Table 6 data'!L$3,0)</f>
        <v>0</v>
      </c>
      <c r="O10" s="465">
        <f>VLOOKUP($A10,Table6,$C$4+'Table 6 data'!M$3,0)</f>
        <v>48.7</v>
      </c>
      <c r="P10" s="465">
        <f>VLOOKUP($A10,Table6,$C$4+'Table 6 data'!N$3,0)</f>
        <v>74.6</v>
      </c>
      <c r="Q10" s="469"/>
      <c r="R10" s="465" t="str">
        <f>VLOOKUP($A10,Table6,$C$4+'Table 6 data'!O$3,0)</f>
        <v>x</v>
      </c>
      <c r="S10" s="465">
        <f>VLOOKUP($A10,Table6,$C$4+'Table 6 data'!P$3,0)</f>
        <v>89.8</v>
      </c>
      <c r="T10" s="465">
        <f>VLOOKUP($A10,Table6,$C$4+'Table 6 data'!Q$3,0)</f>
        <v>93</v>
      </c>
      <c r="U10" s="469"/>
      <c r="V10" s="465" t="str">
        <f>VLOOKUP($A10,Table6,$C$4+'Table 6 data'!R$3,0)</f>
        <v>x</v>
      </c>
      <c r="W10" s="465">
        <f>VLOOKUP($A10,Table6,$C$4+'Table 6 data'!S$3,0)</f>
        <v>92.5</v>
      </c>
      <c r="X10" s="465">
        <f>VLOOKUP($A10,Table6,$C$4+'Table 6 data'!T$3,0)</f>
        <v>96.6</v>
      </c>
    </row>
    <row r="11" spans="1:24" s="2" customFormat="1" ht="11.25" customHeight="1">
      <c r="A11" s="333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</row>
    <row r="12" spans="1:24" s="2" customFormat="1" ht="11.25" customHeight="1">
      <c r="A12" s="333" t="s">
        <v>274</v>
      </c>
      <c r="B12" s="465">
        <f>VLOOKUP($A12,Table6,$C$4+'Table 6 data'!C$3,0)</f>
        <v>17.8</v>
      </c>
      <c r="C12" s="465">
        <f>VLOOKUP($A12,Table6,$C$4+'Table 6 data'!D$3,0)</f>
        <v>61.7</v>
      </c>
      <c r="D12" s="465">
        <f>VLOOKUP($A12,Table6,$C$4+'Table 6 data'!E$3,0)</f>
        <v>20.5</v>
      </c>
      <c r="E12" s="469"/>
      <c r="F12" s="465">
        <f>VLOOKUP($A12,Table6,$C$4+'Table 6 data'!F$3,0)</f>
        <v>6.8</v>
      </c>
      <c r="G12" s="465">
        <f>VLOOKUP($A12,Table6,$C$4+'Table 6 data'!G$3,0)</f>
        <v>58.2</v>
      </c>
      <c r="H12" s="465">
        <f>VLOOKUP($A12,Table6,$C$4+'Table 6 data'!H$3,0)</f>
        <v>92.5</v>
      </c>
      <c r="I12" s="469"/>
      <c r="J12" s="465">
        <f>VLOOKUP($A12,Table6,$C$4+'Table 6 data'!I$3,0)</f>
        <v>6.9</v>
      </c>
      <c r="K12" s="465">
        <f>VLOOKUP($A12,Table6,$C$4+'Table 6 data'!J$3,0)</f>
        <v>59.2</v>
      </c>
      <c r="L12" s="465">
        <f>VLOOKUP($A12,Table6,$C$4+'Table 6 data'!K$3,0)</f>
        <v>93.1</v>
      </c>
      <c r="M12" s="469"/>
      <c r="N12" s="465">
        <f>VLOOKUP($A12,Table6,$C$4+'Table 6 data'!L$3,0)</f>
        <v>0.3</v>
      </c>
      <c r="O12" s="465">
        <f>VLOOKUP($A12,Table6,$C$4+'Table 6 data'!M$3,0)</f>
        <v>8.7</v>
      </c>
      <c r="P12" s="465">
        <f>VLOOKUP($A12,Table6,$C$4+'Table 6 data'!N$3,0)</f>
        <v>33.3</v>
      </c>
      <c r="Q12" s="469"/>
      <c r="R12" s="465">
        <f>VLOOKUP($A12,Table6,$C$4+'Table 6 data'!O$3,0)</f>
        <v>49.4</v>
      </c>
      <c r="S12" s="465">
        <f>VLOOKUP($A12,Table6,$C$4+'Table 6 data'!P$3,0)</f>
        <v>69.2</v>
      </c>
      <c r="T12" s="465">
        <f>VLOOKUP($A12,Table6,$C$4+'Table 6 data'!Q$3,0)</f>
        <v>81</v>
      </c>
      <c r="U12" s="469"/>
      <c r="V12" s="465">
        <f>VLOOKUP($A12,Table6,$C$4+'Table 6 data'!R$3,0)</f>
        <v>32.7</v>
      </c>
      <c r="W12" s="465">
        <f>VLOOKUP($A12,Table6,$C$4+'Table 6 data'!S$3,0)</f>
        <v>73.9</v>
      </c>
      <c r="X12" s="465">
        <f>VLOOKUP($A12,Table6,$C$4+'Table 6 data'!T$3,0)</f>
        <v>84.4</v>
      </c>
    </row>
    <row r="13" spans="1:24" s="2" customFormat="1" ht="11.25" customHeight="1">
      <c r="A13" s="333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</row>
    <row r="14" spans="1:24" s="2" customFormat="1" ht="11.25" customHeight="1">
      <c r="A14" s="333" t="s">
        <v>99</v>
      </c>
      <c r="B14" s="465">
        <f>VLOOKUP($A14,Table6,$C$4+'Table 6 data'!C$3,0)</f>
        <v>14.7</v>
      </c>
      <c r="C14" s="465">
        <f>VLOOKUP($A14,Table6,$C$4+'Table 6 data'!D$3,0)</f>
        <v>52.5</v>
      </c>
      <c r="D14" s="465">
        <f>VLOOKUP($A14,Table6,$C$4+'Table 6 data'!E$3,0)</f>
        <v>32.8</v>
      </c>
      <c r="E14" s="469"/>
      <c r="F14" s="465">
        <f>VLOOKUP($A14,Table6,$C$4+'Table 6 data'!F$3,0)</f>
        <v>7.5</v>
      </c>
      <c r="G14" s="465">
        <f>VLOOKUP($A14,Table6,$C$4+'Table 6 data'!G$3,0)</f>
        <v>57.6</v>
      </c>
      <c r="H14" s="465">
        <f>VLOOKUP($A14,Table6,$C$4+'Table 6 data'!H$3,0)</f>
        <v>94.7</v>
      </c>
      <c r="I14" s="469"/>
      <c r="J14" s="465">
        <f>VLOOKUP($A14,Table6,$C$4+'Table 6 data'!I$3,0)</f>
        <v>7.7</v>
      </c>
      <c r="K14" s="465">
        <f>VLOOKUP($A14,Table6,$C$4+'Table 6 data'!J$3,0)</f>
        <v>58.7</v>
      </c>
      <c r="L14" s="465">
        <f>VLOOKUP($A14,Table6,$C$4+'Table 6 data'!K$3,0)</f>
        <v>95.2</v>
      </c>
      <c r="M14" s="469"/>
      <c r="N14" s="465">
        <f>VLOOKUP($A14,Table6,$C$4+'Table 6 data'!L$3,0)</f>
        <v>0.5</v>
      </c>
      <c r="O14" s="465">
        <f>VLOOKUP($A14,Table6,$C$4+'Table 6 data'!M$3,0)</f>
        <v>11.9</v>
      </c>
      <c r="P14" s="465">
        <f>VLOOKUP($A14,Table6,$C$4+'Table 6 data'!N$3,0)</f>
        <v>52.1</v>
      </c>
      <c r="Q14" s="469"/>
      <c r="R14" s="465">
        <f>VLOOKUP($A14,Table6,$C$4+'Table 6 data'!O$3,0)</f>
        <v>48.5</v>
      </c>
      <c r="S14" s="465">
        <f>VLOOKUP($A14,Table6,$C$4+'Table 6 data'!P$3,0)</f>
        <v>68.8</v>
      </c>
      <c r="T14" s="465">
        <f>VLOOKUP($A14,Table6,$C$4+'Table 6 data'!Q$3,0)</f>
        <v>86.2</v>
      </c>
      <c r="U14" s="469"/>
      <c r="V14" s="465">
        <f>VLOOKUP($A14,Table6,$C$4+'Table 6 data'!R$3,0)</f>
        <v>31.8</v>
      </c>
      <c r="W14" s="465">
        <f>VLOOKUP($A14,Table6,$C$4+'Table 6 data'!S$3,0)</f>
        <v>72.8</v>
      </c>
      <c r="X14" s="465">
        <f>VLOOKUP($A14,Table6,$C$4+'Table 6 data'!T$3,0)</f>
        <v>87.8</v>
      </c>
    </row>
    <row r="15" spans="1:24" s="2" customFormat="1" ht="11.25" customHeight="1">
      <c r="A15" s="407"/>
      <c r="B15" s="408"/>
      <c r="C15" s="409"/>
      <c r="D15" s="409"/>
      <c r="E15" s="409"/>
      <c r="F15" s="409"/>
      <c r="G15" s="409"/>
      <c r="H15" s="409"/>
      <c r="I15" s="409"/>
      <c r="J15" s="409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</row>
    <row r="16" spans="1:25" ht="11.25" customHeight="1">
      <c r="A16" s="325"/>
      <c r="B16" s="411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340" t="s">
        <v>386</v>
      </c>
      <c r="Y16" s="131"/>
    </row>
    <row r="17" spans="1:25" ht="11.25" customHeight="1">
      <c r="A17" s="618" t="s">
        <v>157</v>
      </c>
      <c r="B17" s="604"/>
      <c r="C17" s="604"/>
      <c r="D17" s="604"/>
      <c r="E17" s="604"/>
      <c r="F17" s="604"/>
      <c r="G17" s="604"/>
      <c r="H17" s="604"/>
      <c r="I17" s="604"/>
      <c r="J17" s="604"/>
      <c r="K17" s="417"/>
      <c r="L17" s="417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131"/>
    </row>
    <row r="18" spans="1:25" ht="11.25" customHeight="1">
      <c r="A18" s="603" t="s">
        <v>481</v>
      </c>
      <c r="B18" s="603"/>
      <c r="C18" s="603"/>
      <c r="D18" s="603"/>
      <c r="E18" s="603"/>
      <c r="F18" s="603"/>
      <c r="G18" s="603"/>
      <c r="H18" s="418"/>
      <c r="I18" s="418"/>
      <c r="J18" s="418"/>
      <c r="K18" s="418"/>
      <c r="L18" s="418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131"/>
    </row>
    <row r="19" spans="1:25" ht="33.75" customHeight="1">
      <c r="A19" s="612" t="s">
        <v>169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131"/>
    </row>
    <row r="20" spans="1:25" ht="11.25" customHeight="1">
      <c r="A20" s="341"/>
      <c r="B20" s="341"/>
      <c r="C20" s="341"/>
      <c r="D20" s="341"/>
      <c r="E20" s="341"/>
      <c r="F20" s="311"/>
      <c r="G20" s="311"/>
      <c r="H20" s="311"/>
      <c r="I20" s="311"/>
      <c r="J20" s="311"/>
      <c r="K20" s="311"/>
      <c r="L20" s="311"/>
      <c r="M20" s="311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102"/>
    </row>
    <row r="21" spans="1:25" s="89" customFormat="1" ht="11.25" customHeight="1">
      <c r="A21" s="608" t="s">
        <v>156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131"/>
    </row>
    <row r="22" spans="1:24" ht="11.25">
      <c r="A22" s="403"/>
      <c r="B22" s="419"/>
      <c r="C22" s="420"/>
      <c r="D22" s="420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</row>
  </sheetData>
  <sheetProtection sheet="1"/>
  <mergeCells count="15">
    <mergeCell ref="R5:T5"/>
    <mergeCell ref="V5:X5"/>
    <mergeCell ref="A17:J17"/>
    <mergeCell ref="A18:G18"/>
    <mergeCell ref="A1:L1"/>
    <mergeCell ref="V2:X2"/>
    <mergeCell ref="V3:W3"/>
    <mergeCell ref="A21:K21"/>
    <mergeCell ref="A2:B2"/>
    <mergeCell ref="B5:D5"/>
    <mergeCell ref="F5:H5"/>
    <mergeCell ref="J5:L5"/>
    <mergeCell ref="N5:P5"/>
    <mergeCell ref="A19:L19"/>
    <mergeCell ref="A5:A6"/>
  </mergeCells>
  <conditionalFormatting sqref="B8:D8 F8:H8 J8:L8 N8:P8 R8:T8 V8:X8">
    <cfRule type="expression" priority="8" dxfId="94">
      <formula>('Table 6b'!#REF!="Percentage")</formula>
    </cfRule>
  </conditionalFormatting>
  <conditionalFormatting sqref="B10:D10 F10:H10 J10:L10 N10:P10 R10:T10 V10:X10">
    <cfRule type="expression" priority="7" dxfId="94">
      <formula>('Table 6b'!#REF!="Percentage")</formula>
    </cfRule>
  </conditionalFormatting>
  <conditionalFormatting sqref="B12:D12 F12:H12 J12:L12 N12:P12 R12:T12 V12:X12">
    <cfRule type="expression" priority="6" dxfId="94">
      <formula>('Table 6b'!#REF!="Percentage")</formula>
    </cfRule>
  </conditionalFormatting>
  <conditionalFormatting sqref="B14:D14 F14:H14 J14:L14 N14:P14 R14:T14 V14:X14">
    <cfRule type="expression" priority="5" dxfId="94">
      <formula>('Table 6b'!#REF!="Percentage")</formula>
    </cfRule>
  </conditionalFormatting>
  <dataValidations count="1">
    <dataValidation type="list" allowBlank="1" showInputMessage="1" showErrorMessage="1" sqref="X3">
      <formula1>Gender</formula1>
    </dataValidation>
  </dataValidation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24.28125" style="1" customWidth="1"/>
    <col min="2" max="2" width="10.7109375" style="1" customWidth="1"/>
    <col min="3" max="3" width="3.57421875" style="1" customWidth="1"/>
    <col min="4" max="4" width="11.7109375" style="1" customWidth="1"/>
    <col min="5" max="5" width="13.7109375" style="1" bestFit="1" customWidth="1"/>
    <col min="6" max="6" width="11.7109375" style="1" customWidth="1"/>
    <col min="7" max="7" width="13.7109375" style="1" bestFit="1" customWidth="1"/>
    <col min="8" max="8" width="11.7109375" style="1" customWidth="1"/>
    <col min="9" max="16384" width="9.140625" style="1" customWidth="1"/>
  </cols>
  <sheetData>
    <row r="1" spans="1:8" ht="12.75" customHeight="1">
      <c r="A1" s="515" t="s">
        <v>463</v>
      </c>
      <c r="B1" s="515"/>
      <c r="C1" s="515"/>
      <c r="D1" s="515"/>
      <c r="E1" s="515"/>
      <c r="F1" s="515"/>
      <c r="G1" s="515"/>
      <c r="H1" s="515"/>
    </row>
    <row r="2" spans="1:8" ht="12.75" customHeight="1">
      <c r="A2" s="515" t="s">
        <v>443</v>
      </c>
      <c r="B2" s="515"/>
      <c r="C2" s="137"/>
      <c r="D2" s="137"/>
      <c r="E2" s="137"/>
      <c r="F2" s="137"/>
      <c r="G2" s="137"/>
      <c r="H2" s="137"/>
    </row>
    <row r="3" spans="1:8" ht="12.75" customHeight="1">
      <c r="A3" s="133" t="s">
        <v>0</v>
      </c>
      <c r="B3" s="137"/>
      <c r="C3" s="137"/>
      <c r="D3" s="137"/>
      <c r="E3" s="137"/>
      <c r="F3" s="137"/>
      <c r="G3" s="137"/>
      <c r="H3" s="137"/>
    </row>
    <row r="4" spans="1:8" s="2" customFormat="1" ht="11.25" customHeight="1">
      <c r="A4" s="140"/>
      <c r="B4" s="140"/>
      <c r="C4" s="140"/>
      <c r="D4" s="140"/>
      <c r="E4" s="140"/>
      <c r="F4" s="140"/>
      <c r="G4" s="140"/>
      <c r="H4" s="184"/>
    </row>
    <row r="5" spans="1:8" s="2" customFormat="1" ht="22.5" customHeight="1">
      <c r="A5" s="151"/>
      <c r="B5" s="516" t="s">
        <v>91</v>
      </c>
      <c r="C5" s="182"/>
      <c r="D5" s="518" t="s">
        <v>1</v>
      </c>
      <c r="E5" s="518"/>
      <c r="F5" s="518"/>
      <c r="G5" s="518"/>
      <c r="H5" s="518"/>
    </row>
    <row r="6" spans="1:8" s="2" customFormat="1" ht="56.25">
      <c r="A6" s="185"/>
      <c r="B6" s="517"/>
      <c r="C6" s="183"/>
      <c r="D6" s="150" t="s">
        <v>2</v>
      </c>
      <c r="E6" s="150" t="s">
        <v>461</v>
      </c>
      <c r="F6" s="150" t="s">
        <v>3</v>
      </c>
      <c r="G6" s="150" t="s">
        <v>462</v>
      </c>
      <c r="H6" s="150" t="s">
        <v>92</v>
      </c>
    </row>
    <row r="7" spans="1:8" s="2" customFormat="1" ht="11.25" customHeight="1">
      <c r="A7" s="3"/>
      <c r="B7" s="4"/>
      <c r="C7" s="4"/>
      <c r="D7" s="4"/>
      <c r="E7" s="4"/>
      <c r="F7" s="4"/>
      <c r="G7" s="4"/>
      <c r="H7" s="4"/>
    </row>
    <row r="8" spans="1:8" s="2" customFormat="1" ht="11.25" customHeight="1">
      <c r="A8" s="69" t="s">
        <v>4</v>
      </c>
      <c r="B8" s="5"/>
      <c r="C8" s="5"/>
      <c r="D8" s="4"/>
      <c r="E8" s="4"/>
      <c r="F8" s="4"/>
      <c r="G8" s="4"/>
      <c r="H8" s="4"/>
    </row>
    <row r="9" spans="1:8" s="2" customFormat="1" ht="11.25" customHeight="1">
      <c r="A9" s="99" t="s">
        <v>5</v>
      </c>
      <c r="B9" s="6">
        <v>594035</v>
      </c>
      <c r="C9" s="7"/>
      <c r="D9" s="8">
        <v>44.5</v>
      </c>
      <c r="E9" s="8">
        <v>35.2</v>
      </c>
      <c r="F9" s="8">
        <v>86.1</v>
      </c>
      <c r="G9" s="8">
        <v>83.4</v>
      </c>
      <c r="H9" s="8">
        <v>92.2</v>
      </c>
    </row>
    <row r="10" spans="1:8" s="2" customFormat="1" ht="12.75" customHeight="1">
      <c r="A10" s="99" t="s">
        <v>93</v>
      </c>
      <c r="B10" s="6">
        <v>586766</v>
      </c>
      <c r="C10" s="7"/>
      <c r="D10" s="8">
        <v>45.1</v>
      </c>
      <c r="E10" s="9">
        <v>35.6</v>
      </c>
      <c r="F10" s="8">
        <v>86.4</v>
      </c>
      <c r="G10" s="8">
        <v>83.9</v>
      </c>
      <c r="H10" s="8">
        <v>92.3</v>
      </c>
    </row>
    <row r="11" spans="1:8" s="2" customFormat="1" ht="11.25" customHeight="1">
      <c r="A11" s="99" t="s">
        <v>6</v>
      </c>
      <c r="B11" s="6">
        <v>575210</v>
      </c>
      <c r="C11" s="7"/>
      <c r="D11" s="8">
        <v>46.3</v>
      </c>
      <c r="E11" s="9">
        <v>37</v>
      </c>
      <c r="F11" s="8">
        <v>87.5</v>
      </c>
      <c r="G11" s="8">
        <v>83.8</v>
      </c>
      <c r="H11" s="8">
        <v>93.4</v>
      </c>
    </row>
    <row r="12" spans="1:8" s="2" customFormat="1" ht="11.25" customHeight="1">
      <c r="A12" s="99" t="s">
        <v>7</v>
      </c>
      <c r="B12" s="6">
        <v>580972</v>
      </c>
      <c r="C12" s="7"/>
      <c r="D12" s="9">
        <v>47.9</v>
      </c>
      <c r="E12" s="9">
        <v>38.6</v>
      </c>
      <c r="F12" s="9">
        <v>88.5</v>
      </c>
      <c r="G12" s="9">
        <v>85.8</v>
      </c>
      <c r="H12" s="9">
        <v>94</v>
      </c>
    </row>
    <row r="13" spans="1:8" s="2" customFormat="1" ht="11.25" customHeight="1">
      <c r="A13" s="100" t="s">
        <v>8</v>
      </c>
      <c r="B13" s="10">
        <v>580393</v>
      </c>
      <c r="C13" s="11"/>
      <c r="D13" s="8">
        <v>49.2</v>
      </c>
      <c r="E13" s="9">
        <v>40</v>
      </c>
      <c r="F13" s="8">
        <v>88.9</v>
      </c>
      <c r="G13" s="8">
        <v>86.8</v>
      </c>
      <c r="H13" s="8">
        <v>94.4</v>
      </c>
    </row>
    <row r="14" spans="1:8" s="2" customFormat="1" ht="11.25" customHeight="1">
      <c r="A14" s="100" t="s">
        <v>9</v>
      </c>
      <c r="B14" s="10">
        <v>603318</v>
      </c>
      <c r="C14" s="11"/>
      <c r="D14" s="8">
        <v>50</v>
      </c>
      <c r="E14" s="9">
        <v>40.7</v>
      </c>
      <c r="F14" s="8">
        <v>88.9</v>
      </c>
      <c r="G14" s="8">
        <v>86.9</v>
      </c>
      <c r="H14" s="8">
        <v>94.5</v>
      </c>
    </row>
    <row r="15" spans="1:8" s="2" customFormat="1" ht="11.25" customHeight="1">
      <c r="A15" s="100" t="s">
        <v>10</v>
      </c>
      <c r="B15" s="10">
        <v>606554</v>
      </c>
      <c r="C15" s="11"/>
      <c r="D15" s="8">
        <v>51.6</v>
      </c>
      <c r="E15" s="9">
        <v>42.1</v>
      </c>
      <c r="F15" s="8">
        <v>88.9</v>
      </c>
      <c r="G15" s="8">
        <v>87.1</v>
      </c>
      <c r="H15" s="8">
        <v>94.6</v>
      </c>
    </row>
    <row r="16" spans="1:8" s="2" customFormat="1" ht="11.25" customHeight="1">
      <c r="A16" s="100" t="s">
        <v>11</v>
      </c>
      <c r="B16" s="10">
        <v>622122</v>
      </c>
      <c r="C16" s="11"/>
      <c r="D16" s="8">
        <v>52.9</v>
      </c>
      <c r="E16" s="9">
        <v>41.9</v>
      </c>
      <c r="F16" s="8">
        <v>88.8</v>
      </c>
      <c r="G16" s="8">
        <v>86.6</v>
      </c>
      <c r="H16" s="8">
        <v>94.8</v>
      </c>
    </row>
    <row r="17" spans="1:8" s="2" customFormat="1" ht="12.75" customHeight="1">
      <c r="A17" s="100" t="s">
        <v>94</v>
      </c>
      <c r="B17" s="10">
        <v>643560</v>
      </c>
      <c r="C17" s="11"/>
      <c r="D17" s="12">
        <v>53.7</v>
      </c>
      <c r="E17" s="9">
        <v>42.6</v>
      </c>
      <c r="F17" s="12">
        <v>88.8</v>
      </c>
      <c r="G17" s="12">
        <v>86.7</v>
      </c>
      <c r="H17" s="12">
        <v>95.9</v>
      </c>
    </row>
    <row r="18" spans="1:8" s="15" customFormat="1" ht="11.25" customHeight="1">
      <c r="A18" s="103" t="s">
        <v>12</v>
      </c>
      <c r="B18" s="10">
        <v>636771</v>
      </c>
      <c r="C18" s="14"/>
      <c r="D18" s="8">
        <v>56.3</v>
      </c>
      <c r="E18" s="9">
        <v>44.3</v>
      </c>
      <c r="F18" s="8">
        <v>89</v>
      </c>
      <c r="G18" s="8">
        <v>86.9</v>
      </c>
      <c r="H18" s="8">
        <v>96.4</v>
      </c>
    </row>
    <row r="19" spans="1:8" s="15" customFormat="1" ht="11.25" customHeight="1">
      <c r="A19" s="103" t="s">
        <v>13</v>
      </c>
      <c r="B19" s="16">
        <v>648942</v>
      </c>
      <c r="C19" s="17"/>
      <c r="D19" s="18">
        <v>58.5</v>
      </c>
      <c r="E19" s="19">
        <v>45.3</v>
      </c>
      <c r="F19" s="18">
        <v>89.4</v>
      </c>
      <c r="G19" s="18">
        <v>86.8</v>
      </c>
      <c r="H19" s="18">
        <v>96.7</v>
      </c>
    </row>
    <row r="20" spans="1:8" s="15" customFormat="1" ht="11.25" customHeight="1">
      <c r="A20" s="103" t="s">
        <v>14</v>
      </c>
      <c r="B20" s="16">
        <v>656396</v>
      </c>
      <c r="C20" s="17"/>
      <c r="D20" s="18">
        <v>60.9</v>
      </c>
      <c r="E20" s="19">
        <v>46</v>
      </c>
      <c r="F20" s="18">
        <v>90</v>
      </c>
      <c r="G20" s="18">
        <v>86.4</v>
      </c>
      <c r="H20" s="18">
        <v>97.3</v>
      </c>
    </row>
    <row r="21" spans="1:8" s="15" customFormat="1" ht="11.25" customHeight="1">
      <c r="A21" s="103" t="s">
        <v>15</v>
      </c>
      <c r="B21" s="10">
        <v>653808</v>
      </c>
      <c r="C21" s="14"/>
      <c r="D21" s="20">
        <v>64.8</v>
      </c>
      <c r="E21" s="20">
        <v>47.3</v>
      </c>
      <c r="F21" s="20">
        <v>90.8</v>
      </c>
      <c r="G21" s="20">
        <v>86.7</v>
      </c>
      <c r="H21" s="20">
        <v>98</v>
      </c>
    </row>
    <row r="22" spans="1:8" s="15" customFormat="1" ht="11.25" customHeight="1">
      <c r="A22" s="21"/>
      <c r="B22" s="10"/>
      <c r="C22" s="14"/>
      <c r="D22" s="8"/>
      <c r="E22" s="9"/>
      <c r="F22" s="8"/>
      <c r="G22" s="8"/>
      <c r="H22" s="8"/>
    </row>
    <row r="23" spans="1:8" s="15" customFormat="1" ht="12.75" customHeight="1">
      <c r="A23" s="180" t="s">
        <v>147</v>
      </c>
      <c r="B23" s="130"/>
      <c r="C23" s="17"/>
      <c r="D23" s="20"/>
      <c r="E23" s="20"/>
      <c r="F23" s="20"/>
      <c r="G23" s="20"/>
      <c r="H23" s="20"/>
    </row>
    <row r="24" spans="1:8" s="15" customFormat="1" ht="11.25" customHeight="1">
      <c r="A24" s="13" t="s">
        <v>12</v>
      </c>
      <c r="B24" s="16">
        <v>636119</v>
      </c>
      <c r="C24" s="17"/>
      <c r="D24" s="18">
        <v>56.8</v>
      </c>
      <c r="E24" s="18">
        <v>44.7</v>
      </c>
      <c r="F24" s="18">
        <v>89.9</v>
      </c>
      <c r="G24" s="18">
        <v>87.6</v>
      </c>
      <c r="H24" s="18">
        <v>97</v>
      </c>
    </row>
    <row r="25" spans="1:8" s="15" customFormat="1" ht="11.25" customHeight="1">
      <c r="A25" s="13" t="s">
        <v>13</v>
      </c>
      <c r="B25" s="16">
        <v>648833</v>
      </c>
      <c r="C25" s="17"/>
      <c r="D25" s="18">
        <v>59</v>
      </c>
      <c r="E25" s="18">
        <v>45.6</v>
      </c>
      <c r="F25" s="18">
        <v>90.1</v>
      </c>
      <c r="G25" s="18">
        <v>87.4</v>
      </c>
      <c r="H25" s="18">
        <v>97.3</v>
      </c>
    </row>
    <row r="26" spans="1:10" s="15" customFormat="1" ht="11.25" customHeight="1">
      <c r="A26" s="13" t="s">
        <v>14</v>
      </c>
      <c r="B26" s="16">
        <v>655146</v>
      </c>
      <c r="C26" s="17"/>
      <c r="D26" s="18">
        <v>61.4</v>
      </c>
      <c r="E26" s="18">
        <v>46.3</v>
      </c>
      <c r="F26" s="18">
        <v>90.9</v>
      </c>
      <c r="G26" s="18">
        <v>87.1</v>
      </c>
      <c r="H26" s="18">
        <v>98</v>
      </c>
      <c r="J26" s="68"/>
    </row>
    <row r="27" spans="1:8" s="15" customFormat="1" ht="11.25" customHeight="1">
      <c r="A27" s="13" t="s">
        <v>15</v>
      </c>
      <c r="B27" s="16">
        <v>653083</v>
      </c>
      <c r="C27" s="17"/>
      <c r="D27" s="18">
        <v>65.3</v>
      </c>
      <c r="E27" s="18">
        <v>47.6</v>
      </c>
      <c r="F27" s="18">
        <v>91.6</v>
      </c>
      <c r="G27" s="18">
        <v>87.4</v>
      </c>
      <c r="H27" s="18">
        <v>98.6</v>
      </c>
    </row>
    <row r="28" spans="1:8" s="15" customFormat="1" ht="11.25" customHeight="1">
      <c r="A28" s="13" t="s">
        <v>16</v>
      </c>
      <c r="B28" s="16">
        <v>634496</v>
      </c>
      <c r="C28" s="17"/>
      <c r="D28" s="18">
        <v>70</v>
      </c>
      <c r="E28" s="18">
        <v>49.8</v>
      </c>
      <c r="F28" s="18">
        <v>92.3</v>
      </c>
      <c r="G28" s="18">
        <v>88.3</v>
      </c>
      <c r="H28" s="18">
        <v>98.9</v>
      </c>
    </row>
    <row r="29" spans="1:9" s="15" customFormat="1" ht="11.25" customHeight="1">
      <c r="A29" s="22" t="s">
        <v>17</v>
      </c>
      <c r="B29" s="23">
        <v>639263</v>
      </c>
      <c r="C29" s="24"/>
      <c r="D29" s="25">
        <v>75.3</v>
      </c>
      <c r="E29" s="25">
        <v>53.4</v>
      </c>
      <c r="F29" s="25">
        <v>92.8</v>
      </c>
      <c r="G29" s="25">
        <v>88.7</v>
      </c>
      <c r="H29" s="25">
        <v>99</v>
      </c>
      <c r="I29" s="26"/>
    </row>
    <row r="30" spans="1:8" s="15" customFormat="1" ht="11.25" customHeight="1">
      <c r="A30" s="103" t="s">
        <v>95</v>
      </c>
      <c r="B30" s="16">
        <v>639263</v>
      </c>
      <c r="C30" s="17"/>
      <c r="D30" s="18">
        <v>75.4</v>
      </c>
      <c r="E30" s="18">
        <v>53.5</v>
      </c>
      <c r="F30" s="18">
        <v>92.9</v>
      </c>
      <c r="G30" s="18">
        <v>88.8</v>
      </c>
      <c r="H30" s="18">
        <v>99.1</v>
      </c>
    </row>
    <row r="31" spans="1:10" s="2" customFormat="1" ht="11.25" customHeight="1">
      <c r="A31" s="13" t="s">
        <v>18</v>
      </c>
      <c r="B31" s="16">
        <v>627093</v>
      </c>
      <c r="C31" s="17"/>
      <c r="D31" s="18">
        <v>79.6</v>
      </c>
      <c r="E31" s="18">
        <v>59</v>
      </c>
      <c r="F31" s="18">
        <v>93.6</v>
      </c>
      <c r="G31" s="18">
        <v>92.2</v>
      </c>
      <c r="H31" s="18">
        <v>99.3</v>
      </c>
      <c r="I31" s="27"/>
      <c r="J31" s="27"/>
    </row>
    <row r="32" spans="1:10" s="2" customFormat="1" ht="11.25" customHeight="1">
      <c r="A32" s="13" t="s">
        <v>74</v>
      </c>
      <c r="B32" s="16">
        <v>620617</v>
      </c>
      <c r="D32" s="105">
        <v>81.9</v>
      </c>
      <c r="E32" s="105">
        <v>59.4</v>
      </c>
      <c r="F32" s="105">
        <v>94.1</v>
      </c>
      <c r="G32" s="105">
        <v>92.5</v>
      </c>
      <c r="H32" s="105">
        <v>99.6</v>
      </c>
      <c r="I32" s="16"/>
      <c r="J32" s="27"/>
    </row>
    <row r="33" spans="1:10" s="2" customFormat="1" ht="11.25" customHeight="1">
      <c r="A33" s="103" t="s">
        <v>160</v>
      </c>
      <c r="B33" s="16">
        <v>632676</v>
      </c>
      <c r="D33" s="105">
        <v>81.8</v>
      </c>
      <c r="E33" s="105">
        <v>59.2</v>
      </c>
      <c r="F33" s="105">
        <v>94.3</v>
      </c>
      <c r="G33" s="105">
        <v>90.5</v>
      </c>
      <c r="H33" s="105">
        <v>99.6</v>
      </c>
      <c r="I33" s="27"/>
      <c r="J33" s="27"/>
    </row>
    <row r="34" s="15" customFormat="1" ht="12.75" customHeight="1">
      <c r="A34" s="3"/>
    </row>
    <row r="35" spans="1:13" s="15" customFormat="1" ht="12.75" customHeight="1">
      <c r="A35" s="513" t="s">
        <v>148</v>
      </c>
      <c r="B35" s="513"/>
      <c r="C35" s="513"/>
      <c r="D35" s="513"/>
      <c r="E35" s="20"/>
      <c r="F35" s="20"/>
      <c r="G35" s="20"/>
      <c r="H35" s="20"/>
      <c r="I35" s="18"/>
      <c r="J35" s="18"/>
      <c r="K35" s="18"/>
      <c r="L35" s="18"/>
      <c r="M35" s="18"/>
    </row>
    <row r="36" spans="1:13" s="15" customFormat="1" ht="11.25" customHeight="1">
      <c r="A36" s="13" t="s">
        <v>12</v>
      </c>
      <c r="B36" s="16">
        <v>584170</v>
      </c>
      <c r="C36" s="17"/>
      <c r="D36" s="18">
        <v>54.9</v>
      </c>
      <c r="E36" s="18">
        <v>42.5</v>
      </c>
      <c r="F36" s="18">
        <v>90.3</v>
      </c>
      <c r="G36" s="18">
        <v>88.5</v>
      </c>
      <c r="H36" s="18">
        <v>97.3</v>
      </c>
      <c r="I36" s="18"/>
      <c r="J36" s="18"/>
      <c r="K36" s="18"/>
      <c r="L36" s="18"/>
      <c r="M36" s="18"/>
    </row>
    <row r="37" spans="1:13" s="15" customFormat="1" ht="11.25" customHeight="1">
      <c r="A37" s="13" t="s">
        <v>13</v>
      </c>
      <c r="B37" s="16">
        <v>594134</v>
      </c>
      <c r="C37" s="17"/>
      <c r="D37" s="18">
        <v>57.3</v>
      </c>
      <c r="E37" s="18">
        <v>44</v>
      </c>
      <c r="F37" s="18">
        <v>90.8</v>
      </c>
      <c r="G37" s="18">
        <v>88.8</v>
      </c>
      <c r="H37" s="18">
        <v>97.8</v>
      </c>
      <c r="I37" s="18"/>
      <c r="J37" s="18"/>
      <c r="K37" s="18"/>
      <c r="L37" s="18"/>
      <c r="M37" s="18"/>
    </row>
    <row r="38" spans="1:13" s="15" customFormat="1" ht="11.25" customHeight="1">
      <c r="A38" s="13" t="s">
        <v>14</v>
      </c>
      <c r="B38" s="16">
        <v>600664</v>
      </c>
      <c r="C38" s="17"/>
      <c r="D38" s="18">
        <v>59.9</v>
      </c>
      <c r="E38" s="18">
        <v>45.8</v>
      </c>
      <c r="F38" s="18">
        <v>91.5</v>
      </c>
      <c r="G38" s="18">
        <v>89.6</v>
      </c>
      <c r="H38" s="18">
        <v>98.4</v>
      </c>
      <c r="I38" s="18"/>
      <c r="J38" s="18"/>
      <c r="K38" s="18"/>
      <c r="L38" s="18"/>
      <c r="M38" s="18"/>
    </row>
    <row r="39" spans="1:8" s="15" customFormat="1" ht="11.25" customHeight="1">
      <c r="A39" s="13" t="s">
        <v>15</v>
      </c>
      <c r="B39" s="16">
        <v>598102</v>
      </c>
      <c r="C39" s="28"/>
      <c r="D39" s="18">
        <v>64.4</v>
      </c>
      <c r="E39" s="18">
        <v>48.2</v>
      </c>
      <c r="F39" s="18">
        <v>92.4</v>
      </c>
      <c r="G39" s="18">
        <v>90.9</v>
      </c>
      <c r="H39" s="18">
        <v>98.3</v>
      </c>
    </row>
    <row r="40" spans="1:8" s="15" customFormat="1" ht="11.25" customHeight="1">
      <c r="A40" s="13" t="s">
        <v>16</v>
      </c>
      <c r="B40" s="16">
        <v>578841</v>
      </c>
      <c r="C40" s="17"/>
      <c r="D40" s="18">
        <v>69.8</v>
      </c>
      <c r="E40" s="18">
        <v>50.7</v>
      </c>
      <c r="F40" s="18">
        <v>93.5</v>
      </c>
      <c r="G40" s="18">
        <v>92</v>
      </c>
      <c r="H40" s="18">
        <v>98.7</v>
      </c>
    </row>
    <row r="41" spans="1:8" s="15" customFormat="1" ht="11.25" customHeight="1">
      <c r="A41" s="22" t="s">
        <v>19</v>
      </c>
      <c r="B41" s="23">
        <v>578060</v>
      </c>
      <c r="C41" s="23"/>
      <c r="D41" s="29">
        <v>76.1</v>
      </c>
      <c r="E41" s="29">
        <v>55.1</v>
      </c>
      <c r="F41" s="29">
        <v>94.7</v>
      </c>
      <c r="G41" s="29">
        <v>93.3</v>
      </c>
      <c r="H41" s="29">
        <v>99</v>
      </c>
    </row>
    <row r="42" spans="1:8" s="15" customFormat="1" ht="11.25" customHeight="1">
      <c r="A42" s="103" t="s">
        <v>95</v>
      </c>
      <c r="B42" s="16">
        <v>578060</v>
      </c>
      <c r="C42" s="17"/>
      <c r="D42" s="18">
        <v>76.1</v>
      </c>
      <c r="E42" s="18">
        <v>55.1</v>
      </c>
      <c r="F42" s="18">
        <v>94.7</v>
      </c>
      <c r="G42" s="18">
        <v>93.3</v>
      </c>
      <c r="H42" s="18">
        <v>99</v>
      </c>
    </row>
    <row r="43" spans="1:8" s="15" customFormat="1" ht="11.25" customHeight="1">
      <c r="A43" s="13" t="s">
        <v>18</v>
      </c>
      <c r="B43" s="16">
        <v>566927</v>
      </c>
      <c r="C43" s="17"/>
      <c r="D43" s="18">
        <v>80.5</v>
      </c>
      <c r="E43" s="18">
        <v>58.2</v>
      </c>
      <c r="F43" s="18">
        <v>95.2</v>
      </c>
      <c r="G43" s="18">
        <v>93.9</v>
      </c>
      <c r="H43" s="18">
        <v>99.2</v>
      </c>
    </row>
    <row r="44" spans="1:8" s="15" customFormat="1" ht="11.25" customHeight="1">
      <c r="A44" s="13" t="s">
        <v>74</v>
      </c>
      <c r="B44" s="16">
        <v>561308</v>
      </c>
      <c r="D44" s="105">
        <v>83</v>
      </c>
      <c r="E44" s="105">
        <v>58.8</v>
      </c>
      <c r="F44" s="105">
        <v>95.7</v>
      </c>
      <c r="G44" s="105">
        <v>94.2</v>
      </c>
      <c r="H44" s="105">
        <v>99.3</v>
      </c>
    </row>
    <row r="45" spans="1:8" s="15" customFormat="1" ht="11.25" customHeight="1">
      <c r="A45" s="103" t="s">
        <v>160</v>
      </c>
      <c r="B45" s="16">
        <v>571334</v>
      </c>
      <c r="C45" s="2"/>
      <c r="D45" s="105">
        <v>82.9</v>
      </c>
      <c r="E45" s="105">
        <v>60.6</v>
      </c>
      <c r="F45" s="105">
        <v>95.8</v>
      </c>
      <c r="G45" s="105">
        <v>94.2</v>
      </c>
      <c r="H45" s="105">
        <v>99.3</v>
      </c>
    </row>
    <row r="46" spans="1:10" s="2" customFormat="1" ht="11.25" customHeight="1">
      <c r="A46" s="30"/>
      <c r="B46" s="31"/>
      <c r="C46" s="32"/>
      <c r="D46" s="33"/>
      <c r="E46" s="33"/>
      <c r="F46" s="33"/>
      <c r="G46" s="33"/>
      <c r="H46" s="33"/>
      <c r="J46" s="27"/>
    </row>
    <row r="47" spans="1:8" s="2" customFormat="1" ht="11.25" customHeight="1">
      <c r="A47" s="186"/>
      <c r="B47" s="187"/>
      <c r="C47" s="188"/>
      <c r="D47" s="189"/>
      <c r="E47" s="189"/>
      <c r="F47" s="189"/>
      <c r="G47" s="189"/>
      <c r="H47" s="124" t="s">
        <v>380</v>
      </c>
    </row>
    <row r="48" spans="1:8" s="2" customFormat="1" ht="11.25" customHeight="1">
      <c r="A48" s="512" t="s">
        <v>476</v>
      </c>
      <c r="B48" s="512"/>
      <c r="C48" s="512"/>
      <c r="D48" s="512"/>
      <c r="E48" s="140"/>
      <c r="F48" s="140"/>
      <c r="G48" s="140"/>
      <c r="H48" s="140"/>
    </row>
    <row r="49" spans="1:8" s="2" customFormat="1" ht="11.25" customHeight="1">
      <c r="A49" s="512" t="s">
        <v>383</v>
      </c>
      <c r="B49" s="512"/>
      <c r="C49" s="512"/>
      <c r="D49" s="512"/>
      <c r="E49" s="140"/>
      <c r="F49" s="140"/>
      <c r="G49" s="140"/>
      <c r="H49" s="140"/>
    </row>
    <row r="50" spans="1:8" s="2" customFormat="1" ht="11.25" customHeight="1">
      <c r="A50" s="521" t="s">
        <v>161</v>
      </c>
      <c r="B50" s="521"/>
      <c r="C50" s="521"/>
      <c r="D50" s="521"/>
      <c r="E50" s="521"/>
      <c r="F50" s="521"/>
      <c r="G50" s="521"/>
      <c r="H50" s="521"/>
    </row>
    <row r="51" spans="1:8" ht="12" customHeight="1">
      <c r="A51" s="520" t="s">
        <v>162</v>
      </c>
      <c r="B51" s="520"/>
      <c r="C51" s="520"/>
      <c r="D51" s="520"/>
      <c r="E51" s="520"/>
      <c r="F51" s="520"/>
      <c r="G51" s="520"/>
      <c r="H51" s="520"/>
    </row>
    <row r="52" spans="1:8" s="15" customFormat="1" ht="11.25" customHeight="1">
      <c r="A52" s="512" t="s">
        <v>475</v>
      </c>
      <c r="B52" s="512"/>
      <c r="C52" s="512"/>
      <c r="D52" s="512"/>
      <c r="E52" s="512"/>
      <c r="F52" s="512"/>
      <c r="G52" s="512"/>
      <c r="H52" s="140"/>
    </row>
    <row r="53" spans="1:8" s="15" customFormat="1" ht="11.25" customHeight="1">
      <c r="A53" s="512" t="s">
        <v>20</v>
      </c>
      <c r="B53" s="512"/>
      <c r="C53" s="512"/>
      <c r="D53" s="512"/>
      <c r="E53" s="140"/>
      <c r="F53" s="140"/>
      <c r="G53" s="140"/>
      <c r="H53" s="140"/>
    </row>
    <row r="54" spans="1:8" ht="12">
      <c r="A54" s="512" t="s">
        <v>21</v>
      </c>
      <c r="B54" s="512"/>
      <c r="C54" s="512"/>
      <c r="D54" s="512"/>
      <c r="E54" s="512"/>
      <c r="F54" s="512"/>
      <c r="G54" s="175"/>
      <c r="H54" s="175"/>
    </row>
    <row r="55" spans="1:8" ht="22.5" customHeight="1">
      <c r="A55" s="519" t="s">
        <v>163</v>
      </c>
      <c r="B55" s="519"/>
      <c r="C55" s="519"/>
      <c r="D55" s="519"/>
      <c r="E55" s="519"/>
      <c r="F55" s="519"/>
      <c r="G55" s="519"/>
      <c r="H55" s="519"/>
    </row>
    <row r="56" spans="1:8" ht="33.75" customHeight="1">
      <c r="A56" s="514" t="s">
        <v>164</v>
      </c>
      <c r="B56" s="514"/>
      <c r="C56" s="514"/>
      <c r="D56" s="514"/>
      <c r="E56" s="514"/>
      <c r="F56" s="514"/>
      <c r="G56" s="514"/>
      <c r="H56" s="514"/>
    </row>
  </sheetData>
  <sheetProtection/>
  <mergeCells count="14">
    <mergeCell ref="A49:D49"/>
    <mergeCell ref="A50:H50"/>
    <mergeCell ref="A52:G52"/>
    <mergeCell ref="A53:D53"/>
    <mergeCell ref="A54:F54"/>
    <mergeCell ref="A35:D35"/>
    <mergeCell ref="A56:H56"/>
    <mergeCell ref="A1:H1"/>
    <mergeCell ref="A2:B2"/>
    <mergeCell ref="B5:B6"/>
    <mergeCell ref="D5:H5"/>
    <mergeCell ref="A55:H55"/>
    <mergeCell ref="A51:H51"/>
    <mergeCell ref="A48:D48"/>
  </mergeCell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M27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426" customWidth="1"/>
    <col min="2" max="2" width="10.421875" style="131" customWidth="1"/>
    <col min="3" max="4" width="10.8515625" style="425" customWidth="1"/>
    <col min="5" max="10" width="10.8515625" style="424" customWidth="1"/>
    <col min="11" max="11" width="9.8515625" style="424" customWidth="1"/>
    <col min="12" max="12" width="9.00390625" style="131" customWidth="1"/>
    <col min="13" max="16384" width="9.140625" style="131" customWidth="1"/>
  </cols>
  <sheetData>
    <row r="1" spans="1:12" s="102" customFormat="1" ht="13.5">
      <c r="A1" s="619" t="s">
        <v>482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5" ht="12">
      <c r="A2" s="515" t="s">
        <v>385</v>
      </c>
      <c r="B2" s="515"/>
      <c r="E2" s="451"/>
    </row>
    <row r="3" spans="1:5" ht="12">
      <c r="A3" s="133" t="s">
        <v>0</v>
      </c>
      <c r="B3" s="134"/>
      <c r="E3" s="451"/>
    </row>
    <row r="4" spans="1:12" ht="12.75">
      <c r="A4" s="75"/>
      <c r="B4" s="450"/>
      <c r="C4" s="449"/>
      <c r="D4" s="449"/>
      <c r="E4" s="448"/>
      <c r="F4" s="448"/>
      <c r="G4" s="448"/>
      <c r="H4" s="448"/>
      <c r="I4" s="448"/>
      <c r="J4" s="448"/>
      <c r="K4" s="448"/>
      <c r="L4" s="447"/>
    </row>
    <row r="5" spans="1:12" ht="11.25">
      <c r="A5" s="446"/>
      <c r="B5" s="445" t="s">
        <v>404</v>
      </c>
      <c r="C5" s="444"/>
      <c r="D5" s="444"/>
      <c r="E5" s="444"/>
      <c r="F5" s="444"/>
      <c r="G5" s="444"/>
      <c r="H5" s="444"/>
      <c r="I5" s="444"/>
      <c r="J5" s="444"/>
      <c r="K5" s="444"/>
      <c r="L5" s="443"/>
    </row>
    <row r="6" spans="1:12" ht="22.5">
      <c r="A6" s="442"/>
      <c r="B6" s="441" t="s">
        <v>403</v>
      </c>
      <c r="C6" s="440" t="s">
        <v>402</v>
      </c>
      <c r="D6" s="440" t="s">
        <v>401</v>
      </c>
      <c r="E6" s="440" t="s">
        <v>400</v>
      </c>
      <c r="F6" s="440" t="s">
        <v>399</v>
      </c>
      <c r="G6" s="440" t="s">
        <v>398</v>
      </c>
      <c r="H6" s="440" t="s">
        <v>397</v>
      </c>
      <c r="I6" s="440" t="s">
        <v>396</v>
      </c>
      <c r="J6" s="440" t="s">
        <v>395</v>
      </c>
      <c r="K6" s="440" t="s">
        <v>394</v>
      </c>
      <c r="L6" s="440" t="s">
        <v>27</v>
      </c>
    </row>
    <row r="7" spans="2:11" ht="11.25">
      <c r="B7" s="439"/>
      <c r="C7" s="73"/>
      <c r="D7" s="73"/>
      <c r="E7" s="72"/>
      <c r="F7" s="72"/>
      <c r="G7" s="72"/>
      <c r="H7" s="73"/>
      <c r="I7" s="73"/>
      <c r="J7" s="73"/>
      <c r="K7" s="73"/>
    </row>
    <row r="8" spans="1:12" ht="11.25">
      <c r="A8" s="130" t="s">
        <v>393</v>
      </c>
      <c r="B8" s="436">
        <v>667</v>
      </c>
      <c r="C8" s="436">
        <v>760</v>
      </c>
      <c r="D8" s="436">
        <v>650</v>
      </c>
      <c r="E8" s="436">
        <v>406</v>
      </c>
      <c r="F8" s="436">
        <v>186</v>
      </c>
      <c r="G8" s="436">
        <v>89</v>
      </c>
      <c r="H8" s="436">
        <v>46</v>
      </c>
      <c r="I8" s="436">
        <v>41</v>
      </c>
      <c r="J8" s="436">
        <v>49</v>
      </c>
      <c r="K8" s="436">
        <v>25</v>
      </c>
      <c r="L8" s="436">
        <v>2919</v>
      </c>
    </row>
    <row r="9" spans="1:12" ht="11.25">
      <c r="A9" s="130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</row>
    <row r="10" spans="1:12" ht="22.5">
      <c r="A10" s="155" t="s">
        <v>392</v>
      </c>
      <c r="B10" s="436">
        <v>330</v>
      </c>
      <c r="C10" s="436">
        <v>460</v>
      </c>
      <c r="D10" s="436">
        <v>362</v>
      </c>
      <c r="E10" s="436">
        <v>199</v>
      </c>
      <c r="F10" s="436">
        <v>88</v>
      </c>
      <c r="G10" s="436">
        <v>31</v>
      </c>
      <c r="H10" s="436">
        <v>11</v>
      </c>
      <c r="I10" s="436">
        <v>7</v>
      </c>
      <c r="J10" s="436">
        <v>9</v>
      </c>
      <c r="K10" s="436">
        <v>7</v>
      </c>
      <c r="L10" s="436">
        <v>1504</v>
      </c>
    </row>
    <row r="11" spans="1:12" ht="11.25">
      <c r="A11" s="97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</row>
    <row r="12" spans="1:12" ht="11.25">
      <c r="A12" s="97" t="s">
        <v>429</v>
      </c>
      <c r="B12" s="436">
        <v>337</v>
      </c>
      <c r="C12" s="436">
        <v>299</v>
      </c>
      <c r="D12" s="436">
        <v>288</v>
      </c>
      <c r="E12" s="436">
        <v>207</v>
      </c>
      <c r="F12" s="436">
        <v>98</v>
      </c>
      <c r="G12" s="436">
        <v>57</v>
      </c>
      <c r="H12" s="436">
        <v>34</v>
      </c>
      <c r="I12" s="436">
        <v>34</v>
      </c>
      <c r="J12" s="436">
        <v>40</v>
      </c>
      <c r="K12" s="436">
        <v>18</v>
      </c>
      <c r="L12" s="436">
        <v>1412</v>
      </c>
    </row>
    <row r="13" spans="1:12" ht="11.25">
      <c r="A13" s="427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11.25">
      <c r="A14" s="78" t="s">
        <v>391</v>
      </c>
      <c r="B14" s="436">
        <v>213</v>
      </c>
      <c r="C14" s="436">
        <v>86</v>
      </c>
      <c r="D14" s="436">
        <v>37</v>
      </c>
      <c r="E14" s="436">
        <v>14</v>
      </c>
      <c r="F14" s="436">
        <v>3</v>
      </c>
      <c r="G14" s="436">
        <v>2</v>
      </c>
      <c r="H14" s="436">
        <v>1</v>
      </c>
      <c r="I14" s="436">
        <v>2</v>
      </c>
      <c r="J14" s="436">
        <v>0</v>
      </c>
      <c r="K14" s="436">
        <v>0</v>
      </c>
      <c r="L14" s="436">
        <v>358</v>
      </c>
    </row>
    <row r="15" spans="1:12" ht="11.25">
      <c r="A15" s="78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 ht="11.25">
      <c r="A16" s="78" t="s">
        <v>390</v>
      </c>
      <c r="B16" s="436">
        <v>119</v>
      </c>
      <c r="C16" s="436">
        <v>212</v>
      </c>
      <c r="D16" s="436">
        <v>249</v>
      </c>
      <c r="E16" s="436">
        <v>192</v>
      </c>
      <c r="F16" s="436">
        <v>95</v>
      </c>
      <c r="G16" s="436">
        <v>54</v>
      </c>
      <c r="H16" s="436">
        <v>33</v>
      </c>
      <c r="I16" s="436">
        <v>32</v>
      </c>
      <c r="J16" s="436">
        <v>40</v>
      </c>
      <c r="K16" s="436">
        <v>18</v>
      </c>
      <c r="L16" s="436">
        <v>1044</v>
      </c>
    </row>
    <row r="17" spans="1:12" ht="11.25">
      <c r="A17" s="438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2" ht="22.5">
      <c r="A18" s="156" t="s">
        <v>430</v>
      </c>
      <c r="B18" s="436">
        <v>5</v>
      </c>
      <c r="C18" s="436">
        <v>1</v>
      </c>
      <c r="D18" s="436">
        <v>2</v>
      </c>
      <c r="E18" s="436">
        <v>1</v>
      </c>
      <c r="F18" s="436">
        <v>0</v>
      </c>
      <c r="G18" s="436">
        <v>1</v>
      </c>
      <c r="H18" s="436">
        <v>0</v>
      </c>
      <c r="I18" s="436">
        <v>0</v>
      </c>
      <c r="J18" s="436">
        <v>0</v>
      </c>
      <c r="K18" s="436">
        <v>0</v>
      </c>
      <c r="L18" s="436">
        <v>10</v>
      </c>
    </row>
    <row r="19" spans="1:12" ht="11.25">
      <c r="A19" s="438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</row>
    <row r="20" spans="1:12" ht="11.25">
      <c r="A20" s="437" t="s">
        <v>431</v>
      </c>
      <c r="B20" s="436">
        <v>285</v>
      </c>
      <c r="C20" s="436">
        <v>56</v>
      </c>
      <c r="D20" s="436">
        <v>64</v>
      </c>
      <c r="E20" s="436">
        <v>63</v>
      </c>
      <c r="F20" s="436">
        <v>48</v>
      </c>
      <c r="G20" s="436">
        <v>80</v>
      </c>
      <c r="H20" s="436">
        <v>57</v>
      </c>
      <c r="I20" s="436">
        <v>50</v>
      </c>
      <c r="J20" s="436">
        <v>30</v>
      </c>
      <c r="K20" s="436">
        <v>11</v>
      </c>
      <c r="L20" s="436">
        <v>744</v>
      </c>
    </row>
    <row r="21" spans="1:12" ht="11.25">
      <c r="A21" s="435"/>
      <c r="B21" s="434"/>
      <c r="C21" s="433"/>
      <c r="D21" s="433"/>
      <c r="E21" s="433"/>
      <c r="F21" s="433"/>
      <c r="G21" s="433"/>
      <c r="H21" s="433"/>
      <c r="I21" s="433"/>
      <c r="J21" s="433"/>
      <c r="K21" s="433"/>
      <c r="L21" s="432"/>
    </row>
    <row r="22" spans="1:12" ht="11.25">
      <c r="A22" s="431"/>
      <c r="B22" s="430"/>
      <c r="C22" s="429"/>
      <c r="D22" s="429"/>
      <c r="E22" s="429"/>
      <c r="F22" s="429"/>
      <c r="G22" s="429"/>
      <c r="H22" s="429"/>
      <c r="I22" s="429"/>
      <c r="J22" s="429"/>
      <c r="K22" s="429"/>
      <c r="L22" s="124" t="s">
        <v>386</v>
      </c>
    </row>
    <row r="23" spans="1:13" ht="22.5" customHeight="1">
      <c r="A23" s="521" t="s">
        <v>434</v>
      </c>
      <c r="B23" s="521"/>
      <c r="C23" s="521"/>
      <c r="D23" s="521"/>
      <c r="E23" s="521"/>
      <c r="F23" s="521"/>
      <c r="G23" s="521"/>
      <c r="H23" s="535"/>
      <c r="I23" s="535"/>
      <c r="J23" s="535"/>
      <c r="K23" s="535"/>
      <c r="L23" s="535"/>
      <c r="M23" s="428"/>
    </row>
    <row r="24" spans="1:13" ht="22.5" customHeight="1">
      <c r="A24" s="620" t="s">
        <v>170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129"/>
    </row>
    <row r="25" spans="1:13" ht="11.25">
      <c r="A25" s="585" t="s">
        <v>447</v>
      </c>
      <c r="B25" s="585"/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130"/>
    </row>
    <row r="26" spans="1:12" ht="11.25">
      <c r="A26" s="621" t="s">
        <v>448</v>
      </c>
      <c r="B26" s="621"/>
      <c r="C26" s="621"/>
      <c r="D26" s="621"/>
      <c r="E26" s="130"/>
      <c r="F26" s="130"/>
      <c r="G26" s="130"/>
      <c r="H26" s="130"/>
      <c r="I26" s="130"/>
      <c r="J26" s="130"/>
      <c r="K26" s="130"/>
      <c r="L26" s="130"/>
    </row>
    <row r="27" ht="11.25">
      <c r="A27" s="426" t="s">
        <v>432</v>
      </c>
    </row>
  </sheetData>
  <sheetProtection/>
  <mergeCells count="6">
    <mergeCell ref="A1:L1"/>
    <mergeCell ref="A2:B2"/>
    <mergeCell ref="A23:L23"/>
    <mergeCell ref="A24:L24"/>
    <mergeCell ref="A25:L25"/>
    <mergeCell ref="A26:D26"/>
  </mergeCells>
  <printOptions/>
  <pageMargins left="0.35433070866141736" right="0.15748031496062992" top="0.984251968503937" bottom="0.984251968503937" header="0.5118110236220472" footer="0.5118110236220472"/>
  <pageSetup fitToHeight="0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M19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426" customWidth="1"/>
    <col min="2" max="2" width="10.421875" style="131" customWidth="1"/>
    <col min="3" max="4" width="10.8515625" style="425" customWidth="1"/>
    <col min="5" max="10" width="10.8515625" style="424" customWidth="1"/>
    <col min="11" max="11" width="9.8515625" style="424" customWidth="1"/>
    <col min="12" max="12" width="9.00390625" style="131" customWidth="1"/>
    <col min="13" max="16384" width="9.140625" style="131" customWidth="1"/>
  </cols>
  <sheetData>
    <row r="1" spans="1:12" s="102" customFormat="1" ht="13.5">
      <c r="A1" s="619" t="s">
        <v>483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5" ht="12">
      <c r="A2" s="515" t="s">
        <v>385</v>
      </c>
      <c r="B2" s="515"/>
      <c r="E2" s="451"/>
    </row>
    <row r="3" spans="1:5" ht="12">
      <c r="A3" s="133" t="s">
        <v>0</v>
      </c>
      <c r="B3" s="134"/>
      <c r="E3" s="451"/>
    </row>
    <row r="4" spans="1:12" ht="12.75">
      <c r="A4" s="75"/>
      <c r="B4" s="450"/>
      <c r="C4" s="449"/>
      <c r="D4" s="449"/>
      <c r="E4" s="448"/>
      <c r="F4" s="448"/>
      <c r="G4" s="448"/>
      <c r="H4" s="448"/>
      <c r="I4" s="448"/>
      <c r="J4" s="448"/>
      <c r="K4" s="448"/>
      <c r="L4" s="447"/>
    </row>
    <row r="5" spans="1:12" ht="11.25">
      <c r="A5" s="446"/>
      <c r="B5" s="445" t="s">
        <v>404</v>
      </c>
      <c r="C5" s="444"/>
      <c r="D5" s="444"/>
      <c r="E5" s="444"/>
      <c r="F5" s="444"/>
      <c r="G5" s="444"/>
      <c r="H5" s="444"/>
      <c r="I5" s="444"/>
      <c r="J5" s="444"/>
      <c r="K5" s="444"/>
      <c r="L5" s="443"/>
    </row>
    <row r="6" spans="1:12" ht="22.5">
      <c r="A6" s="442"/>
      <c r="B6" s="441" t="s">
        <v>403</v>
      </c>
      <c r="C6" s="440" t="s">
        <v>402</v>
      </c>
      <c r="D6" s="440" t="s">
        <v>401</v>
      </c>
      <c r="E6" s="440" t="s">
        <v>400</v>
      </c>
      <c r="F6" s="440" t="s">
        <v>399</v>
      </c>
      <c r="G6" s="440" t="s">
        <v>398</v>
      </c>
      <c r="H6" s="440" t="s">
        <v>397</v>
      </c>
      <c r="I6" s="440" t="s">
        <v>396</v>
      </c>
      <c r="J6" s="440" t="s">
        <v>395</v>
      </c>
      <c r="K6" s="440" t="s">
        <v>394</v>
      </c>
      <c r="L6" s="440" t="s">
        <v>27</v>
      </c>
    </row>
    <row r="7" spans="2:11" ht="11.25">
      <c r="B7" s="439"/>
      <c r="C7" s="73"/>
      <c r="D7" s="73"/>
      <c r="E7" s="72"/>
      <c r="F7" s="72"/>
      <c r="G7" s="72"/>
      <c r="H7" s="73"/>
      <c r="I7" s="73"/>
      <c r="J7" s="73"/>
      <c r="K7" s="73"/>
    </row>
    <row r="8" spans="1:12" ht="11.25">
      <c r="A8" s="70" t="s">
        <v>151</v>
      </c>
      <c r="B8" s="436">
        <v>591</v>
      </c>
      <c r="C8" s="436">
        <v>732</v>
      </c>
      <c r="D8" s="436">
        <v>628</v>
      </c>
      <c r="E8" s="436">
        <v>396</v>
      </c>
      <c r="F8" s="436">
        <v>180</v>
      </c>
      <c r="G8" s="436">
        <v>72</v>
      </c>
      <c r="H8" s="436">
        <v>22</v>
      </c>
      <c r="I8" s="436">
        <v>5</v>
      </c>
      <c r="J8" s="436">
        <v>4</v>
      </c>
      <c r="K8" s="436">
        <v>0</v>
      </c>
      <c r="L8" s="436">
        <v>2630</v>
      </c>
    </row>
    <row r="9" spans="1:12" ht="11.25">
      <c r="A9" s="130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</row>
    <row r="10" spans="1:12" ht="11.25">
      <c r="A10" s="130" t="s">
        <v>56</v>
      </c>
      <c r="B10" s="436">
        <v>7</v>
      </c>
      <c r="C10" s="436">
        <v>1</v>
      </c>
      <c r="D10" s="436">
        <v>1</v>
      </c>
      <c r="E10" s="436">
        <v>7</v>
      </c>
      <c r="F10" s="436">
        <v>2</v>
      </c>
      <c r="G10" s="436">
        <v>16</v>
      </c>
      <c r="H10" s="436">
        <v>24</v>
      </c>
      <c r="I10" s="436">
        <v>36</v>
      </c>
      <c r="J10" s="436">
        <v>45</v>
      </c>
      <c r="K10" s="436">
        <v>25</v>
      </c>
      <c r="L10" s="436">
        <v>164</v>
      </c>
    </row>
    <row r="11" spans="1:12" ht="11.25">
      <c r="A11" s="130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</row>
    <row r="12" spans="1:12" ht="11.25">
      <c r="A12" s="130" t="s">
        <v>145</v>
      </c>
      <c r="B12" s="436">
        <v>69</v>
      </c>
      <c r="C12" s="436">
        <v>27</v>
      </c>
      <c r="D12" s="436">
        <v>21</v>
      </c>
      <c r="E12" s="436">
        <v>3</v>
      </c>
      <c r="F12" s="436">
        <v>4</v>
      </c>
      <c r="G12" s="436">
        <v>1</v>
      </c>
      <c r="H12" s="436">
        <v>0</v>
      </c>
      <c r="I12" s="436">
        <v>0</v>
      </c>
      <c r="J12" s="436">
        <v>0</v>
      </c>
      <c r="K12" s="436">
        <v>0</v>
      </c>
      <c r="L12" s="436">
        <v>125</v>
      </c>
    </row>
    <row r="13" spans="1:12" ht="11.25">
      <c r="A13" s="97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11.25">
      <c r="A14" s="130" t="s">
        <v>393</v>
      </c>
      <c r="B14" s="436">
        <v>667</v>
      </c>
      <c r="C14" s="436">
        <v>760</v>
      </c>
      <c r="D14" s="436">
        <v>650</v>
      </c>
      <c r="E14" s="436">
        <v>406</v>
      </c>
      <c r="F14" s="436">
        <v>186</v>
      </c>
      <c r="G14" s="436">
        <v>89</v>
      </c>
      <c r="H14" s="436">
        <v>46</v>
      </c>
      <c r="I14" s="436">
        <v>41</v>
      </c>
      <c r="J14" s="436">
        <v>49</v>
      </c>
      <c r="K14" s="436">
        <v>25</v>
      </c>
      <c r="L14" s="436">
        <v>2919</v>
      </c>
    </row>
    <row r="15" spans="1:12" ht="11.25">
      <c r="A15" s="435"/>
      <c r="B15" s="434"/>
      <c r="C15" s="433"/>
      <c r="D15" s="433"/>
      <c r="E15" s="433"/>
      <c r="F15" s="433"/>
      <c r="G15" s="433"/>
      <c r="H15" s="433"/>
      <c r="I15" s="433"/>
      <c r="J15" s="433"/>
      <c r="K15" s="433"/>
      <c r="L15" s="432"/>
    </row>
    <row r="16" spans="1:12" ht="11.25">
      <c r="A16" s="431"/>
      <c r="B16" s="430"/>
      <c r="C16" s="429"/>
      <c r="D16" s="429"/>
      <c r="E16" s="429"/>
      <c r="F16" s="429"/>
      <c r="G16" s="429"/>
      <c r="H16" s="429"/>
      <c r="I16" s="429"/>
      <c r="J16" s="429"/>
      <c r="K16" s="429"/>
      <c r="L16" s="124" t="s">
        <v>386</v>
      </c>
    </row>
    <row r="17" spans="1:13" ht="22.5" customHeight="1">
      <c r="A17" s="521" t="s">
        <v>433</v>
      </c>
      <c r="B17" s="521"/>
      <c r="C17" s="521"/>
      <c r="D17" s="521"/>
      <c r="E17" s="521"/>
      <c r="F17" s="521"/>
      <c r="G17" s="521"/>
      <c r="H17" s="535"/>
      <c r="I17" s="535"/>
      <c r="J17" s="535"/>
      <c r="K17" s="535"/>
      <c r="L17" s="535"/>
      <c r="M17" s="428"/>
    </row>
    <row r="18" spans="1:12" ht="22.5" customHeight="1">
      <c r="A18" s="620" t="s">
        <v>170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</row>
    <row r="19" spans="1:10" ht="11.25">
      <c r="A19" s="537"/>
      <c r="B19" s="537"/>
      <c r="C19" s="537"/>
      <c r="D19" s="537"/>
      <c r="E19" s="537"/>
      <c r="F19" s="537"/>
      <c r="G19" s="537"/>
      <c r="H19" s="537"/>
      <c r="I19" s="537"/>
      <c r="J19" s="537"/>
    </row>
  </sheetData>
  <sheetProtection/>
  <mergeCells count="5">
    <mergeCell ref="A1:L1"/>
    <mergeCell ref="A2:B2"/>
    <mergeCell ref="A17:L17"/>
    <mergeCell ref="A18:L18"/>
    <mergeCell ref="A19:J19"/>
  </mergeCells>
  <printOptions/>
  <pageMargins left="0.15748031496062992" right="0.15748031496062992" top="0.984251968503937" bottom="0.984251968503937" header="0.5118110236220472" footer="0.5118110236220472"/>
  <pageSetup fitToHeight="0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M5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0.8515625" style="426" bestFit="1" customWidth="1"/>
    <col min="2" max="3" width="10.421875" style="425" customWidth="1"/>
    <col min="4" max="4" width="1.7109375" style="425" customWidth="1"/>
    <col min="5" max="6" width="10.421875" style="425" customWidth="1"/>
    <col min="7" max="7" width="1.7109375" style="425" customWidth="1"/>
    <col min="8" max="9" width="10.421875" style="425" customWidth="1"/>
    <col min="10" max="16384" width="9.140625" style="131" customWidth="1"/>
  </cols>
  <sheetData>
    <row r="1" spans="1:9" ht="13.5" customHeight="1">
      <c r="A1" s="619" t="s">
        <v>474</v>
      </c>
      <c r="B1" s="619"/>
      <c r="C1" s="619"/>
      <c r="D1" s="619"/>
      <c r="E1" s="619"/>
      <c r="F1" s="619"/>
      <c r="G1" s="619"/>
      <c r="H1" s="619"/>
      <c r="I1" s="619"/>
    </row>
    <row r="2" ht="13.5" customHeight="1">
      <c r="A2" s="166" t="s">
        <v>387</v>
      </c>
    </row>
    <row r="3" ht="12.75" customHeight="1">
      <c r="A3" s="133" t="s">
        <v>0</v>
      </c>
    </row>
    <row r="4" ht="12.75" customHeight="1">
      <c r="A4" s="133"/>
    </row>
    <row r="5" spans="1:9" ht="33.75" customHeight="1">
      <c r="A5" s="622" t="s">
        <v>493</v>
      </c>
      <c r="B5" s="622"/>
      <c r="C5" s="622"/>
      <c r="D5" s="622"/>
      <c r="E5" s="622"/>
      <c r="F5" s="622"/>
      <c r="G5" s="622"/>
      <c r="H5" s="622"/>
      <c r="I5" s="622"/>
    </row>
    <row r="6" spans="1:9" s="447" customFormat="1" ht="11.25" customHeight="1">
      <c r="A6" s="75"/>
      <c r="B6" s="449"/>
      <c r="C6" s="449"/>
      <c r="D6" s="449"/>
      <c r="E6" s="449"/>
      <c r="F6" s="449"/>
      <c r="G6" s="449"/>
      <c r="H6" s="449"/>
      <c r="I6" s="449"/>
    </row>
    <row r="7" spans="1:9" s="447" customFormat="1" ht="15" customHeight="1">
      <c r="A7" s="446"/>
      <c r="B7" s="445" t="s">
        <v>428</v>
      </c>
      <c r="C7" s="444"/>
      <c r="D7" s="444"/>
      <c r="E7" s="444"/>
      <c r="F7" s="444"/>
      <c r="G7" s="444"/>
      <c r="H7" s="444"/>
      <c r="I7" s="444"/>
    </row>
    <row r="8" spans="1:9" s="447" customFormat="1" ht="45">
      <c r="A8" s="460"/>
      <c r="B8" s="458" t="s">
        <v>449</v>
      </c>
      <c r="C8" s="458"/>
      <c r="D8" s="459"/>
      <c r="E8" s="458" t="s">
        <v>450</v>
      </c>
      <c r="F8" s="458"/>
      <c r="G8" s="459"/>
      <c r="H8" s="458" t="s">
        <v>451</v>
      </c>
      <c r="I8" s="458"/>
    </row>
    <row r="9" spans="1:11" s="426" customFormat="1" ht="56.25">
      <c r="A9" s="442" t="s">
        <v>500</v>
      </c>
      <c r="B9" s="457" t="s">
        <v>427</v>
      </c>
      <c r="C9" s="457" t="s">
        <v>426</v>
      </c>
      <c r="D9" s="457"/>
      <c r="E9" s="457" t="s">
        <v>427</v>
      </c>
      <c r="F9" s="457" t="s">
        <v>426</v>
      </c>
      <c r="G9" s="457"/>
      <c r="H9" s="457" t="s">
        <v>425</v>
      </c>
      <c r="I9" s="457" t="s">
        <v>424</v>
      </c>
      <c r="K9" s="456"/>
    </row>
    <row r="10" spans="2:9" ht="12.75" customHeight="1">
      <c r="B10" s="73"/>
      <c r="C10" s="73"/>
      <c r="D10" s="73"/>
      <c r="E10" s="73"/>
      <c r="F10" s="73"/>
      <c r="G10" s="73"/>
      <c r="H10" s="73"/>
      <c r="I10" s="73"/>
    </row>
    <row r="11" spans="1:9" ht="12.75" customHeight="1">
      <c r="A11" s="426" t="s">
        <v>423</v>
      </c>
      <c r="B11" s="73"/>
      <c r="C11" s="73"/>
      <c r="D11" s="73"/>
      <c r="E11" s="73"/>
      <c r="F11" s="73"/>
      <c r="G11" s="73"/>
      <c r="H11" s="73"/>
      <c r="I11" s="73"/>
    </row>
    <row r="12" spans="2:9" ht="12.75" customHeight="1">
      <c r="B12" s="73"/>
      <c r="C12" s="73"/>
      <c r="D12" s="73"/>
      <c r="E12" s="73"/>
      <c r="F12" s="73"/>
      <c r="G12" s="73"/>
      <c r="H12" s="73"/>
      <c r="I12" s="73"/>
    </row>
    <row r="13" spans="1:9" ht="11.25">
      <c r="A13" s="261" t="s">
        <v>422</v>
      </c>
      <c r="B13" s="454">
        <v>7</v>
      </c>
      <c r="C13" s="454">
        <v>0</v>
      </c>
      <c r="D13" s="461"/>
      <c r="E13" s="454">
        <v>3</v>
      </c>
      <c r="F13" s="454">
        <v>4</v>
      </c>
      <c r="G13" s="461"/>
      <c r="H13" s="454">
        <v>3</v>
      </c>
      <c r="I13" s="454">
        <v>4</v>
      </c>
    </row>
    <row r="14" spans="1:9" ht="11.25">
      <c r="A14" s="261" t="s">
        <v>421</v>
      </c>
      <c r="B14" s="454">
        <v>6</v>
      </c>
      <c r="C14" s="454">
        <v>1</v>
      </c>
      <c r="D14" s="461"/>
      <c r="E14" s="454">
        <v>7</v>
      </c>
      <c r="F14" s="454">
        <v>0</v>
      </c>
      <c r="G14" s="461"/>
      <c r="H14" s="454">
        <v>6</v>
      </c>
      <c r="I14" s="454">
        <v>1</v>
      </c>
    </row>
    <row r="15" spans="1:9" ht="11.25">
      <c r="A15" s="261" t="s">
        <v>420</v>
      </c>
      <c r="B15" s="454">
        <v>15</v>
      </c>
      <c r="C15" s="454">
        <v>0</v>
      </c>
      <c r="D15" s="461"/>
      <c r="E15" s="454">
        <v>15</v>
      </c>
      <c r="F15" s="454">
        <v>0</v>
      </c>
      <c r="G15" s="461"/>
      <c r="H15" s="454">
        <v>15</v>
      </c>
      <c r="I15" s="454">
        <v>0</v>
      </c>
    </row>
    <row r="16" spans="1:9" ht="11.25">
      <c r="A16" s="261" t="s">
        <v>419</v>
      </c>
      <c r="B16" s="454">
        <v>41</v>
      </c>
      <c r="C16" s="454">
        <v>0</v>
      </c>
      <c r="D16" s="461"/>
      <c r="E16" s="454">
        <v>41</v>
      </c>
      <c r="F16" s="454">
        <v>0</v>
      </c>
      <c r="G16" s="461"/>
      <c r="H16" s="454">
        <v>41</v>
      </c>
      <c r="I16" s="454">
        <v>0</v>
      </c>
    </row>
    <row r="17" spans="1:9" ht="11.25">
      <c r="A17" s="261" t="s">
        <v>418</v>
      </c>
      <c r="B17" s="454">
        <v>91</v>
      </c>
      <c r="C17" s="454">
        <v>2</v>
      </c>
      <c r="D17" s="461"/>
      <c r="E17" s="454">
        <v>90</v>
      </c>
      <c r="F17" s="454">
        <v>3</v>
      </c>
      <c r="G17" s="461"/>
      <c r="H17" s="454">
        <v>89</v>
      </c>
      <c r="I17" s="454">
        <v>4</v>
      </c>
    </row>
    <row r="18" spans="1:9" ht="11.25">
      <c r="A18" s="455" t="s">
        <v>417</v>
      </c>
      <c r="B18" s="462">
        <v>160</v>
      </c>
      <c r="C18" s="462">
        <v>3</v>
      </c>
      <c r="D18" s="462"/>
      <c r="E18" s="462">
        <v>156</v>
      </c>
      <c r="F18" s="462">
        <v>7</v>
      </c>
      <c r="G18" s="462"/>
      <c r="H18" s="462">
        <v>154</v>
      </c>
      <c r="I18" s="462">
        <v>9</v>
      </c>
    </row>
    <row r="19" spans="1:9" ht="11.25">
      <c r="A19" s="261" t="s">
        <v>416</v>
      </c>
      <c r="B19" s="454">
        <v>158</v>
      </c>
      <c r="C19" s="454">
        <v>6</v>
      </c>
      <c r="D19" s="461"/>
      <c r="E19" s="454">
        <v>161</v>
      </c>
      <c r="F19" s="454">
        <v>3</v>
      </c>
      <c r="G19" s="461"/>
      <c r="H19" s="454">
        <v>155</v>
      </c>
      <c r="I19" s="454">
        <v>9</v>
      </c>
    </row>
    <row r="20" spans="1:9" ht="11.25">
      <c r="A20" s="261" t="s">
        <v>415</v>
      </c>
      <c r="B20" s="454">
        <v>235</v>
      </c>
      <c r="C20" s="454">
        <v>22</v>
      </c>
      <c r="D20" s="461"/>
      <c r="E20" s="454">
        <v>245</v>
      </c>
      <c r="F20" s="454">
        <v>12</v>
      </c>
      <c r="G20" s="461"/>
      <c r="H20" s="454">
        <v>224</v>
      </c>
      <c r="I20" s="454">
        <v>33</v>
      </c>
    </row>
    <row r="21" spans="1:9" ht="11.25">
      <c r="A21" s="261" t="s">
        <v>414</v>
      </c>
      <c r="B21" s="454">
        <v>280</v>
      </c>
      <c r="C21" s="454">
        <v>57</v>
      </c>
      <c r="D21" s="461"/>
      <c r="E21" s="454">
        <v>295</v>
      </c>
      <c r="F21" s="454">
        <v>42</v>
      </c>
      <c r="G21" s="461"/>
      <c r="H21" s="454">
        <v>248</v>
      </c>
      <c r="I21" s="454">
        <v>89</v>
      </c>
    </row>
    <row r="22" spans="1:9" ht="11.25">
      <c r="A22" s="261" t="s">
        <v>413</v>
      </c>
      <c r="B22" s="454">
        <v>259</v>
      </c>
      <c r="C22" s="454">
        <v>137</v>
      </c>
      <c r="D22" s="461"/>
      <c r="E22" s="454">
        <v>285</v>
      </c>
      <c r="F22" s="454">
        <v>111</v>
      </c>
      <c r="G22" s="461"/>
      <c r="H22" s="454">
        <v>185</v>
      </c>
      <c r="I22" s="454">
        <v>211</v>
      </c>
    </row>
    <row r="23" spans="1:9" ht="11.25">
      <c r="A23" s="261" t="s">
        <v>412</v>
      </c>
      <c r="B23" s="454">
        <v>206</v>
      </c>
      <c r="C23" s="454">
        <v>198</v>
      </c>
      <c r="D23" s="461"/>
      <c r="E23" s="454">
        <v>174</v>
      </c>
      <c r="F23" s="454">
        <v>230</v>
      </c>
      <c r="G23" s="461"/>
      <c r="H23" s="454">
        <v>87</v>
      </c>
      <c r="I23" s="454">
        <v>317</v>
      </c>
    </row>
    <row r="24" spans="1:9" ht="11.25">
      <c r="A24" s="261" t="s">
        <v>411</v>
      </c>
      <c r="B24" s="454">
        <v>103</v>
      </c>
      <c r="C24" s="454">
        <v>255</v>
      </c>
      <c r="D24" s="461"/>
      <c r="E24" s="454">
        <v>84</v>
      </c>
      <c r="F24" s="454">
        <v>274</v>
      </c>
      <c r="G24" s="461"/>
      <c r="H24" s="454">
        <v>19</v>
      </c>
      <c r="I24" s="454">
        <v>339</v>
      </c>
    </row>
    <row r="25" spans="1:9" ht="11.25">
      <c r="A25" s="261" t="s">
        <v>410</v>
      </c>
      <c r="B25" s="454">
        <v>35</v>
      </c>
      <c r="C25" s="454">
        <v>287</v>
      </c>
      <c r="D25" s="461"/>
      <c r="E25" s="454">
        <v>30</v>
      </c>
      <c r="F25" s="454">
        <v>292</v>
      </c>
      <c r="G25" s="461"/>
      <c r="H25" s="454">
        <v>4</v>
      </c>
      <c r="I25" s="454">
        <v>318</v>
      </c>
    </row>
    <row r="26" spans="1:9" ht="11.25">
      <c r="A26" s="261" t="s">
        <v>409</v>
      </c>
      <c r="B26" s="454">
        <v>6</v>
      </c>
      <c r="C26" s="454">
        <v>156</v>
      </c>
      <c r="D26" s="461"/>
      <c r="E26" s="454">
        <v>3</v>
      </c>
      <c r="F26" s="454">
        <v>159</v>
      </c>
      <c r="G26" s="461"/>
      <c r="H26" s="454">
        <v>0</v>
      </c>
      <c r="I26" s="454">
        <v>162</v>
      </c>
    </row>
    <row r="27" spans="1:9" ht="11.25">
      <c r="A27" s="261" t="s">
        <v>408</v>
      </c>
      <c r="B27" s="454">
        <v>2</v>
      </c>
      <c r="C27" s="454">
        <v>118</v>
      </c>
      <c r="D27" s="461"/>
      <c r="E27" s="454">
        <v>1</v>
      </c>
      <c r="F27" s="454">
        <v>119</v>
      </c>
      <c r="G27" s="461"/>
      <c r="H27" s="454">
        <v>0</v>
      </c>
      <c r="I27" s="454">
        <v>120</v>
      </c>
    </row>
    <row r="28" spans="1:9" ht="11.25">
      <c r="A28" s="261" t="s">
        <v>407</v>
      </c>
      <c r="B28" s="454">
        <v>0</v>
      </c>
      <c r="C28" s="454">
        <v>48</v>
      </c>
      <c r="D28" s="461"/>
      <c r="E28" s="454">
        <v>0</v>
      </c>
      <c r="F28" s="454">
        <v>48</v>
      </c>
      <c r="G28" s="461"/>
      <c r="H28" s="454">
        <v>0</v>
      </c>
      <c r="I28" s="454">
        <v>48</v>
      </c>
    </row>
    <row r="29" spans="1:9" ht="11.25">
      <c r="A29" s="261" t="s">
        <v>406</v>
      </c>
      <c r="B29" s="454">
        <v>0</v>
      </c>
      <c r="C29" s="454">
        <v>43</v>
      </c>
      <c r="D29" s="461"/>
      <c r="E29" s="454">
        <v>0</v>
      </c>
      <c r="F29" s="454">
        <v>43</v>
      </c>
      <c r="G29" s="461"/>
      <c r="H29" s="454">
        <v>0</v>
      </c>
      <c r="I29" s="454">
        <v>43</v>
      </c>
    </row>
    <row r="30" spans="1:9" ht="11.25">
      <c r="A30" s="261" t="s">
        <v>405</v>
      </c>
      <c r="B30" s="454">
        <v>0</v>
      </c>
      <c r="C30" s="454">
        <v>145</v>
      </c>
      <c r="D30" s="461"/>
      <c r="E30" s="454">
        <v>0</v>
      </c>
      <c r="F30" s="454">
        <v>145</v>
      </c>
      <c r="G30" s="461"/>
      <c r="H30" s="454">
        <v>0</v>
      </c>
      <c r="I30" s="454">
        <v>145</v>
      </c>
    </row>
    <row r="31" spans="1:9" ht="11.25">
      <c r="A31" s="453"/>
      <c r="B31" s="433"/>
      <c r="C31" s="433"/>
      <c r="D31" s="433"/>
      <c r="E31" s="433"/>
      <c r="F31" s="433"/>
      <c r="G31" s="433"/>
      <c r="H31" s="433"/>
      <c r="I31" s="433"/>
    </row>
    <row r="32" spans="1:9" ht="11.25" customHeight="1">
      <c r="A32" s="452"/>
      <c r="B32" s="429"/>
      <c r="C32" s="429"/>
      <c r="D32" s="429"/>
      <c r="E32" s="429"/>
      <c r="F32" s="429"/>
      <c r="G32" s="429"/>
      <c r="H32" s="429"/>
      <c r="I32" s="124" t="s">
        <v>386</v>
      </c>
    </row>
    <row r="33" spans="1:9" ht="22.5" customHeight="1">
      <c r="A33" s="623" t="s">
        <v>435</v>
      </c>
      <c r="B33" s="623"/>
      <c r="C33" s="623"/>
      <c r="D33" s="623"/>
      <c r="E33" s="623"/>
      <c r="F33" s="623"/>
      <c r="G33" s="623"/>
      <c r="H33" s="623"/>
      <c r="I33" s="623"/>
    </row>
    <row r="34" spans="1:13" ht="33.75" customHeight="1">
      <c r="A34" s="620" t="s">
        <v>170</v>
      </c>
      <c r="B34" s="620"/>
      <c r="C34" s="620"/>
      <c r="D34" s="620"/>
      <c r="E34" s="620"/>
      <c r="F34" s="620"/>
      <c r="G34" s="620"/>
      <c r="H34" s="620"/>
      <c r="I34" s="620"/>
      <c r="J34" s="428"/>
      <c r="K34" s="428"/>
      <c r="L34" s="428"/>
      <c r="M34" s="428"/>
    </row>
    <row r="35" spans="1:9" ht="33.75" customHeight="1">
      <c r="A35" s="624"/>
      <c r="B35" s="625"/>
      <c r="C35" s="625"/>
      <c r="D35" s="625"/>
      <c r="E35" s="625"/>
      <c r="F35" s="625"/>
      <c r="G35" s="625"/>
      <c r="H35" s="625"/>
      <c r="I35" s="625"/>
    </row>
    <row r="36" spans="1:9" ht="11.25" customHeight="1">
      <c r="A36" s="512"/>
      <c r="B36" s="512"/>
      <c r="C36" s="512"/>
      <c r="D36" s="512"/>
      <c r="E36" s="512"/>
      <c r="F36" s="512"/>
      <c r="G36" s="512"/>
      <c r="H36" s="512"/>
      <c r="I36" s="512"/>
    </row>
    <row r="37" spans="1:9" ht="11.25" customHeight="1">
      <c r="A37" s="512"/>
      <c r="B37" s="512"/>
      <c r="C37" s="512"/>
      <c r="D37" s="512"/>
      <c r="E37" s="512"/>
      <c r="F37" s="512"/>
      <c r="G37" s="512"/>
      <c r="H37" s="512"/>
      <c r="I37" s="512"/>
    </row>
    <row r="38" spans="1:9" ht="11.25" customHeight="1">
      <c r="A38" s="102"/>
      <c r="B38" s="135"/>
      <c r="C38" s="135"/>
      <c r="D38" s="135"/>
      <c r="E38" s="135"/>
      <c r="F38" s="135"/>
      <c r="G38" s="135"/>
      <c r="H38" s="135"/>
      <c r="I38" s="135"/>
    </row>
    <row r="39" spans="2:9" ht="11.25">
      <c r="B39" s="451"/>
      <c r="C39" s="451"/>
      <c r="D39" s="451"/>
      <c r="E39" s="451"/>
      <c r="F39" s="451"/>
      <c r="G39" s="451"/>
      <c r="H39" s="451"/>
      <c r="I39" s="451"/>
    </row>
    <row r="43" spans="2:9" ht="11.25">
      <c r="B43" s="451"/>
      <c r="C43" s="451"/>
      <c r="D43" s="451"/>
      <c r="E43" s="451"/>
      <c r="F43" s="451"/>
      <c r="G43" s="451"/>
      <c r="H43" s="451"/>
      <c r="I43" s="451"/>
    </row>
    <row r="44" spans="1:9" ht="11.25">
      <c r="A44" s="131"/>
      <c r="B44" s="451"/>
      <c r="C44" s="451"/>
      <c r="D44" s="451"/>
      <c r="E44" s="451"/>
      <c r="F44" s="451"/>
      <c r="G44" s="451"/>
      <c r="H44" s="451"/>
      <c r="I44" s="451"/>
    </row>
    <row r="45" ht="11.25">
      <c r="A45" s="131"/>
    </row>
    <row r="46" spans="1:9" ht="11.25">
      <c r="A46" s="131"/>
      <c r="B46" s="451"/>
      <c r="C46" s="451"/>
      <c r="D46" s="451"/>
      <c r="E46" s="451"/>
      <c r="F46" s="451"/>
      <c r="G46" s="451"/>
      <c r="H46" s="451"/>
      <c r="I46" s="451"/>
    </row>
    <row r="47" ht="11.25">
      <c r="A47" s="131"/>
    </row>
    <row r="48" ht="11.25">
      <c r="A48" s="131"/>
    </row>
    <row r="49" ht="11.25">
      <c r="A49" s="131"/>
    </row>
    <row r="50" ht="11.25">
      <c r="A50" s="131"/>
    </row>
    <row r="51" ht="11.25">
      <c r="A51" s="131"/>
    </row>
    <row r="52" ht="11.25">
      <c r="A52" s="131"/>
    </row>
    <row r="53" ht="11.25">
      <c r="A53" s="131"/>
    </row>
    <row r="54" ht="11.25">
      <c r="A54" s="131"/>
    </row>
    <row r="55" ht="11.25">
      <c r="A55" s="131"/>
    </row>
    <row r="56" ht="11.25">
      <c r="A56" s="131"/>
    </row>
    <row r="57" ht="11.25">
      <c r="A57" s="131"/>
    </row>
    <row r="58" ht="11.25">
      <c r="A58" s="131"/>
    </row>
  </sheetData>
  <sheetProtection/>
  <mergeCells count="7">
    <mergeCell ref="A37:I37"/>
    <mergeCell ref="A1:I1"/>
    <mergeCell ref="A5:I5"/>
    <mergeCell ref="A33:I33"/>
    <mergeCell ref="A34:I34"/>
    <mergeCell ref="A35:I35"/>
    <mergeCell ref="A36:I36"/>
  </mergeCells>
  <printOptions/>
  <pageMargins left="0.3937007874015748" right="0.1968503937007874" top="0.1968503937007874" bottom="0.3937007874015748" header="0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" customWidth="1"/>
    <col min="2" max="5" width="10.7109375" style="1" customWidth="1"/>
    <col min="6" max="6" width="2.00390625" style="1" customWidth="1"/>
    <col min="7" max="9" width="10.7109375" style="1" customWidth="1"/>
    <col min="10" max="10" width="9.8515625" style="1" bestFit="1" customWidth="1"/>
    <col min="11" max="16384" width="9.140625" style="1" customWidth="1"/>
  </cols>
  <sheetData>
    <row r="1" spans="1:10" ht="12.75" customHeight="1">
      <c r="A1" s="171" t="s">
        <v>22</v>
      </c>
      <c r="B1" s="138"/>
      <c r="C1" s="138"/>
      <c r="D1" s="138"/>
      <c r="E1" s="138"/>
      <c r="F1" s="138"/>
      <c r="G1" s="138"/>
      <c r="H1" s="138"/>
      <c r="I1" s="138"/>
      <c r="J1" s="137"/>
    </row>
    <row r="2" spans="1:10" ht="12.75" customHeight="1">
      <c r="A2" s="138" t="s">
        <v>444</v>
      </c>
      <c r="B2" s="138"/>
      <c r="C2" s="138"/>
      <c r="D2" s="138"/>
      <c r="E2" s="138"/>
      <c r="F2" s="166"/>
      <c r="G2" s="137"/>
      <c r="H2" s="137"/>
      <c r="I2" s="137"/>
      <c r="J2" s="137"/>
    </row>
    <row r="3" spans="1:10" ht="12.75" customHeight="1">
      <c r="A3" s="133" t="s">
        <v>0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2" customFormat="1" ht="11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s="2" customFormat="1" ht="22.5" customHeight="1">
      <c r="A5" s="151"/>
      <c r="B5" s="522" t="s">
        <v>165</v>
      </c>
      <c r="C5" s="518"/>
      <c r="D5" s="518"/>
      <c r="E5" s="518"/>
      <c r="F5" s="182"/>
      <c r="G5" s="522" t="s">
        <v>166</v>
      </c>
      <c r="H5" s="522"/>
      <c r="I5" s="522"/>
      <c r="J5" s="522"/>
    </row>
    <row r="6" spans="1:10" s="2" customFormat="1" ht="14.25" customHeight="1">
      <c r="A6" s="185"/>
      <c r="B6" s="183" t="s">
        <v>17</v>
      </c>
      <c r="C6" s="183" t="s">
        <v>23</v>
      </c>
      <c r="D6" s="183" t="s">
        <v>74</v>
      </c>
      <c r="E6" s="183" t="s">
        <v>160</v>
      </c>
      <c r="F6" s="183"/>
      <c r="G6" s="183" t="s">
        <v>17</v>
      </c>
      <c r="H6" s="183" t="s">
        <v>23</v>
      </c>
      <c r="I6" s="183" t="s">
        <v>74</v>
      </c>
      <c r="J6" s="183" t="s">
        <v>160</v>
      </c>
    </row>
    <row r="7" spans="1:9" s="2" customFormat="1" ht="11.25" customHeight="1">
      <c r="A7" s="3"/>
      <c r="B7" s="4"/>
      <c r="C7" s="4"/>
      <c r="D7" s="4"/>
      <c r="E7" s="4"/>
      <c r="F7" s="4"/>
      <c r="G7" s="4"/>
      <c r="H7" s="4"/>
      <c r="I7" s="4"/>
    </row>
    <row r="8" spans="1:9" s="2" customFormat="1" ht="11.25" customHeight="1">
      <c r="A8" s="69" t="s">
        <v>24</v>
      </c>
      <c r="B8" s="4"/>
      <c r="C8" s="4"/>
      <c r="D8" s="4"/>
      <c r="E8" s="4"/>
      <c r="F8" s="4"/>
      <c r="G8" s="4"/>
      <c r="H8" s="4"/>
      <c r="I8" s="4"/>
    </row>
    <row r="9" spans="1:14" s="2" customFormat="1" ht="11.25" customHeight="1">
      <c r="A9" s="125" t="s">
        <v>25</v>
      </c>
      <c r="B9" s="16">
        <v>328005</v>
      </c>
      <c r="C9" s="16">
        <v>321415</v>
      </c>
      <c r="D9" s="16">
        <v>318599</v>
      </c>
      <c r="E9" s="16">
        <v>323971</v>
      </c>
      <c r="G9" s="16">
        <v>294465</v>
      </c>
      <c r="H9" s="16">
        <v>288885</v>
      </c>
      <c r="I9" s="16">
        <v>286652</v>
      </c>
      <c r="J9" s="16">
        <v>291008</v>
      </c>
      <c r="M9" s="7"/>
      <c r="N9" s="7"/>
    </row>
    <row r="10" spans="1:14" s="2" customFormat="1" ht="11.25" customHeight="1">
      <c r="A10" s="125" t="s">
        <v>26</v>
      </c>
      <c r="B10" s="16">
        <v>311258</v>
      </c>
      <c r="C10" s="16">
        <v>305678</v>
      </c>
      <c r="D10" s="16">
        <v>302018</v>
      </c>
      <c r="E10" s="16">
        <v>308705</v>
      </c>
      <c r="G10" s="16">
        <v>283595</v>
      </c>
      <c r="H10" s="16">
        <v>278042</v>
      </c>
      <c r="I10" s="16">
        <v>274656</v>
      </c>
      <c r="J10" s="16">
        <v>280326</v>
      </c>
      <c r="L10" s="7"/>
      <c r="M10" s="123"/>
      <c r="N10" s="123"/>
    </row>
    <row r="11" spans="1:14" s="2" customFormat="1" ht="11.25" customHeight="1">
      <c r="A11" s="97" t="s">
        <v>27</v>
      </c>
      <c r="B11" s="16">
        <v>639263</v>
      </c>
      <c r="C11" s="16">
        <v>627093</v>
      </c>
      <c r="D11" s="16">
        <v>620617</v>
      </c>
      <c r="E11" s="16">
        <v>632676</v>
      </c>
      <c r="G11" s="16">
        <v>578060</v>
      </c>
      <c r="H11" s="16">
        <v>566927</v>
      </c>
      <c r="I11" s="16">
        <v>561308</v>
      </c>
      <c r="J11" s="16">
        <v>571334</v>
      </c>
      <c r="L11" s="7"/>
      <c r="M11" s="123"/>
      <c r="N11" s="123"/>
    </row>
    <row r="12" spans="1:14" s="15" customFormat="1" ht="12.75" customHeight="1">
      <c r="A12" s="68"/>
      <c r="B12" s="34"/>
      <c r="C12" s="2"/>
      <c r="D12" s="2"/>
      <c r="F12" s="2"/>
      <c r="G12" s="2"/>
      <c r="H12" s="3"/>
      <c r="I12" s="3"/>
      <c r="J12" s="16"/>
      <c r="M12" s="123"/>
      <c r="N12" s="123"/>
    </row>
    <row r="13" spans="1:14" s="15" customFormat="1" ht="11.25" customHeight="1">
      <c r="A13" s="104" t="s">
        <v>149</v>
      </c>
      <c r="B13" s="4"/>
      <c r="C13" s="35"/>
      <c r="D13" s="35"/>
      <c r="E13" s="35"/>
      <c r="F13" s="35"/>
      <c r="G13" s="2"/>
      <c r="H13" s="3"/>
      <c r="I13" s="3"/>
      <c r="M13" s="123"/>
      <c r="N13" s="123"/>
    </row>
    <row r="14" spans="1:14" s="15" customFormat="1" ht="11.25" customHeight="1">
      <c r="A14" s="36" t="s">
        <v>28</v>
      </c>
      <c r="B14" s="37"/>
      <c r="C14" s="35"/>
      <c r="D14" s="35"/>
      <c r="E14" s="35"/>
      <c r="F14" s="35"/>
      <c r="G14" s="2"/>
      <c r="H14" s="3"/>
      <c r="I14" s="3"/>
      <c r="M14" s="123"/>
      <c r="N14" s="123"/>
    </row>
    <row r="15" spans="1:14" s="15" customFormat="1" ht="11.25" customHeight="1">
      <c r="A15" s="125" t="s">
        <v>25</v>
      </c>
      <c r="B15" s="38">
        <v>19.6</v>
      </c>
      <c r="C15" s="38">
        <v>21.4</v>
      </c>
      <c r="D15" s="38">
        <v>22.7</v>
      </c>
      <c r="E15" s="18">
        <v>30.6</v>
      </c>
      <c r="F15" s="26"/>
      <c r="G15" s="9">
        <v>19.8</v>
      </c>
      <c r="H15" s="38">
        <v>19.4</v>
      </c>
      <c r="I15" s="38">
        <v>20.7</v>
      </c>
      <c r="J15" s="18">
        <v>31.5</v>
      </c>
      <c r="K15" s="2"/>
      <c r="L15" s="7"/>
      <c r="M15" s="123"/>
      <c r="N15" s="123"/>
    </row>
    <row r="16" spans="1:14" s="15" customFormat="1" ht="11.25" customHeight="1">
      <c r="A16" s="125" t="s">
        <v>26</v>
      </c>
      <c r="B16" s="38">
        <v>24.5</v>
      </c>
      <c r="C16" s="38">
        <v>26.3</v>
      </c>
      <c r="D16" s="38">
        <v>27.8</v>
      </c>
      <c r="E16" s="18">
        <v>39.3</v>
      </c>
      <c r="F16" s="26"/>
      <c r="G16" s="9">
        <v>24</v>
      </c>
      <c r="H16" s="38">
        <v>23.9</v>
      </c>
      <c r="I16" s="38">
        <v>25.6</v>
      </c>
      <c r="J16" s="18">
        <v>39.6</v>
      </c>
      <c r="L16" s="7"/>
      <c r="M16" s="123"/>
      <c r="N16" s="123"/>
    </row>
    <row r="17" spans="1:14" s="2" customFormat="1" ht="11.25">
      <c r="A17" s="97" t="s">
        <v>27</v>
      </c>
      <c r="B17" s="38">
        <v>22</v>
      </c>
      <c r="C17" s="38">
        <v>23.8</v>
      </c>
      <c r="D17" s="38">
        <v>25.2</v>
      </c>
      <c r="E17" s="18">
        <v>34.8</v>
      </c>
      <c r="F17" s="27"/>
      <c r="G17" s="9">
        <v>21.8</v>
      </c>
      <c r="H17" s="38">
        <v>21.6</v>
      </c>
      <c r="I17" s="38">
        <v>23.1</v>
      </c>
      <c r="J17" s="18">
        <v>35.5</v>
      </c>
      <c r="K17" s="15"/>
      <c r="L17" s="7"/>
      <c r="M17" s="123"/>
      <c r="N17" s="123"/>
    </row>
    <row r="18" spans="1:14" s="2" customFormat="1" ht="11.25">
      <c r="A18" s="97"/>
      <c r="B18" s="39"/>
      <c r="C18" s="39"/>
      <c r="D18" s="27"/>
      <c r="E18" s="27"/>
      <c r="F18" s="27"/>
      <c r="G18" s="136"/>
      <c r="H18" s="39"/>
      <c r="I18" s="27"/>
      <c r="J18" s="27"/>
      <c r="M18" s="123"/>
      <c r="N18" s="123"/>
    </row>
    <row r="19" spans="1:14" s="2" customFormat="1" ht="11.25">
      <c r="A19" s="40" t="s">
        <v>29</v>
      </c>
      <c r="B19" s="39"/>
      <c r="C19" s="39"/>
      <c r="D19" s="39"/>
      <c r="E19" s="39"/>
      <c r="F19" s="39"/>
      <c r="G19" s="136"/>
      <c r="H19" s="39"/>
      <c r="I19" s="39"/>
      <c r="J19" s="27"/>
      <c r="M19" s="123"/>
      <c r="N19" s="123"/>
    </row>
    <row r="20" spans="1:14" s="2" customFormat="1" ht="11.25">
      <c r="A20" s="125" t="s">
        <v>25</v>
      </c>
      <c r="B20" s="8">
        <v>12.8</v>
      </c>
      <c r="C20" s="38">
        <v>14.8</v>
      </c>
      <c r="D20" s="38">
        <v>15.5</v>
      </c>
      <c r="E20" s="18">
        <v>18.3</v>
      </c>
      <c r="F20" s="27"/>
      <c r="G20" s="9">
        <v>12.6</v>
      </c>
      <c r="H20" s="38">
        <v>12.7</v>
      </c>
      <c r="I20" s="38">
        <v>13.3</v>
      </c>
      <c r="J20" s="18">
        <v>18.3</v>
      </c>
      <c r="K20" s="26"/>
      <c r="L20" s="26"/>
      <c r="M20" s="123"/>
      <c r="N20" s="123"/>
    </row>
    <row r="21" spans="1:14" s="2" customFormat="1" ht="11.25">
      <c r="A21" s="125" t="s">
        <v>26</v>
      </c>
      <c r="B21" s="8">
        <v>18.5</v>
      </c>
      <c r="C21" s="38">
        <v>20.6</v>
      </c>
      <c r="D21" s="38">
        <v>21.4</v>
      </c>
      <c r="E21" s="18">
        <v>27.8</v>
      </c>
      <c r="F21" s="27"/>
      <c r="G21" s="9">
        <v>17.7</v>
      </c>
      <c r="H21" s="38">
        <v>18.2</v>
      </c>
      <c r="I21" s="38">
        <v>19.1</v>
      </c>
      <c r="J21" s="18">
        <v>27.5</v>
      </c>
      <c r="K21" s="26"/>
      <c r="L21" s="26"/>
      <c r="M21" s="123"/>
      <c r="N21" s="123"/>
    </row>
    <row r="22" spans="1:14" s="15" customFormat="1" ht="12.75" customHeight="1">
      <c r="A22" s="97" t="s">
        <v>27</v>
      </c>
      <c r="B22" s="8">
        <v>15.6</v>
      </c>
      <c r="C22" s="38">
        <v>17.6</v>
      </c>
      <c r="D22" s="38">
        <v>18.4</v>
      </c>
      <c r="E22" s="18">
        <v>23</v>
      </c>
      <c r="F22" s="26"/>
      <c r="G22" s="9">
        <v>15.1</v>
      </c>
      <c r="H22" s="38">
        <v>15.4</v>
      </c>
      <c r="I22" s="38">
        <v>16.2</v>
      </c>
      <c r="J22" s="18">
        <v>22.8</v>
      </c>
      <c r="K22" s="26"/>
      <c r="L22" s="26"/>
      <c r="M22" s="123"/>
      <c r="N22" s="123"/>
    </row>
    <row r="23" spans="1:14" s="15" customFormat="1" ht="11.25" customHeight="1">
      <c r="A23" s="40"/>
      <c r="B23" s="8"/>
      <c r="C23" s="8"/>
      <c r="D23" s="26"/>
      <c r="E23" s="26"/>
      <c r="F23" s="18"/>
      <c r="G23" s="9"/>
      <c r="H23" s="26"/>
      <c r="I23" s="26"/>
      <c r="J23" s="26"/>
      <c r="M23" s="123"/>
      <c r="N23" s="123"/>
    </row>
    <row r="24" spans="1:14" s="15" customFormat="1" ht="22.5" customHeight="1">
      <c r="A24" s="126" t="s">
        <v>30</v>
      </c>
      <c r="B24" s="8"/>
      <c r="C24" s="26"/>
      <c r="D24" s="26"/>
      <c r="E24" s="26"/>
      <c r="F24" s="26"/>
      <c r="G24" s="9"/>
      <c r="H24" s="41"/>
      <c r="I24" s="41"/>
      <c r="J24" s="26"/>
      <c r="M24" s="123"/>
      <c r="N24" s="123"/>
    </row>
    <row r="25" spans="1:14" s="15" customFormat="1" ht="11.25" customHeight="1">
      <c r="A25" s="127" t="s">
        <v>31</v>
      </c>
      <c r="B25" s="8">
        <v>94.4</v>
      </c>
      <c r="C25" s="8">
        <v>95</v>
      </c>
      <c r="D25" s="38">
        <v>94.9</v>
      </c>
      <c r="E25" s="18">
        <v>93.1</v>
      </c>
      <c r="F25" s="26"/>
      <c r="G25" s="8">
        <v>95.9</v>
      </c>
      <c r="H25" s="8">
        <v>96.3</v>
      </c>
      <c r="I25" s="38">
        <v>96.4</v>
      </c>
      <c r="J25" s="18">
        <v>96.6</v>
      </c>
      <c r="K25" s="26"/>
      <c r="L25" s="26"/>
      <c r="M25" s="123"/>
      <c r="N25" s="123"/>
    </row>
    <row r="26" spans="1:14" s="2" customFormat="1" ht="11.25" customHeight="1">
      <c r="A26" s="127" t="s">
        <v>32</v>
      </c>
      <c r="B26" s="8">
        <v>93.1</v>
      </c>
      <c r="C26" s="8">
        <v>96.2</v>
      </c>
      <c r="D26" s="38">
        <v>96.7</v>
      </c>
      <c r="E26" s="18">
        <v>96.8</v>
      </c>
      <c r="F26" s="27"/>
      <c r="G26" s="8">
        <v>97</v>
      </c>
      <c r="H26" s="8">
        <v>97.3</v>
      </c>
      <c r="I26" s="38">
        <v>97.5</v>
      </c>
      <c r="J26" s="18">
        <v>97.6</v>
      </c>
      <c r="K26" s="26"/>
      <c r="L26" s="26"/>
      <c r="M26" s="123"/>
      <c r="N26" s="123"/>
    </row>
    <row r="27" spans="1:14" s="15" customFormat="1" ht="11.25" customHeight="1">
      <c r="A27" s="127" t="s">
        <v>33</v>
      </c>
      <c r="B27" s="8">
        <v>62.2</v>
      </c>
      <c r="C27" s="8">
        <v>61.9</v>
      </c>
      <c r="D27" s="38">
        <v>64.2</v>
      </c>
      <c r="E27" s="18">
        <v>65.6</v>
      </c>
      <c r="F27" s="26"/>
      <c r="G27" s="8">
        <v>63.2</v>
      </c>
      <c r="H27" s="8">
        <v>61.5</v>
      </c>
      <c r="I27" s="38">
        <v>64</v>
      </c>
      <c r="J27" s="18">
        <v>66.3</v>
      </c>
      <c r="K27" s="26"/>
      <c r="L27" s="26"/>
      <c r="M27" s="123"/>
      <c r="N27" s="123"/>
    </row>
    <row r="28" spans="1:14" s="15" customFormat="1" ht="11.25" customHeight="1">
      <c r="A28" s="505" t="s">
        <v>503</v>
      </c>
      <c r="B28" s="506">
        <v>17.3</v>
      </c>
      <c r="C28" s="506">
        <v>21.5</v>
      </c>
      <c r="D28" s="507">
        <v>24.6</v>
      </c>
      <c r="E28" s="508">
        <v>25.7</v>
      </c>
      <c r="F28" s="509"/>
      <c r="G28" s="506">
        <v>19.2</v>
      </c>
      <c r="H28" s="506">
        <v>23.8</v>
      </c>
      <c r="I28" s="507">
        <v>27.2</v>
      </c>
      <c r="J28" s="508">
        <v>28.4</v>
      </c>
      <c r="K28" s="26"/>
      <c r="L28" s="26"/>
      <c r="M28" s="123"/>
      <c r="N28" s="123"/>
    </row>
    <row r="29" spans="1:14" ht="12">
      <c r="A29" s="128" t="s">
        <v>34</v>
      </c>
      <c r="B29" s="8">
        <v>48.9</v>
      </c>
      <c r="C29" s="8">
        <v>48.9</v>
      </c>
      <c r="D29" s="38">
        <v>50.4</v>
      </c>
      <c r="E29" s="18">
        <v>60.4</v>
      </c>
      <c r="F29" s="46"/>
      <c r="G29" s="8">
        <v>47.7</v>
      </c>
      <c r="H29" s="8">
        <v>47.9</v>
      </c>
      <c r="I29" s="38">
        <v>49.3</v>
      </c>
      <c r="J29" s="18">
        <v>60.2</v>
      </c>
      <c r="K29" s="26"/>
      <c r="L29" s="26"/>
      <c r="M29" s="123"/>
      <c r="N29" s="123"/>
    </row>
    <row r="30" spans="1:14" ht="12">
      <c r="A30" s="127" t="s">
        <v>35</v>
      </c>
      <c r="B30" s="8">
        <v>42.6</v>
      </c>
      <c r="C30" s="8">
        <v>40.9</v>
      </c>
      <c r="D30" s="38">
        <v>41.1</v>
      </c>
      <c r="E30" s="18">
        <v>48.7</v>
      </c>
      <c r="F30" s="46"/>
      <c r="G30" s="8">
        <v>40</v>
      </c>
      <c r="H30" s="8">
        <v>38.5</v>
      </c>
      <c r="I30" s="38">
        <v>38.9</v>
      </c>
      <c r="J30" s="18">
        <v>47.6</v>
      </c>
      <c r="K30" s="26"/>
      <c r="L30" s="26"/>
      <c r="M30" s="123"/>
      <c r="N30" s="123"/>
    </row>
    <row r="31" spans="2:14" ht="12">
      <c r="B31" s="8"/>
      <c r="C31" s="46"/>
      <c r="D31" s="46"/>
      <c r="E31" s="46"/>
      <c r="F31" s="46"/>
      <c r="G31" s="46"/>
      <c r="H31" s="46"/>
      <c r="I31" s="46"/>
      <c r="J31" s="46"/>
      <c r="M31" s="123"/>
      <c r="N31" s="123"/>
    </row>
    <row r="32" spans="1:14" ht="22.5" customHeight="1">
      <c r="A32" s="98" t="s">
        <v>506</v>
      </c>
      <c r="B32" s="8"/>
      <c r="C32" s="8"/>
      <c r="D32" s="8"/>
      <c r="E32" s="8"/>
      <c r="F32" s="8"/>
      <c r="G32" s="8"/>
      <c r="H32" s="27"/>
      <c r="I32" s="27"/>
      <c r="J32" s="46"/>
      <c r="M32" s="123"/>
      <c r="N32" s="123"/>
    </row>
    <row r="33" spans="1:14" ht="12">
      <c r="A33" s="127" t="s">
        <v>31</v>
      </c>
      <c r="B33" s="8">
        <v>66.2</v>
      </c>
      <c r="C33" s="8">
        <v>69.1</v>
      </c>
      <c r="D33" s="38">
        <v>66.9</v>
      </c>
      <c r="E33" s="18">
        <v>66.4</v>
      </c>
      <c r="F33" s="46"/>
      <c r="G33" s="8">
        <v>65.8</v>
      </c>
      <c r="H33" s="8">
        <v>68.7</v>
      </c>
      <c r="I33" s="38">
        <v>66.7</v>
      </c>
      <c r="J33" s="18">
        <v>68.3</v>
      </c>
      <c r="K33" s="26"/>
      <c r="L33" s="26"/>
      <c r="M33" s="123"/>
      <c r="N33" s="123"/>
    </row>
    <row r="34" spans="1:14" ht="12">
      <c r="A34" s="127" t="s">
        <v>32</v>
      </c>
      <c r="B34" s="8">
        <v>60.6</v>
      </c>
      <c r="C34" s="8">
        <v>65.9</v>
      </c>
      <c r="D34" s="38">
        <v>69.8</v>
      </c>
      <c r="E34" s="18">
        <v>71.5</v>
      </c>
      <c r="F34" s="46"/>
      <c r="G34" s="8">
        <v>62.4</v>
      </c>
      <c r="H34" s="8">
        <v>65.2</v>
      </c>
      <c r="I34" s="38">
        <v>69.3</v>
      </c>
      <c r="J34" s="18">
        <v>71.3</v>
      </c>
      <c r="K34" s="26"/>
      <c r="L34" s="26"/>
      <c r="M34" s="123"/>
      <c r="N34" s="123"/>
    </row>
    <row r="35" spans="1:14" ht="12">
      <c r="A35" s="127" t="s">
        <v>33</v>
      </c>
      <c r="B35" s="8">
        <v>73.7</v>
      </c>
      <c r="C35" s="8">
        <v>76.9</v>
      </c>
      <c r="D35" s="38">
        <v>76.9</v>
      </c>
      <c r="E35" s="18">
        <v>74.2</v>
      </c>
      <c r="F35" s="46"/>
      <c r="G35" s="8">
        <v>72.1</v>
      </c>
      <c r="H35" s="8">
        <v>75.2</v>
      </c>
      <c r="I35" s="38">
        <v>75.2</v>
      </c>
      <c r="J35" s="18">
        <v>72.5</v>
      </c>
      <c r="K35" s="26"/>
      <c r="L35" s="26"/>
      <c r="M35" s="123"/>
      <c r="N35" s="123"/>
    </row>
    <row r="36" spans="1:14" ht="12">
      <c r="A36" s="505" t="s">
        <v>503</v>
      </c>
      <c r="B36" s="506">
        <v>25.3</v>
      </c>
      <c r="C36" s="506">
        <v>31.4</v>
      </c>
      <c r="D36" s="507">
        <v>34.4</v>
      </c>
      <c r="E36" s="508">
        <v>45.9</v>
      </c>
      <c r="F36" s="510"/>
      <c r="G36" s="506">
        <v>27.5</v>
      </c>
      <c r="H36" s="506">
        <v>35</v>
      </c>
      <c r="I36" s="507">
        <v>38.2</v>
      </c>
      <c r="J36" s="508">
        <v>51.4</v>
      </c>
      <c r="K36" s="26"/>
      <c r="L36" s="26"/>
      <c r="M36" s="123"/>
      <c r="N36" s="123"/>
    </row>
    <row r="37" spans="1:14" ht="12">
      <c r="A37" s="128" t="s">
        <v>34</v>
      </c>
      <c r="B37" s="8">
        <v>69.8</v>
      </c>
      <c r="C37" s="8">
        <v>70.5</v>
      </c>
      <c r="D37" s="38">
        <v>70.7</v>
      </c>
      <c r="E37" s="18">
        <v>69.5</v>
      </c>
      <c r="F37" s="46"/>
      <c r="G37" s="8">
        <v>66.7</v>
      </c>
      <c r="H37" s="8">
        <v>67.7</v>
      </c>
      <c r="I37" s="38">
        <v>68</v>
      </c>
      <c r="J37" s="18">
        <v>67.1</v>
      </c>
      <c r="K37" s="26"/>
      <c r="L37" s="26"/>
      <c r="M37" s="123"/>
      <c r="N37" s="123"/>
    </row>
    <row r="38" spans="1:14" ht="12">
      <c r="A38" s="127" t="s">
        <v>35</v>
      </c>
      <c r="B38" s="8">
        <v>72.6</v>
      </c>
      <c r="C38" s="8">
        <v>73.6</v>
      </c>
      <c r="D38" s="38">
        <v>73.6</v>
      </c>
      <c r="E38" s="18">
        <v>72</v>
      </c>
      <c r="F38" s="8"/>
      <c r="G38" s="8">
        <v>69.3</v>
      </c>
      <c r="H38" s="8">
        <v>70.6</v>
      </c>
      <c r="I38" s="38">
        <v>70.7</v>
      </c>
      <c r="J38" s="18">
        <v>69.4</v>
      </c>
      <c r="K38" s="26"/>
      <c r="L38" s="26"/>
      <c r="M38" s="123"/>
      <c r="N38" s="123"/>
    </row>
    <row r="39" spans="1:10" ht="12">
      <c r="A39" s="42"/>
      <c r="B39" s="42"/>
      <c r="C39" s="43"/>
      <c r="D39" s="43"/>
      <c r="E39" s="43"/>
      <c r="F39" s="43"/>
      <c r="G39" s="32"/>
      <c r="H39" s="33"/>
      <c r="I39" s="33"/>
      <c r="J39" s="43"/>
    </row>
    <row r="40" spans="1:10" ht="12">
      <c r="A40" s="190"/>
      <c r="B40" s="190"/>
      <c r="C40" s="191"/>
      <c r="D40" s="191"/>
      <c r="E40" s="191"/>
      <c r="F40" s="191"/>
      <c r="G40" s="188"/>
      <c r="H40" s="189"/>
      <c r="I40" s="189"/>
      <c r="J40" s="124" t="s">
        <v>380</v>
      </c>
    </row>
    <row r="41" spans="1:10" ht="12">
      <c r="A41" s="512" t="s">
        <v>384</v>
      </c>
      <c r="B41" s="512"/>
      <c r="C41" s="512"/>
      <c r="D41" s="512"/>
      <c r="E41" s="512"/>
      <c r="F41" s="512"/>
      <c r="G41" s="188"/>
      <c r="H41" s="189"/>
      <c r="I41" s="189"/>
      <c r="J41" s="191"/>
    </row>
    <row r="42" spans="1:11" ht="22.5" customHeight="1">
      <c r="A42" s="519" t="s">
        <v>167</v>
      </c>
      <c r="B42" s="519"/>
      <c r="C42" s="519"/>
      <c r="D42" s="519"/>
      <c r="E42" s="519"/>
      <c r="F42" s="519"/>
      <c r="G42" s="519"/>
      <c r="H42" s="519"/>
      <c r="I42" s="519"/>
      <c r="J42" s="519"/>
      <c r="K42" s="44"/>
    </row>
    <row r="43" spans="1:11" ht="22.5" customHeight="1">
      <c r="A43" s="525" t="s">
        <v>168</v>
      </c>
      <c r="B43" s="525"/>
      <c r="C43" s="525"/>
      <c r="D43" s="525"/>
      <c r="E43" s="525"/>
      <c r="F43" s="525"/>
      <c r="G43" s="525"/>
      <c r="H43" s="525"/>
      <c r="I43" s="525"/>
      <c r="J43" s="525"/>
      <c r="K43" s="45"/>
    </row>
    <row r="44" spans="1:10" ht="12">
      <c r="A44" s="524" t="s">
        <v>150</v>
      </c>
      <c r="B44" s="524"/>
      <c r="C44" s="524"/>
      <c r="D44" s="524"/>
      <c r="E44" s="524"/>
      <c r="F44" s="524"/>
      <c r="G44" s="524"/>
      <c r="H44" s="524"/>
      <c r="I44" s="192"/>
      <c r="J44" s="193"/>
    </row>
    <row r="45" spans="1:10" ht="12">
      <c r="A45" s="526" t="s">
        <v>507</v>
      </c>
      <c r="B45" s="526"/>
      <c r="C45" s="526"/>
      <c r="D45" s="526"/>
      <c r="E45" s="526"/>
      <c r="F45" s="526"/>
      <c r="G45" s="526"/>
      <c r="H45" s="526"/>
      <c r="I45" s="526"/>
      <c r="J45" s="526"/>
    </row>
    <row r="46" spans="1:10" ht="22.5" customHeight="1">
      <c r="A46" s="525" t="s">
        <v>505</v>
      </c>
      <c r="B46" s="525"/>
      <c r="C46" s="525"/>
      <c r="D46" s="525"/>
      <c r="E46" s="525"/>
      <c r="F46" s="525"/>
      <c r="G46" s="525"/>
      <c r="H46" s="525"/>
      <c r="I46" s="525"/>
      <c r="J46" s="525"/>
    </row>
    <row r="48" spans="1:6" ht="12">
      <c r="A48" s="523"/>
      <c r="B48" s="523"/>
      <c r="C48" s="523"/>
      <c r="D48" s="523"/>
      <c r="E48" s="523"/>
      <c r="F48" s="523"/>
    </row>
    <row r="52" ht="12">
      <c r="G52" s="46"/>
    </row>
    <row r="53" ht="12">
      <c r="G53" s="46"/>
    </row>
    <row r="54" ht="12">
      <c r="G54" s="46"/>
    </row>
    <row r="55" ht="12">
      <c r="G55" s="46"/>
    </row>
    <row r="56" ht="12">
      <c r="G56" s="46"/>
    </row>
    <row r="57" ht="12">
      <c r="G57" s="46"/>
    </row>
    <row r="58" ht="12">
      <c r="G58" s="46"/>
    </row>
    <row r="60" ht="12">
      <c r="G60" s="46"/>
    </row>
    <row r="61" ht="12">
      <c r="G61" s="46"/>
    </row>
    <row r="62" ht="12">
      <c r="G62" s="46"/>
    </row>
    <row r="63" ht="12">
      <c r="G63" s="46"/>
    </row>
    <row r="64" ht="12">
      <c r="G64" s="46"/>
    </row>
  </sheetData>
  <sheetProtection/>
  <mergeCells count="9">
    <mergeCell ref="B5:E5"/>
    <mergeCell ref="G5:J5"/>
    <mergeCell ref="A48:F48"/>
    <mergeCell ref="A41:F41"/>
    <mergeCell ref="A44:H44"/>
    <mergeCell ref="A42:J42"/>
    <mergeCell ref="A43:J43"/>
    <mergeCell ref="A46:J46"/>
    <mergeCell ref="A45:J45"/>
  </mergeCell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11.28125" style="199" customWidth="1"/>
    <col min="2" max="2" width="6.7109375" style="199" customWidth="1"/>
    <col min="3" max="3" width="8.140625" style="233" bestFit="1" customWidth="1"/>
    <col min="4" max="4" width="8.8515625" style="250" bestFit="1" customWidth="1"/>
    <col min="5" max="5" width="1.7109375" style="199" customWidth="1"/>
    <col min="6" max="6" width="8.140625" style="199" bestFit="1" customWidth="1"/>
    <col min="7" max="7" width="8.8515625" style="250" bestFit="1" customWidth="1"/>
    <col min="8" max="8" width="1.7109375" style="199" customWidth="1"/>
    <col min="9" max="9" width="8.140625" style="199" bestFit="1" customWidth="1"/>
    <col min="10" max="10" width="8.8515625" style="250" bestFit="1" customWidth="1"/>
    <col min="11" max="11" width="1.7109375" style="199" customWidth="1"/>
    <col min="12" max="12" width="8.140625" style="199" bestFit="1" customWidth="1"/>
    <col min="13" max="13" width="8.8515625" style="250" bestFit="1" customWidth="1"/>
    <col min="14" max="14" width="1.7109375" style="250" customWidth="1"/>
    <col min="15" max="15" width="8.140625" style="250" bestFit="1" customWidth="1"/>
    <col min="16" max="16" width="9.140625" style="250" bestFit="1" customWidth="1"/>
    <col min="17" max="17" width="1.7109375" style="199" customWidth="1"/>
    <col min="18" max="18" width="8.140625" style="199" bestFit="1" customWidth="1"/>
    <col min="19" max="19" width="9.140625" style="199" bestFit="1" customWidth="1"/>
    <col min="20" max="20" width="2.421875" style="199" bestFit="1" customWidth="1"/>
    <col min="21" max="16384" width="9.140625" style="199" customWidth="1"/>
  </cols>
  <sheetData>
    <row r="1" spans="1:22" s="217" customFormat="1" ht="12.75">
      <c r="A1" s="532" t="s">
        <v>353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195"/>
      <c r="U1" s="196"/>
      <c r="V1" s="196"/>
    </row>
    <row r="2" spans="1:22" s="217" customFormat="1" ht="13.5">
      <c r="A2" s="533" t="s">
        <v>445</v>
      </c>
      <c r="B2" s="533"/>
      <c r="C2" s="533"/>
      <c r="D2" s="533"/>
      <c r="E2" s="195"/>
      <c r="F2" s="196"/>
      <c r="G2" s="195"/>
      <c r="H2" s="196"/>
      <c r="I2" s="195"/>
      <c r="J2" s="196"/>
      <c r="K2" s="196"/>
      <c r="L2" s="195"/>
      <c r="M2" s="196"/>
      <c r="N2" s="196"/>
      <c r="O2" s="196"/>
      <c r="P2" s="196"/>
      <c r="Q2" s="196"/>
      <c r="R2" s="195"/>
      <c r="S2" s="196"/>
      <c r="T2" s="195"/>
      <c r="U2" s="196"/>
      <c r="V2" s="196"/>
    </row>
    <row r="3" spans="1:22" s="217" customFormat="1" ht="13.5">
      <c r="A3" s="533" t="s">
        <v>354</v>
      </c>
      <c r="B3" s="533"/>
      <c r="C3" s="218"/>
      <c r="D3" s="196"/>
      <c r="E3" s="195"/>
      <c r="F3" s="196"/>
      <c r="G3" s="195"/>
      <c r="H3" s="196"/>
      <c r="I3" s="195"/>
      <c r="J3" s="196"/>
      <c r="K3" s="196"/>
      <c r="L3" s="195"/>
      <c r="M3" s="196"/>
      <c r="N3" s="197"/>
      <c r="O3" s="197"/>
      <c r="P3" s="197"/>
      <c r="Q3" s="197"/>
      <c r="R3" s="195"/>
      <c r="S3" s="196"/>
      <c r="T3" s="195"/>
      <c r="U3" s="196"/>
      <c r="V3" s="196"/>
    </row>
    <row r="4" spans="1:22" s="217" customFormat="1" ht="12.75">
      <c r="A4" s="194"/>
      <c r="B4" s="194"/>
      <c r="C4" s="218"/>
      <c r="D4" s="196"/>
      <c r="E4" s="195"/>
      <c r="F4" s="196"/>
      <c r="G4" s="195"/>
      <c r="H4" s="196"/>
      <c r="I4" s="195"/>
      <c r="J4" s="196"/>
      <c r="K4" s="196"/>
      <c r="L4" s="195"/>
      <c r="M4" s="196"/>
      <c r="N4" s="197"/>
      <c r="O4" s="197"/>
      <c r="P4" s="197"/>
      <c r="Q4" s="197"/>
      <c r="R4" s="195"/>
      <c r="S4" s="196"/>
      <c r="T4" s="195"/>
      <c r="U4" s="196"/>
      <c r="V4" s="196"/>
    </row>
    <row r="5" spans="1:22" s="217" customFormat="1" ht="12.75" customHeight="1">
      <c r="A5" s="534" t="s">
        <v>355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197"/>
      <c r="O5" s="197"/>
      <c r="P5" s="197"/>
      <c r="Q5" s="197"/>
      <c r="R5" s="195"/>
      <c r="S5" s="196"/>
      <c r="T5" s="195"/>
      <c r="U5" s="196"/>
      <c r="V5" s="196"/>
    </row>
    <row r="6" spans="1:22" s="217" customFormat="1" ht="12.75">
      <c r="A6" s="194"/>
      <c r="B6" s="196"/>
      <c r="C6" s="218"/>
      <c r="D6" s="196"/>
      <c r="E6" s="195"/>
      <c r="F6" s="196"/>
      <c r="G6" s="195"/>
      <c r="H6" s="196"/>
      <c r="I6" s="195"/>
      <c r="J6" s="197"/>
      <c r="K6" s="197"/>
      <c r="L6" s="198"/>
      <c r="M6" s="197"/>
      <c r="N6" s="197"/>
      <c r="O6" s="197"/>
      <c r="P6" s="197"/>
      <c r="Q6" s="196"/>
      <c r="R6" s="195"/>
      <c r="S6" s="196"/>
      <c r="T6" s="195"/>
      <c r="U6" s="196"/>
      <c r="V6" s="196"/>
    </row>
    <row r="7" spans="1:19" ht="12.75" customHeight="1" thickBot="1">
      <c r="A7" s="219"/>
      <c r="B7" s="220"/>
      <c r="C7" s="536" t="s">
        <v>356</v>
      </c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</row>
    <row r="8" spans="3:19" ht="11.25">
      <c r="C8" s="527" t="s">
        <v>15</v>
      </c>
      <c r="D8" s="527"/>
      <c r="E8" s="221"/>
      <c r="F8" s="527" t="s">
        <v>16</v>
      </c>
      <c r="G8" s="527"/>
      <c r="H8" s="221"/>
      <c r="I8" s="527" t="s">
        <v>17</v>
      </c>
      <c r="J8" s="527"/>
      <c r="K8" s="221"/>
      <c r="L8" s="527" t="s">
        <v>23</v>
      </c>
      <c r="M8" s="527"/>
      <c r="N8" s="221"/>
      <c r="O8" s="527" t="s">
        <v>74</v>
      </c>
      <c r="P8" s="527"/>
      <c r="Q8" s="221"/>
      <c r="R8" s="527" t="s">
        <v>160</v>
      </c>
      <c r="S8" s="527"/>
    </row>
    <row r="9" spans="1:19" ht="57.75" customHeight="1">
      <c r="A9" s="200"/>
      <c r="B9" s="200"/>
      <c r="C9" s="222" t="s">
        <v>357</v>
      </c>
      <c r="D9" s="223" t="s">
        <v>358</v>
      </c>
      <c r="E9" s="201"/>
      <c r="F9" s="222" t="s">
        <v>357</v>
      </c>
      <c r="G9" s="223" t="s">
        <v>358</v>
      </c>
      <c r="H9" s="201"/>
      <c r="I9" s="222" t="s">
        <v>357</v>
      </c>
      <c r="J9" s="223" t="s">
        <v>358</v>
      </c>
      <c r="K9" s="201"/>
      <c r="L9" s="222" t="s">
        <v>357</v>
      </c>
      <c r="M9" s="223" t="s">
        <v>358</v>
      </c>
      <c r="N9" s="224"/>
      <c r="O9" s="222" t="s">
        <v>357</v>
      </c>
      <c r="P9" s="223" t="s">
        <v>358</v>
      </c>
      <c r="Q9" s="201"/>
      <c r="R9" s="222" t="s">
        <v>357</v>
      </c>
      <c r="S9" s="223" t="s">
        <v>358</v>
      </c>
    </row>
    <row r="10" spans="1:24" ht="19.5" customHeight="1">
      <c r="A10" s="199" t="s">
        <v>359</v>
      </c>
      <c r="B10" s="199" t="s">
        <v>25</v>
      </c>
      <c r="C10" s="225">
        <v>290719</v>
      </c>
      <c r="D10" s="226">
        <v>58.8</v>
      </c>
      <c r="E10" s="227"/>
      <c r="F10" s="228">
        <v>280252</v>
      </c>
      <c r="G10" s="226">
        <v>60.6</v>
      </c>
      <c r="H10" s="227"/>
      <c r="I10" s="229">
        <v>280409</v>
      </c>
      <c r="J10" s="230">
        <v>65.1</v>
      </c>
      <c r="K10" s="227"/>
      <c r="L10" s="229">
        <v>269235</v>
      </c>
      <c r="M10" s="230">
        <v>68.2</v>
      </c>
      <c r="N10" s="230"/>
      <c r="O10" s="231">
        <v>268750</v>
      </c>
      <c r="P10" s="230">
        <v>63.1</v>
      </c>
      <c r="Q10" s="227"/>
      <c r="R10" s="229">
        <v>273722</v>
      </c>
      <c r="S10" s="230">
        <v>65.9</v>
      </c>
      <c r="T10" s="229"/>
      <c r="U10" s="229"/>
      <c r="X10" s="229"/>
    </row>
    <row r="11" spans="2:24" ht="19.5" customHeight="1">
      <c r="B11" s="199" t="s">
        <v>26</v>
      </c>
      <c r="C11" s="225">
        <v>285094</v>
      </c>
      <c r="D11" s="226">
        <v>70.3</v>
      </c>
      <c r="E11" s="227"/>
      <c r="F11" s="225">
        <v>276000</v>
      </c>
      <c r="G11" s="226">
        <v>70.9</v>
      </c>
      <c r="H11" s="227"/>
      <c r="I11" s="229">
        <v>275855</v>
      </c>
      <c r="J11" s="230">
        <v>75.8</v>
      </c>
      <c r="K11" s="227"/>
      <c r="L11" s="229">
        <v>266292</v>
      </c>
      <c r="M11" s="230">
        <v>77.9</v>
      </c>
      <c r="N11" s="230"/>
      <c r="O11" s="231">
        <v>263703</v>
      </c>
      <c r="P11" s="230">
        <v>75.3</v>
      </c>
      <c r="Q11" s="227"/>
      <c r="R11" s="229">
        <v>270146</v>
      </c>
      <c r="S11" s="230">
        <v>77.4</v>
      </c>
      <c r="T11" s="229"/>
      <c r="U11" s="229"/>
      <c r="X11" s="229"/>
    </row>
    <row r="12" spans="2:24" ht="19.5" customHeight="1">
      <c r="B12" s="199" t="s">
        <v>27</v>
      </c>
      <c r="C12" s="225">
        <v>575813</v>
      </c>
      <c r="D12" s="226">
        <v>64.5</v>
      </c>
      <c r="E12" s="227"/>
      <c r="F12" s="225">
        <v>556252</v>
      </c>
      <c r="G12" s="226">
        <v>65.7</v>
      </c>
      <c r="H12" s="227"/>
      <c r="I12" s="229">
        <v>556264</v>
      </c>
      <c r="J12" s="230">
        <v>70.4</v>
      </c>
      <c r="K12" s="227"/>
      <c r="L12" s="229">
        <v>535527</v>
      </c>
      <c r="M12" s="230">
        <v>73</v>
      </c>
      <c r="N12" s="230"/>
      <c r="O12" s="231">
        <v>532453</v>
      </c>
      <c r="P12" s="230">
        <v>69.2</v>
      </c>
      <c r="Q12" s="227"/>
      <c r="R12" s="229">
        <v>543868</v>
      </c>
      <c r="S12" s="230">
        <v>71.6</v>
      </c>
      <c r="T12" s="229"/>
      <c r="U12" s="229"/>
      <c r="V12" s="232"/>
      <c r="X12" s="229"/>
    </row>
    <row r="13" spans="4:24" ht="19.5" customHeight="1">
      <c r="D13" s="234"/>
      <c r="E13" s="227"/>
      <c r="F13" s="231"/>
      <c r="G13" s="234"/>
      <c r="H13" s="227"/>
      <c r="I13" s="231"/>
      <c r="J13" s="230"/>
      <c r="K13" s="227"/>
      <c r="L13" s="229"/>
      <c r="M13" s="230"/>
      <c r="N13" s="230"/>
      <c r="O13" s="230"/>
      <c r="P13" s="230"/>
      <c r="Q13" s="227"/>
      <c r="R13" s="229"/>
      <c r="S13" s="230"/>
      <c r="T13" s="229"/>
      <c r="U13" s="229"/>
      <c r="X13" s="229"/>
    </row>
    <row r="14" spans="1:24" ht="19.5" customHeight="1">
      <c r="A14" s="199" t="s">
        <v>360</v>
      </c>
      <c r="B14" s="199" t="s">
        <v>25</v>
      </c>
      <c r="C14" s="225">
        <v>291645</v>
      </c>
      <c r="D14" s="226">
        <v>55.1</v>
      </c>
      <c r="E14" s="227"/>
      <c r="F14" s="228">
        <v>281561</v>
      </c>
      <c r="G14" s="226">
        <v>58.1</v>
      </c>
      <c r="H14" s="227"/>
      <c r="I14" s="229">
        <v>281685</v>
      </c>
      <c r="J14" s="230">
        <v>61.8</v>
      </c>
      <c r="K14" s="227"/>
      <c r="L14" s="229">
        <v>271372</v>
      </c>
      <c r="M14" s="230">
        <v>64.4</v>
      </c>
      <c r="N14" s="230"/>
      <c r="O14" s="231">
        <v>275846</v>
      </c>
      <c r="P14" s="230">
        <v>69.9</v>
      </c>
      <c r="Q14" s="227"/>
      <c r="R14" s="229">
        <v>275702</v>
      </c>
      <c r="S14" s="230">
        <v>70.1</v>
      </c>
      <c r="T14" s="229"/>
      <c r="U14" s="229"/>
      <c r="X14" s="229"/>
    </row>
    <row r="15" spans="2:24" ht="19.5" customHeight="1">
      <c r="B15" s="199" t="s">
        <v>26</v>
      </c>
      <c r="C15" s="225">
        <v>284998</v>
      </c>
      <c r="D15" s="226">
        <v>59.4</v>
      </c>
      <c r="E15" s="227"/>
      <c r="F15" s="225">
        <v>276113</v>
      </c>
      <c r="G15" s="226">
        <v>59.6</v>
      </c>
      <c r="H15" s="227"/>
      <c r="I15" s="229">
        <v>275966</v>
      </c>
      <c r="J15" s="230">
        <v>64.1</v>
      </c>
      <c r="K15" s="227"/>
      <c r="L15" s="229">
        <v>265700</v>
      </c>
      <c r="M15" s="230">
        <v>67.3</v>
      </c>
      <c r="N15" s="230"/>
      <c r="O15" s="231">
        <v>270434</v>
      </c>
      <c r="P15" s="230">
        <v>73.6</v>
      </c>
      <c r="Q15" s="227"/>
      <c r="R15" s="229">
        <v>270336</v>
      </c>
      <c r="S15" s="230">
        <v>73.8</v>
      </c>
      <c r="T15" s="229"/>
      <c r="U15" s="229"/>
      <c r="X15" s="229"/>
    </row>
    <row r="16" spans="1:24" ht="19.5" customHeight="1">
      <c r="A16" s="235"/>
      <c r="B16" s="235" t="s">
        <v>27</v>
      </c>
      <c r="C16" s="236">
        <v>576643</v>
      </c>
      <c r="D16" s="237">
        <v>57.2</v>
      </c>
      <c r="E16" s="221"/>
      <c r="F16" s="236">
        <v>557674</v>
      </c>
      <c r="G16" s="237">
        <v>58.8</v>
      </c>
      <c r="H16" s="221"/>
      <c r="I16" s="228">
        <v>557651</v>
      </c>
      <c r="J16" s="238">
        <v>62.9</v>
      </c>
      <c r="K16" s="221"/>
      <c r="L16" s="229">
        <v>537072</v>
      </c>
      <c r="M16" s="230">
        <v>65.9</v>
      </c>
      <c r="N16" s="230"/>
      <c r="O16" s="231">
        <v>533969</v>
      </c>
      <c r="P16" s="230">
        <v>69.8</v>
      </c>
      <c r="Q16" s="221"/>
      <c r="R16" s="229">
        <v>546038</v>
      </c>
      <c r="S16" s="230">
        <v>71.9</v>
      </c>
      <c r="T16" s="229"/>
      <c r="U16" s="229"/>
      <c r="V16" s="232"/>
      <c r="X16" s="229"/>
    </row>
    <row r="17" spans="1:19" ht="11.25">
      <c r="A17" s="200"/>
      <c r="B17" s="200"/>
      <c r="C17" s="239"/>
      <c r="D17" s="240"/>
      <c r="E17" s="241"/>
      <c r="F17" s="242"/>
      <c r="G17" s="240"/>
      <c r="H17" s="241"/>
      <c r="I17" s="242"/>
      <c r="J17" s="240"/>
      <c r="K17" s="241"/>
      <c r="L17" s="242"/>
      <c r="M17" s="240"/>
      <c r="N17" s="240"/>
      <c r="O17" s="240"/>
      <c r="P17" s="240"/>
      <c r="Q17" s="241"/>
      <c r="R17" s="242"/>
      <c r="S17" s="240"/>
    </row>
    <row r="18" spans="3:16" ht="21" customHeight="1">
      <c r="C18" s="225"/>
      <c r="D18" s="230"/>
      <c r="E18" s="227"/>
      <c r="F18" s="231"/>
      <c r="G18" s="230"/>
      <c r="H18" s="227"/>
      <c r="I18" s="231"/>
      <c r="J18" s="238"/>
      <c r="K18" s="221"/>
      <c r="L18" s="243"/>
      <c r="M18" s="238"/>
      <c r="N18" s="238"/>
      <c r="O18" s="238"/>
      <c r="P18" s="238"/>
    </row>
    <row r="19" spans="1:19" ht="12.75" customHeight="1" thickBot="1">
      <c r="A19" s="220"/>
      <c r="B19" s="220"/>
      <c r="C19" s="529" t="s">
        <v>361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</row>
    <row r="20" spans="3:19" ht="11.25">
      <c r="C20" s="527" t="s">
        <v>15</v>
      </c>
      <c r="D20" s="527"/>
      <c r="E20" s="221"/>
      <c r="F20" s="527" t="s">
        <v>16</v>
      </c>
      <c r="G20" s="527"/>
      <c r="H20" s="221"/>
      <c r="I20" s="527" t="s">
        <v>17</v>
      </c>
      <c r="J20" s="527"/>
      <c r="K20" s="221"/>
      <c r="L20" s="527" t="s">
        <v>23</v>
      </c>
      <c r="M20" s="527"/>
      <c r="N20" s="221"/>
      <c r="O20" s="527" t="s">
        <v>74</v>
      </c>
      <c r="P20" s="527"/>
      <c r="Q20" s="221"/>
      <c r="R20" s="527" t="s">
        <v>160</v>
      </c>
      <c r="S20" s="527"/>
    </row>
    <row r="21" spans="1:19" ht="57.75" customHeight="1">
      <c r="A21" s="200"/>
      <c r="B21" s="200"/>
      <c r="C21" s="222" t="s">
        <v>357</v>
      </c>
      <c r="D21" s="223" t="s">
        <v>358</v>
      </c>
      <c r="E21" s="201"/>
      <c r="F21" s="222" t="s">
        <v>357</v>
      </c>
      <c r="G21" s="223" t="s">
        <v>358</v>
      </c>
      <c r="H21" s="201"/>
      <c r="I21" s="222" t="s">
        <v>357</v>
      </c>
      <c r="J21" s="223" t="s">
        <v>358</v>
      </c>
      <c r="K21" s="201"/>
      <c r="L21" s="222" t="s">
        <v>357</v>
      </c>
      <c r="M21" s="223" t="s">
        <v>358</v>
      </c>
      <c r="N21" s="224"/>
      <c r="O21" s="222" t="s">
        <v>357</v>
      </c>
      <c r="P21" s="223" t="s">
        <v>358</v>
      </c>
      <c r="Q21" s="201"/>
      <c r="R21" s="222" t="s">
        <v>357</v>
      </c>
      <c r="S21" s="223" t="s">
        <v>358</v>
      </c>
    </row>
    <row r="22" spans="1:21" ht="19.5" customHeight="1">
      <c r="A22" s="199" t="s">
        <v>359</v>
      </c>
      <c r="B22" s="199" t="s">
        <v>25</v>
      </c>
      <c r="C22" s="225">
        <v>297798</v>
      </c>
      <c r="D22" s="226">
        <v>57.5</v>
      </c>
      <c r="E22" s="227"/>
      <c r="F22" s="236">
        <v>287370</v>
      </c>
      <c r="G22" s="226">
        <v>59.2</v>
      </c>
      <c r="H22" s="227"/>
      <c r="I22" s="229">
        <v>287387</v>
      </c>
      <c r="J22" s="230">
        <v>63.6</v>
      </c>
      <c r="K22" s="227"/>
      <c r="L22" s="229">
        <v>275865</v>
      </c>
      <c r="M22" s="230">
        <v>66.7</v>
      </c>
      <c r="N22" s="230"/>
      <c r="O22" s="231">
        <v>275615</v>
      </c>
      <c r="P22" s="230">
        <v>61.7</v>
      </c>
      <c r="Q22" s="227"/>
      <c r="R22" s="229">
        <v>281024</v>
      </c>
      <c r="S22" s="226">
        <v>64.3</v>
      </c>
      <c r="T22" s="229"/>
      <c r="U22" s="229"/>
    </row>
    <row r="23" spans="2:21" ht="19.5" customHeight="1">
      <c r="B23" s="199" t="s">
        <v>26</v>
      </c>
      <c r="C23" s="225">
        <v>287920</v>
      </c>
      <c r="D23" s="226">
        <v>69.7</v>
      </c>
      <c r="E23" s="227"/>
      <c r="F23" s="225">
        <v>278722</v>
      </c>
      <c r="G23" s="226">
        <v>70.3</v>
      </c>
      <c r="H23" s="227"/>
      <c r="I23" s="229">
        <v>278503</v>
      </c>
      <c r="J23" s="230">
        <v>75.1</v>
      </c>
      <c r="K23" s="227"/>
      <c r="L23" s="229">
        <v>268919</v>
      </c>
      <c r="M23" s="230">
        <v>77.1</v>
      </c>
      <c r="N23" s="230"/>
      <c r="O23" s="231">
        <v>266348</v>
      </c>
      <c r="P23" s="230">
        <v>74.6</v>
      </c>
      <c r="Q23" s="227"/>
      <c r="R23" s="229">
        <v>272859</v>
      </c>
      <c r="S23" s="226">
        <v>76.6</v>
      </c>
      <c r="T23" s="229"/>
      <c r="U23" s="229"/>
    </row>
    <row r="24" spans="2:21" ht="19.5" customHeight="1">
      <c r="B24" s="199" t="s">
        <v>27</v>
      </c>
      <c r="C24" s="225">
        <v>585718</v>
      </c>
      <c r="D24" s="226">
        <v>63.5</v>
      </c>
      <c r="E24" s="227"/>
      <c r="F24" s="225">
        <v>566092</v>
      </c>
      <c r="G24" s="226">
        <v>64.7</v>
      </c>
      <c r="H24" s="227"/>
      <c r="I24" s="229">
        <v>565890</v>
      </c>
      <c r="J24" s="230">
        <v>69.3</v>
      </c>
      <c r="K24" s="227"/>
      <c r="L24" s="229">
        <v>544784</v>
      </c>
      <c r="M24" s="230">
        <v>71.8</v>
      </c>
      <c r="N24" s="230"/>
      <c r="O24" s="231">
        <v>541963</v>
      </c>
      <c r="P24" s="230">
        <v>68</v>
      </c>
      <c r="Q24" s="227"/>
      <c r="R24" s="229">
        <v>553883</v>
      </c>
      <c r="S24" s="226">
        <v>70.4</v>
      </c>
      <c r="T24" s="229"/>
      <c r="U24" s="229"/>
    </row>
    <row r="25" spans="4:21" ht="19.5" customHeight="1">
      <c r="D25" s="234"/>
      <c r="E25" s="227"/>
      <c r="F25" s="225"/>
      <c r="G25" s="234"/>
      <c r="H25" s="227"/>
      <c r="I25" s="231"/>
      <c r="J25" s="230"/>
      <c r="K25" s="227"/>
      <c r="L25" s="229"/>
      <c r="M25" s="230"/>
      <c r="N25" s="230"/>
      <c r="O25" s="230"/>
      <c r="P25" s="230"/>
      <c r="Q25" s="227"/>
      <c r="R25" s="229"/>
      <c r="S25" s="226"/>
      <c r="T25" s="229"/>
      <c r="U25" s="229"/>
    </row>
    <row r="26" spans="1:21" ht="19.5" customHeight="1">
      <c r="A26" s="199" t="s">
        <v>360</v>
      </c>
      <c r="B26" s="199" t="s">
        <v>25</v>
      </c>
      <c r="C26" s="225">
        <v>298652</v>
      </c>
      <c r="D26" s="226">
        <v>53.9</v>
      </c>
      <c r="E26" s="227"/>
      <c r="F26" s="236">
        <v>288609</v>
      </c>
      <c r="G26" s="226">
        <v>56.8</v>
      </c>
      <c r="H26" s="227"/>
      <c r="I26" s="229">
        <v>288585</v>
      </c>
      <c r="J26" s="230">
        <v>60.5</v>
      </c>
      <c r="K26" s="227"/>
      <c r="L26" s="229">
        <v>277847</v>
      </c>
      <c r="M26" s="230">
        <v>63.1</v>
      </c>
      <c r="N26" s="230"/>
      <c r="O26" s="231">
        <v>277244</v>
      </c>
      <c r="P26" s="230">
        <v>66.6</v>
      </c>
      <c r="Q26" s="227"/>
      <c r="R26" s="229">
        <v>282937</v>
      </c>
      <c r="S26" s="226">
        <v>68.4</v>
      </c>
      <c r="T26" s="229"/>
      <c r="U26" s="229"/>
    </row>
    <row r="27" spans="2:21" ht="19.5" customHeight="1">
      <c r="B27" s="199" t="s">
        <v>26</v>
      </c>
      <c r="C27" s="225">
        <v>287808</v>
      </c>
      <c r="D27" s="226">
        <v>58.8</v>
      </c>
      <c r="E27" s="227"/>
      <c r="F27" s="225">
        <v>278822</v>
      </c>
      <c r="G27" s="226">
        <v>59</v>
      </c>
      <c r="H27" s="227"/>
      <c r="I27" s="229">
        <v>278603</v>
      </c>
      <c r="J27" s="230">
        <v>63.5</v>
      </c>
      <c r="K27" s="227"/>
      <c r="L27" s="229">
        <v>268308</v>
      </c>
      <c r="M27" s="230">
        <v>66.7</v>
      </c>
      <c r="N27" s="230"/>
      <c r="O27" s="231">
        <v>266124</v>
      </c>
      <c r="P27" s="230">
        <v>70.9</v>
      </c>
      <c r="Q27" s="227"/>
      <c r="R27" s="229">
        <v>273036</v>
      </c>
      <c r="S27" s="226">
        <v>73.1</v>
      </c>
      <c r="T27" s="229"/>
      <c r="U27" s="229"/>
    </row>
    <row r="28" spans="2:21" ht="19.5" customHeight="1">
      <c r="B28" s="199" t="s">
        <v>27</v>
      </c>
      <c r="C28" s="225">
        <v>586460</v>
      </c>
      <c r="D28" s="226">
        <v>56.3</v>
      </c>
      <c r="E28" s="227"/>
      <c r="F28" s="225">
        <v>567431</v>
      </c>
      <c r="G28" s="226">
        <v>57.9</v>
      </c>
      <c r="H28" s="227"/>
      <c r="I28" s="229">
        <v>567188</v>
      </c>
      <c r="J28" s="230">
        <v>62</v>
      </c>
      <c r="K28" s="227"/>
      <c r="L28" s="229">
        <v>546155</v>
      </c>
      <c r="M28" s="230">
        <v>64.8</v>
      </c>
      <c r="N28" s="230"/>
      <c r="O28" s="231">
        <v>543368</v>
      </c>
      <c r="P28" s="230">
        <v>68.7</v>
      </c>
      <c r="Q28" s="221"/>
      <c r="R28" s="229">
        <v>555973</v>
      </c>
      <c r="S28" s="226">
        <v>70.7</v>
      </c>
      <c r="T28" s="229"/>
      <c r="U28" s="229"/>
    </row>
    <row r="29" spans="1:19" ht="19.5" customHeight="1">
      <c r="A29" s="200"/>
      <c r="B29" s="200"/>
      <c r="C29" s="239"/>
      <c r="D29" s="244"/>
      <c r="E29" s="200"/>
      <c r="F29" s="245"/>
      <c r="G29" s="244"/>
      <c r="H29" s="200"/>
      <c r="I29" s="245"/>
      <c r="J29" s="244"/>
      <c r="K29" s="200"/>
      <c r="L29" s="245"/>
      <c r="M29" s="244"/>
      <c r="N29" s="244"/>
      <c r="O29" s="244"/>
      <c r="P29" s="244"/>
      <c r="Q29" s="241"/>
      <c r="R29" s="242"/>
      <c r="S29" s="240"/>
    </row>
    <row r="30" spans="1:19" ht="11.25" customHeight="1">
      <c r="A30" s="235"/>
      <c r="B30" s="235"/>
      <c r="C30" s="236"/>
      <c r="D30" s="246"/>
      <c r="E30" s="235"/>
      <c r="F30" s="228"/>
      <c r="G30" s="246"/>
      <c r="H30" s="235"/>
      <c r="I30" s="228"/>
      <c r="J30" s="246"/>
      <c r="K30" s="235"/>
      <c r="L30" s="228"/>
      <c r="M30" s="246"/>
      <c r="N30" s="246"/>
      <c r="O30" s="246"/>
      <c r="P30" s="246"/>
      <c r="S30" s="124" t="s">
        <v>380</v>
      </c>
    </row>
    <row r="31" spans="1:16" ht="14.25" customHeight="1">
      <c r="A31" s="530" t="s">
        <v>384</v>
      </c>
      <c r="B31" s="530"/>
      <c r="C31" s="530"/>
      <c r="D31" s="530"/>
      <c r="E31" s="530"/>
      <c r="F31" s="530"/>
      <c r="G31" s="247"/>
      <c r="H31" s="248"/>
      <c r="I31" s="248"/>
      <c r="J31" s="247"/>
      <c r="K31" s="248"/>
      <c r="L31" s="248"/>
      <c r="M31" s="247"/>
      <c r="N31" s="199"/>
      <c r="O31" s="199"/>
      <c r="P31" s="199"/>
    </row>
    <row r="32" spans="1:19" s="249" customFormat="1" ht="22.5" customHeight="1">
      <c r="A32" s="531" t="s">
        <v>362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</row>
    <row r="33" spans="1:19" ht="22.5" customHeight="1">
      <c r="A33" s="520" t="s">
        <v>169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</row>
    <row r="34" spans="1:19" ht="22.5" customHeight="1">
      <c r="A34" s="520" t="s">
        <v>363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</row>
    <row r="37" spans="4:11" ht="12.75">
      <c r="D37" s="525"/>
      <c r="E37" s="525"/>
      <c r="F37" s="525"/>
      <c r="G37" s="525"/>
      <c r="H37" s="525"/>
      <c r="I37" s="525"/>
      <c r="J37" s="528"/>
      <c r="K37" s="528"/>
    </row>
  </sheetData>
  <sheetProtection/>
  <mergeCells count="23">
    <mergeCell ref="A1:S1"/>
    <mergeCell ref="A2:D2"/>
    <mergeCell ref="A3:B3"/>
    <mergeCell ref="A5:M5"/>
    <mergeCell ref="C7:S7"/>
    <mergeCell ref="L20:M20"/>
    <mergeCell ref="O20:P20"/>
    <mergeCell ref="A34:S34"/>
    <mergeCell ref="D37:K37"/>
    <mergeCell ref="R8:S8"/>
    <mergeCell ref="C19:S19"/>
    <mergeCell ref="C20:D20"/>
    <mergeCell ref="F20:G20"/>
    <mergeCell ref="I20:J20"/>
    <mergeCell ref="A31:F31"/>
    <mergeCell ref="A32:S32"/>
    <mergeCell ref="A33:S33"/>
    <mergeCell ref="I8:J8"/>
    <mergeCell ref="L8:M8"/>
    <mergeCell ref="O8:P8"/>
    <mergeCell ref="R20:S20"/>
    <mergeCell ref="C8:D8"/>
    <mergeCell ref="F8:G8"/>
  </mergeCells>
  <printOptions/>
  <pageMargins left="0.31496062992125984" right="0.2755905511811024" top="0.5118110236220472" bottom="0.5118110236220472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11.00390625" style="0" customWidth="1"/>
    <col min="2" max="2" width="8.7109375" style="0" customWidth="1"/>
    <col min="3" max="11" width="7.28125" style="0" customWidth="1"/>
    <col min="12" max="12" width="3.140625" style="0" customWidth="1"/>
    <col min="13" max="13" width="7.28125" style="0" customWidth="1"/>
  </cols>
  <sheetData>
    <row r="1" spans="1:13" ht="24" customHeight="1">
      <c r="A1" s="538" t="s">
        <v>491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40"/>
    </row>
    <row r="2" spans="1:13" s="47" customFormat="1" ht="12.75">
      <c r="A2" s="533" t="s">
        <v>385</v>
      </c>
      <c r="B2" s="533"/>
      <c r="C2" s="533"/>
      <c r="D2" s="196"/>
      <c r="E2" s="195"/>
      <c r="F2" s="196"/>
      <c r="G2" s="195"/>
      <c r="H2" s="196"/>
      <c r="I2" s="195"/>
      <c r="J2" s="196"/>
      <c r="K2" s="196"/>
      <c r="L2" s="196"/>
      <c r="M2" s="196"/>
    </row>
    <row r="3" spans="1:13" s="47" customFormat="1" ht="12.75">
      <c r="A3" s="542" t="s">
        <v>0</v>
      </c>
      <c r="B3" s="542"/>
      <c r="C3" s="202"/>
      <c r="D3" s="197"/>
      <c r="E3" s="198"/>
      <c r="F3" s="197"/>
      <c r="G3" s="198"/>
      <c r="H3" s="197"/>
      <c r="I3" s="198"/>
      <c r="J3" s="197"/>
      <c r="K3" s="197"/>
      <c r="L3" s="197"/>
      <c r="M3" s="197"/>
    </row>
    <row r="4" spans="1:13" s="47" customFormat="1" ht="12.75">
      <c r="A4" s="203"/>
      <c r="B4" s="203"/>
      <c r="C4" s="202"/>
      <c r="D4" s="197"/>
      <c r="E4" s="198"/>
      <c r="F4" s="197"/>
      <c r="G4" s="198"/>
      <c r="H4" s="197"/>
      <c r="I4" s="198"/>
      <c r="J4" s="197"/>
      <c r="K4" s="197"/>
      <c r="L4" s="197"/>
      <c r="M4" s="197"/>
    </row>
    <row r="5" spans="1:13" s="47" customFormat="1" ht="12" customHeight="1">
      <c r="A5" s="204"/>
      <c r="B5" s="544" t="s">
        <v>96</v>
      </c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</row>
    <row r="6" spans="1:13" ht="12.75" customHeight="1">
      <c r="A6" s="199"/>
      <c r="B6" s="200"/>
      <c r="C6" s="550" t="s">
        <v>36</v>
      </c>
      <c r="D6" s="550"/>
      <c r="E6" s="550"/>
      <c r="F6" s="550"/>
      <c r="G6" s="550"/>
      <c r="H6" s="550"/>
      <c r="I6" s="550"/>
      <c r="J6" s="550"/>
      <c r="K6" s="550"/>
      <c r="L6" s="199"/>
      <c r="M6" s="545" t="s">
        <v>37</v>
      </c>
    </row>
    <row r="7" spans="1:13" s="52" customFormat="1" ht="22.5" customHeight="1">
      <c r="A7" s="205"/>
      <c r="B7" s="205"/>
      <c r="C7" s="206" t="s">
        <v>38</v>
      </c>
      <c r="D7" s="206" t="s">
        <v>39</v>
      </c>
      <c r="E7" s="206" t="s">
        <v>40</v>
      </c>
      <c r="F7" s="206" t="s">
        <v>41</v>
      </c>
      <c r="G7" s="206" t="s">
        <v>42</v>
      </c>
      <c r="H7" s="206" t="s">
        <v>43</v>
      </c>
      <c r="I7" s="206" t="s">
        <v>44</v>
      </c>
      <c r="J7" s="206" t="s">
        <v>45</v>
      </c>
      <c r="K7" s="201" t="s">
        <v>46</v>
      </c>
      <c r="L7" s="205"/>
      <c r="M7" s="546"/>
    </row>
    <row r="8" spans="1:13" ht="12" customHeight="1">
      <c r="A8" s="549" t="s">
        <v>171</v>
      </c>
      <c r="B8" s="54" t="s">
        <v>47</v>
      </c>
      <c r="C8" s="55">
        <v>0</v>
      </c>
      <c r="D8" s="55">
        <v>0</v>
      </c>
      <c r="E8" s="55" t="s">
        <v>492</v>
      </c>
      <c r="F8" s="55" t="s">
        <v>492</v>
      </c>
      <c r="G8" s="55">
        <v>7</v>
      </c>
      <c r="H8" s="55">
        <v>6</v>
      </c>
      <c r="I8" s="55">
        <v>14</v>
      </c>
      <c r="J8" s="55">
        <v>3</v>
      </c>
      <c r="K8" s="67">
        <v>20</v>
      </c>
      <c r="L8" s="56"/>
      <c r="M8" s="57">
        <v>62.3</v>
      </c>
    </row>
    <row r="9" spans="1:13" ht="12" customHeight="1">
      <c r="A9" s="549"/>
      <c r="B9" s="54">
        <v>1</v>
      </c>
      <c r="C9" s="55">
        <v>0</v>
      </c>
      <c r="D9" s="55">
        <v>0</v>
      </c>
      <c r="E9" s="55">
        <v>14</v>
      </c>
      <c r="F9" s="55">
        <v>95</v>
      </c>
      <c r="G9" s="55">
        <v>207</v>
      </c>
      <c r="H9" s="55">
        <v>475</v>
      </c>
      <c r="I9" s="55">
        <v>516</v>
      </c>
      <c r="J9" s="67">
        <v>263</v>
      </c>
      <c r="K9" s="67">
        <v>460</v>
      </c>
      <c r="L9" s="56"/>
      <c r="M9" s="57">
        <v>64.4</v>
      </c>
    </row>
    <row r="10" spans="1:13" ht="12" customHeight="1">
      <c r="A10" s="549"/>
      <c r="B10" s="54">
        <v>2</v>
      </c>
      <c r="C10" s="55" t="s">
        <v>492</v>
      </c>
      <c r="D10" s="55">
        <v>27</v>
      </c>
      <c r="E10" s="55">
        <v>125</v>
      </c>
      <c r="F10" s="55">
        <v>1091</v>
      </c>
      <c r="G10" s="55">
        <v>2659</v>
      </c>
      <c r="H10" s="55">
        <v>5169</v>
      </c>
      <c r="I10" s="67">
        <v>4251</v>
      </c>
      <c r="J10" s="67">
        <v>1353</v>
      </c>
      <c r="K10" s="67">
        <v>1894</v>
      </c>
      <c r="L10" s="56"/>
      <c r="M10" s="57">
        <v>54.7</v>
      </c>
    </row>
    <row r="11" spans="1:13" ht="12" customHeight="1">
      <c r="A11" s="549"/>
      <c r="B11" s="54">
        <v>3</v>
      </c>
      <c r="C11" s="55">
        <v>5</v>
      </c>
      <c r="D11" s="55">
        <v>110</v>
      </c>
      <c r="E11" s="55">
        <v>1327</v>
      </c>
      <c r="F11" s="55">
        <v>13282</v>
      </c>
      <c r="G11" s="55">
        <v>24209</v>
      </c>
      <c r="H11" s="67">
        <v>18407</v>
      </c>
      <c r="I11" s="67">
        <v>6562</v>
      </c>
      <c r="J11" s="67">
        <v>1523</v>
      </c>
      <c r="K11" s="67">
        <v>3114</v>
      </c>
      <c r="L11" s="56"/>
      <c r="M11" s="57">
        <v>56.8</v>
      </c>
    </row>
    <row r="12" spans="1:13" ht="12" customHeight="1">
      <c r="A12" s="549"/>
      <c r="B12" s="54">
        <v>4</v>
      </c>
      <c r="C12" s="55">
        <v>1326</v>
      </c>
      <c r="D12" s="55">
        <v>14862</v>
      </c>
      <c r="E12" s="55">
        <v>62581</v>
      </c>
      <c r="F12" s="55">
        <v>126535</v>
      </c>
      <c r="G12" s="67">
        <v>58653</v>
      </c>
      <c r="H12" s="67">
        <v>14358</v>
      </c>
      <c r="I12" s="67">
        <v>3220</v>
      </c>
      <c r="J12" s="67">
        <v>952</v>
      </c>
      <c r="K12" s="67">
        <v>4089</v>
      </c>
      <c r="L12" s="56"/>
      <c r="M12" s="57">
        <v>71.6</v>
      </c>
    </row>
    <row r="13" spans="1:13" ht="12" customHeight="1">
      <c r="A13" s="549"/>
      <c r="B13" s="54">
        <v>5</v>
      </c>
      <c r="C13" s="55">
        <v>18367</v>
      </c>
      <c r="D13" s="55">
        <v>51231</v>
      </c>
      <c r="E13" s="55">
        <v>58230</v>
      </c>
      <c r="F13" s="67">
        <v>27536</v>
      </c>
      <c r="G13" s="67">
        <v>3620</v>
      </c>
      <c r="H13" s="67">
        <v>432</v>
      </c>
      <c r="I13" s="67">
        <v>135</v>
      </c>
      <c r="J13" s="67">
        <v>60</v>
      </c>
      <c r="K13" s="67">
        <v>875</v>
      </c>
      <c r="L13" s="56"/>
      <c r="M13" s="57">
        <v>79.7</v>
      </c>
    </row>
    <row r="14" spans="1:13" ht="22.5" customHeight="1">
      <c r="A14" s="549"/>
      <c r="B14" s="51" t="s">
        <v>158</v>
      </c>
      <c r="C14" s="55">
        <v>857</v>
      </c>
      <c r="D14" s="55">
        <v>2194</v>
      </c>
      <c r="E14" s="55">
        <v>3887</v>
      </c>
      <c r="F14" s="107">
        <v>6266</v>
      </c>
      <c r="G14" s="107">
        <v>4568</v>
      </c>
      <c r="H14" s="107">
        <v>3365</v>
      </c>
      <c r="I14" s="107">
        <v>2104</v>
      </c>
      <c r="J14" s="107">
        <v>958</v>
      </c>
      <c r="K14" s="67">
        <v>2676</v>
      </c>
      <c r="L14" s="56"/>
      <c r="M14" s="57">
        <v>72.2</v>
      </c>
    </row>
    <row r="15" spans="1:13" ht="12.75">
      <c r="A15" s="48"/>
      <c r="B15" s="49"/>
      <c r="C15" s="553" t="s">
        <v>48</v>
      </c>
      <c r="D15" s="553"/>
      <c r="E15" s="553"/>
      <c r="F15" s="553"/>
      <c r="G15" s="553"/>
      <c r="H15" s="553"/>
      <c r="I15" s="553"/>
      <c r="J15" s="553"/>
      <c r="K15" s="553"/>
      <c r="L15" s="106"/>
      <c r="M15" s="547" t="s">
        <v>37</v>
      </c>
    </row>
    <row r="16" spans="1:13" s="52" customFormat="1" ht="22.5">
      <c r="A16" s="58"/>
      <c r="B16" s="50"/>
      <c r="C16" s="114" t="s">
        <v>38</v>
      </c>
      <c r="D16" s="114" t="s">
        <v>39</v>
      </c>
      <c r="E16" s="114" t="s">
        <v>40</v>
      </c>
      <c r="F16" s="114" t="s">
        <v>41</v>
      </c>
      <c r="G16" s="114" t="s">
        <v>42</v>
      </c>
      <c r="H16" s="114" t="s">
        <v>43</v>
      </c>
      <c r="I16" s="114" t="s">
        <v>44</v>
      </c>
      <c r="J16" s="114" t="s">
        <v>45</v>
      </c>
      <c r="K16" s="51" t="s">
        <v>46</v>
      </c>
      <c r="L16" s="50"/>
      <c r="M16" s="548"/>
    </row>
    <row r="17" spans="1:13" ht="12" customHeight="1">
      <c r="A17" s="551" t="s">
        <v>172</v>
      </c>
      <c r="B17" s="59" t="s">
        <v>47</v>
      </c>
      <c r="C17" s="55">
        <v>0</v>
      </c>
      <c r="D17" s="55">
        <v>0</v>
      </c>
      <c r="E17" s="55" t="s">
        <v>492</v>
      </c>
      <c r="F17" s="55" t="s">
        <v>492</v>
      </c>
      <c r="G17" s="55" t="s">
        <v>492</v>
      </c>
      <c r="H17" s="55" t="s">
        <v>492</v>
      </c>
      <c r="I17" s="55">
        <v>6</v>
      </c>
      <c r="J17" s="55">
        <v>7</v>
      </c>
      <c r="K17" s="67">
        <v>24</v>
      </c>
      <c r="L17" s="67"/>
      <c r="M17" s="112">
        <v>45.5</v>
      </c>
    </row>
    <row r="18" spans="1:13" ht="12" customHeight="1">
      <c r="A18" s="551"/>
      <c r="B18" s="59">
        <v>1</v>
      </c>
      <c r="C18" s="55">
        <v>0</v>
      </c>
      <c r="D18" s="55">
        <v>0</v>
      </c>
      <c r="E18" s="55" t="s">
        <v>492</v>
      </c>
      <c r="F18" s="55">
        <v>42</v>
      </c>
      <c r="G18" s="55">
        <v>57</v>
      </c>
      <c r="H18" s="55">
        <v>102</v>
      </c>
      <c r="I18" s="55">
        <v>190</v>
      </c>
      <c r="J18" s="67">
        <v>416</v>
      </c>
      <c r="K18" s="67">
        <v>752</v>
      </c>
      <c r="L18" s="67"/>
      <c r="M18" s="112">
        <v>25.1</v>
      </c>
    </row>
    <row r="19" spans="1:13" ht="12" customHeight="1">
      <c r="A19" s="551"/>
      <c r="B19" s="59">
        <v>2</v>
      </c>
      <c r="C19" s="55">
        <v>5</v>
      </c>
      <c r="D19" s="55">
        <v>11</v>
      </c>
      <c r="E19" s="55">
        <v>98</v>
      </c>
      <c r="F19" s="55">
        <v>611</v>
      </c>
      <c r="G19" s="55">
        <v>1023</v>
      </c>
      <c r="H19" s="55">
        <v>1866</v>
      </c>
      <c r="I19" s="67">
        <v>4155</v>
      </c>
      <c r="J19" s="67">
        <v>6130</v>
      </c>
      <c r="K19" s="67">
        <v>3878</v>
      </c>
      <c r="L19" s="67"/>
      <c r="M19" s="112">
        <v>20.3</v>
      </c>
    </row>
    <row r="20" spans="1:13" ht="12" customHeight="1">
      <c r="A20" s="551"/>
      <c r="B20" s="59">
        <v>3</v>
      </c>
      <c r="C20" s="55">
        <v>9</v>
      </c>
      <c r="D20" s="55">
        <v>166</v>
      </c>
      <c r="E20" s="55">
        <v>1454</v>
      </c>
      <c r="F20" s="55">
        <v>18202</v>
      </c>
      <c r="G20" s="55">
        <v>17869</v>
      </c>
      <c r="H20" s="67">
        <v>17731</v>
      </c>
      <c r="I20" s="67">
        <v>15940</v>
      </c>
      <c r="J20" s="67">
        <v>8286</v>
      </c>
      <c r="K20" s="67">
        <v>3379</v>
      </c>
      <c r="L20" s="67"/>
      <c r="M20" s="112">
        <v>45.4</v>
      </c>
    </row>
    <row r="21" spans="1:13" ht="12" customHeight="1">
      <c r="A21" s="551"/>
      <c r="B21" s="59">
        <v>4</v>
      </c>
      <c r="C21" s="55">
        <v>1730</v>
      </c>
      <c r="D21" s="55">
        <v>13891</v>
      </c>
      <c r="E21" s="55">
        <v>52221</v>
      </c>
      <c r="F21" s="55">
        <v>135375</v>
      </c>
      <c r="G21" s="67">
        <v>34820</v>
      </c>
      <c r="H21" s="67">
        <v>13753</v>
      </c>
      <c r="I21" s="67">
        <v>6060</v>
      </c>
      <c r="J21" s="67">
        <v>2031</v>
      </c>
      <c r="K21" s="67">
        <v>2363</v>
      </c>
      <c r="L21" s="67"/>
      <c r="M21" s="112">
        <v>77.5</v>
      </c>
    </row>
    <row r="22" spans="1:13" ht="12" customHeight="1">
      <c r="A22" s="551"/>
      <c r="B22" s="59">
        <v>5</v>
      </c>
      <c r="C22" s="55">
        <v>33460</v>
      </c>
      <c r="D22" s="55">
        <v>52561</v>
      </c>
      <c r="E22" s="55">
        <v>52768</v>
      </c>
      <c r="F22" s="67">
        <v>28473</v>
      </c>
      <c r="G22" s="67">
        <v>1802</v>
      </c>
      <c r="H22" s="67">
        <v>303</v>
      </c>
      <c r="I22" s="67">
        <v>103</v>
      </c>
      <c r="J22" s="67">
        <v>48</v>
      </c>
      <c r="K22" s="67">
        <v>348</v>
      </c>
      <c r="L22" s="67"/>
      <c r="M22" s="112">
        <v>81.7</v>
      </c>
    </row>
    <row r="23" spans="1:13" ht="22.5" customHeight="1">
      <c r="A23" s="552"/>
      <c r="B23" s="51" t="s">
        <v>158</v>
      </c>
      <c r="C23" s="60">
        <v>1956</v>
      </c>
      <c r="D23" s="60">
        <v>2874</v>
      </c>
      <c r="E23" s="60">
        <v>4261</v>
      </c>
      <c r="F23" s="110">
        <v>6875</v>
      </c>
      <c r="G23" s="110">
        <v>2607</v>
      </c>
      <c r="H23" s="110">
        <v>1830</v>
      </c>
      <c r="I23" s="110">
        <v>1797</v>
      </c>
      <c r="J23" s="110">
        <v>1982</v>
      </c>
      <c r="K23" s="111">
        <v>2417</v>
      </c>
      <c r="L23" s="111"/>
      <c r="M23" s="113">
        <v>79</v>
      </c>
    </row>
    <row r="24" spans="1:13" ht="12.75">
      <c r="A24" s="53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48"/>
      <c r="M24" s="48"/>
    </row>
    <row r="25" spans="1:13" ht="12" customHeight="1">
      <c r="A25" s="63"/>
      <c r="B25" s="543" t="s">
        <v>97</v>
      </c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</row>
    <row r="26" spans="1:13" ht="12.75">
      <c r="A26" s="48"/>
      <c r="B26" s="49"/>
      <c r="C26" s="541" t="s">
        <v>36</v>
      </c>
      <c r="D26" s="541"/>
      <c r="E26" s="541"/>
      <c r="F26" s="541"/>
      <c r="G26" s="541"/>
      <c r="H26" s="541"/>
      <c r="I26" s="541"/>
      <c r="J26" s="541"/>
      <c r="K26" s="541"/>
      <c r="L26" s="48"/>
      <c r="M26" s="547" t="s">
        <v>37</v>
      </c>
    </row>
    <row r="27" spans="1:13" s="52" customFormat="1" ht="22.5">
      <c r="A27" s="58"/>
      <c r="B27" s="50"/>
      <c r="C27" s="114" t="s">
        <v>38</v>
      </c>
      <c r="D27" s="114" t="s">
        <v>39</v>
      </c>
      <c r="E27" s="114" t="s">
        <v>40</v>
      </c>
      <c r="F27" s="114" t="s">
        <v>41</v>
      </c>
      <c r="G27" s="114" t="s">
        <v>42</v>
      </c>
      <c r="H27" s="114" t="s">
        <v>43</v>
      </c>
      <c r="I27" s="114" t="s">
        <v>44</v>
      </c>
      <c r="J27" s="114" t="s">
        <v>45</v>
      </c>
      <c r="K27" s="51" t="s">
        <v>46</v>
      </c>
      <c r="L27" s="50"/>
      <c r="M27" s="548"/>
    </row>
    <row r="28" spans="1:13" ht="12" customHeight="1">
      <c r="A28" s="549" t="s">
        <v>171</v>
      </c>
      <c r="B28" s="54" t="s">
        <v>47</v>
      </c>
      <c r="C28" s="55">
        <v>0</v>
      </c>
      <c r="D28" s="55">
        <v>0</v>
      </c>
      <c r="E28" s="55" t="s">
        <v>492</v>
      </c>
      <c r="F28" s="55" t="s">
        <v>492</v>
      </c>
      <c r="G28" s="55">
        <v>7</v>
      </c>
      <c r="H28" s="55">
        <v>6</v>
      </c>
      <c r="I28" s="55">
        <v>14</v>
      </c>
      <c r="J28" s="55">
        <v>5</v>
      </c>
      <c r="K28" s="67">
        <v>1135</v>
      </c>
      <c r="L28" s="115"/>
      <c r="M28" s="108">
        <v>3</v>
      </c>
    </row>
    <row r="29" spans="1:13" ht="12" customHeight="1">
      <c r="A29" s="549"/>
      <c r="B29" s="54">
        <v>1</v>
      </c>
      <c r="C29" s="55">
        <v>0</v>
      </c>
      <c r="D29" s="55">
        <v>0</v>
      </c>
      <c r="E29" s="55">
        <v>14</v>
      </c>
      <c r="F29" s="55">
        <v>95</v>
      </c>
      <c r="G29" s="55">
        <v>214</v>
      </c>
      <c r="H29" s="55">
        <v>489</v>
      </c>
      <c r="I29" s="55">
        <v>559</v>
      </c>
      <c r="J29" s="67">
        <v>281</v>
      </c>
      <c r="K29" s="67">
        <v>1990</v>
      </c>
      <c r="L29" s="67"/>
      <c r="M29" s="108">
        <v>37.6</v>
      </c>
    </row>
    <row r="30" spans="1:13" ht="12" customHeight="1">
      <c r="A30" s="549"/>
      <c r="B30" s="54">
        <v>2</v>
      </c>
      <c r="C30" s="55" t="s">
        <v>492</v>
      </c>
      <c r="D30" s="55">
        <v>27</v>
      </c>
      <c r="E30" s="55">
        <v>129</v>
      </c>
      <c r="F30" s="55">
        <v>1098</v>
      </c>
      <c r="G30" s="55">
        <v>2692</v>
      </c>
      <c r="H30" s="55">
        <v>5295</v>
      </c>
      <c r="I30" s="67">
        <v>4421</v>
      </c>
      <c r="J30" s="67">
        <v>1442</v>
      </c>
      <c r="K30" s="67">
        <v>3718</v>
      </c>
      <c r="L30" s="67"/>
      <c r="M30" s="108">
        <v>49.1</v>
      </c>
    </row>
    <row r="31" spans="1:13" ht="12" customHeight="1">
      <c r="A31" s="549"/>
      <c r="B31" s="54">
        <v>3</v>
      </c>
      <c r="C31" s="55">
        <v>5</v>
      </c>
      <c r="D31" s="55">
        <v>110</v>
      </c>
      <c r="E31" s="55">
        <v>1328</v>
      </c>
      <c r="F31" s="55">
        <v>13297</v>
      </c>
      <c r="G31" s="55">
        <v>24266</v>
      </c>
      <c r="H31" s="67">
        <v>18536</v>
      </c>
      <c r="I31" s="67">
        <v>6682</v>
      </c>
      <c r="J31" s="67">
        <v>1578</v>
      </c>
      <c r="K31" s="67">
        <v>3725</v>
      </c>
      <c r="L31" s="67"/>
      <c r="M31" s="108">
        <v>56.1</v>
      </c>
    </row>
    <row r="32" spans="1:13" ht="12" customHeight="1">
      <c r="A32" s="549"/>
      <c r="B32" s="54">
        <v>4</v>
      </c>
      <c r="C32" s="55">
        <v>1326</v>
      </c>
      <c r="D32" s="55">
        <v>14865</v>
      </c>
      <c r="E32" s="55">
        <v>62594</v>
      </c>
      <c r="F32" s="55">
        <v>126576</v>
      </c>
      <c r="G32" s="67">
        <v>58726</v>
      </c>
      <c r="H32" s="67">
        <v>14464</v>
      </c>
      <c r="I32" s="67">
        <v>3278</v>
      </c>
      <c r="J32" s="67">
        <v>977</v>
      </c>
      <c r="K32" s="67">
        <v>4392</v>
      </c>
      <c r="L32" s="67"/>
      <c r="M32" s="108">
        <v>71.5</v>
      </c>
    </row>
    <row r="33" spans="1:13" ht="12" customHeight="1">
      <c r="A33" s="549"/>
      <c r="B33" s="54">
        <v>5</v>
      </c>
      <c r="C33" s="55">
        <v>18367</v>
      </c>
      <c r="D33" s="55">
        <v>51233</v>
      </c>
      <c r="E33" s="55">
        <v>58235</v>
      </c>
      <c r="F33" s="67">
        <v>27545</v>
      </c>
      <c r="G33" s="67">
        <v>3630</v>
      </c>
      <c r="H33" s="67">
        <v>436</v>
      </c>
      <c r="I33" s="67">
        <v>138</v>
      </c>
      <c r="J33" s="67">
        <v>61</v>
      </c>
      <c r="K33" s="67">
        <v>892</v>
      </c>
      <c r="L33" s="67"/>
      <c r="M33" s="108">
        <v>79.6</v>
      </c>
    </row>
    <row r="34" spans="1:13" ht="22.5" customHeight="1">
      <c r="A34" s="549"/>
      <c r="B34" s="51" t="s">
        <v>158</v>
      </c>
      <c r="C34" s="55">
        <v>857</v>
      </c>
      <c r="D34" s="55">
        <v>2195</v>
      </c>
      <c r="E34" s="55">
        <v>3888</v>
      </c>
      <c r="F34" s="107">
        <v>6276</v>
      </c>
      <c r="G34" s="107">
        <v>4589</v>
      </c>
      <c r="H34" s="107">
        <v>3418</v>
      </c>
      <c r="I34" s="107">
        <v>2174</v>
      </c>
      <c r="J34" s="107">
        <v>994</v>
      </c>
      <c r="K34" s="67">
        <v>6046</v>
      </c>
      <c r="L34" s="111"/>
      <c r="M34" s="108">
        <v>53.4</v>
      </c>
    </row>
    <row r="35" spans="1:13" ht="12.75">
      <c r="A35" s="48"/>
      <c r="B35" s="64"/>
      <c r="C35" s="553" t="s">
        <v>48</v>
      </c>
      <c r="D35" s="553"/>
      <c r="E35" s="553"/>
      <c r="F35" s="553"/>
      <c r="G35" s="553"/>
      <c r="H35" s="553"/>
      <c r="I35" s="553"/>
      <c r="J35" s="553"/>
      <c r="K35" s="553"/>
      <c r="L35" s="48"/>
      <c r="M35" s="547" t="s">
        <v>37</v>
      </c>
    </row>
    <row r="36" spans="1:13" s="52" customFormat="1" ht="22.5">
      <c r="A36" s="58"/>
      <c r="B36" s="50"/>
      <c r="C36" s="116" t="s">
        <v>38</v>
      </c>
      <c r="D36" s="116" t="s">
        <v>39</v>
      </c>
      <c r="E36" s="116" t="s">
        <v>40</v>
      </c>
      <c r="F36" s="116" t="s">
        <v>41</v>
      </c>
      <c r="G36" s="116" t="s">
        <v>42</v>
      </c>
      <c r="H36" s="116" t="s">
        <v>43</v>
      </c>
      <c r="I36" s="116" t="s">
        <v>44</v>
      </c>
      <c r="J36" s="116" t="s">
        <v>45</v>
      </c>
      <c r="K36" s="65" t="s">
        <v>46</v>
      </c>
      <c r="L36" s="117"/>
      <c r="M36" s="556"/>
    </row>
    <row r="37" spans="1:13" ht="12" customHeight="1">
      <c r="A37" s="551" t="s">
        <v>172</v>
      </c>
      <c r="B37" s="65" t="s">
        <v>47</v>
      </c>
      <c r="C37" s="66" t="s">
        <v>492</v>
      </c>
      <c r="D37" s="66">
        <v>0</v>
      </c>
      <c r="E37" s="66" t="s">
        <v>492</v>
      </c>
      <c r="F37" s="66" t="s">
        <v>492</v>
      </c>
      <c r="G37" s="66" t="s">
        <v>492</v>
      </c>
      <c r="H37" s="66" t="s">
        <v>492</v>
      </c>
      <c r="I37" s="66">
        <v>7</v>
      </c>
      <c r="J37" s="66">
        <v>8</v>
      </c>
      <c r="K37" s="115">
        <v>1018</v>
      </c>
      <c r="L37" s="115"/>
      <c r="M37" s="118">
        <v>2.3</v>
      </c>
    </row>
    <row r="38" spans="1:13" ht="12" customHeight="1">
      <c r="A38" s="551"/>
      <c r="B38" s="65">
        <v>1</v>
      </c>
      <c r="C38" s="55">
        <v>0</v>
      </c>
      <c r="D38" s="55">
        <v>0</v>
      </c>
      <c r="E38" s="55" t="s">
        <v>492</v>
      </c>
      <c r="F38" s="55">
        <v>44</v>
      </c>
      <c r="G38" s="55">
        <v>61</v>
      </c>
      <c r="H38" s="55">
        <v>116</v>
      </c>
      <c r="I38" s="55">
        <v>217</v>
      </c>
      <c r="J38" s="67">
        <v>464</v>
      </c>
      <c r="K38" s="67">
        <v>2034</v>
      </c>
      <c r="L38" s="67"/>
      <c r="M38" s="108">
        <v>14.9</v>
      </c>
    </row>
    <row r="39" spans="1:13" ht="12" customHeight="1">
      <c r="A39" s="551"/>
      <c r="B39" s="65">
        <v>2</v>
      </c>
      <c r="C39" s="55">
        <v>5</v>
      </c>
      <c r="D39" s="55">
        <v>11</v>
      </c>
      <c r="E39" s="55">
        <v>98</v>
      </c>
      <c r="F39" s="55">
        <v>625</v>
      </c>
      <c r="G39" s="55">
        <v>1045</v>
      </c>
      <c r="H39" s="55">
        <v>1940</v>
      </c>
      <c r="I39" s="67">
        <v>4323</v>
      </c>
      <c r="J39" s="67">
        <v>6376</v>
      </c>
      <c r="K39" s="67">
        <v>5623</v>
      </c>
      <c r="L39" s="67"/>
      <c r="M39" s="108">
        <v>18.6</v>
      </c>
    </row>
    <row r="40" spans="1:13" ht="12" customHeight="1">
      <c r="A40" s="551"/>
      <c r="B40" s="65">
        <v>3</v>
      </c>
      <c r="C40" s="55">
        <v>9</v>
      </c>
      <c r="D40" s="55">
        <v>168</v>
      </c>
      <c r="E40" s="55">
        <v>1454</v>
      </c>
      <c r="F40" s="55">
        <v>18245</v>
      </c>
      <c r="G40" s="55">
        <v>17938</v>
      </c>
      <c r="H40" s="67">
        <v>17859</v>
      </c>
      <c r="I40" s="67">
        <v>16145</v>
      </c>
      <c r="J40" s="67">
        <v>8429</v>
      </c>
      <c r="K40" s="67">
        <v>3882</v>
      </c>
      <c r="L40" s="67"/>
      <c r="M40" s="108">
        <v>44.9</v>
      </c>
    </row>
    <row r="41" spans="1:13" ht="12" customHeight="1">
      <c r="A41" s="551"/>
      <c r="B41" s="65">
        <v>4</v>
      </c>
      <c r="C41" s="55">
        <v>1733</v>
      </c>
      <c r="D41" s="55">
        <v>13892</v>
      </c>
      <c r="E41" s="55">
        <v>52234</v>
      </c>
      <c r="F41" s="55">
        <v>135485</v>
      </c>
      <c r="G41" s="67">
        <v>34950</v>
      </c>
      <c r="H41" s="67">
        <v>13872</v>
      </c>
      <c r="I41" s="67">
        <v>6177</v>
      </c>
      <c r="J41" s="67">
        <v>2075</v>
      </c>
      <c r="K41" s="67">
        <v>2616</v>
      </c>
      <c r="L41" s="67"/>
      <c r="M41" s="108">
        <v>77.3</v>
      </c>
    </row>
    <row r="42" spans="1:13" ht="12" customHeight="1">
      <c r="A42" s="551"/>
      <c r="B42" s="65">
        <v>5</v>
      </c>
      <c r="C42" s="55">
        <v>33463</v>
      </c>
      <c r="D42" s="55">
        <v>52568</v>
      </c>
      <c r="E42" s="55">
        <v>52778</v>
      </c>
      <c r="F42" s="67">
        <v>28505</v>
      </c>
      <c r="G42" s="67">
        <v>1812</v>
      </c>
      <c r="H42" s="67">
        <v>315</v>
      </c>
      <c r="I42" s="67">
        <v>107</v>
      </c>
      <c r="J42" s="67">
        <v>51</v>
      </c>
      <c r="K42" s="67">
        <v>371</v>
      </c>
      <c r="L42" s="67"/>
      <c r="M42" s="108">
        <v>81.7</v>
      </c>
    </row>
    <row r="43" spans="1:13" ht="22.5" customHeight="1">
      <c r="A43" s="552"/>
      <c r="B43" s="51" t="s">
        <v>158</v>
      </c>
      <c r="C43" s="60">
        <v>1956</v>
      </c>
      <c r="D43" s="60">
        <v>2875</v>
      </c>
      <c r="E43" s="60">
        <v>4263</v>
      </c>
      <c r="F43" s="110">
        <v>6893</v>
      </c>
      <c r="G43" s="110">
        <v>2626</v>
      </c>
      <c r="H43" s="110">
        <v>1882</v>
      </c>
      <c r="I43" s="110">
        <v>1875</v>
      </c>
      <c r="J43" s="110">
        <v>2085</v>
      </c>
      <c r="K43" s="111">
        <v>5718</v>
      </c>
      <c r="L43" s="111"/>
      <c r="M43" s="109">
        <v>61.4</v>
      </c>
    </row>
    <row r="44" spans="1:13" ht="12.75">
      <c r="A44" s="207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10"/>
      <c r="M44" s="124" t="s">
        <v>386</v>
      </c>
    </row>
    <row r="45" spans="1:13" ht="11.25" customHeight="1">
      <c r="A45" s="211"/>
      <c r="B45" s="557" t="s">
        <v>49</v>
      </c>
      <c r="C45" s="558"/>
      <c r="D45" s="558"/>
      <c r="E45" s="558"/>
      <c r="F45" s="558"/>
      <c r="G45" s="558"/>
      <c r="H45" s="558"/>
      <c r="I45" s="212"/>
      <c r="J45" s="212"/>
      <c r="K45" s="212"/>
      <c r="L45" s="210"/>
      <c r="M45" s="213"/>
    </row>
    <row r="46" spans="1:13" ht="11.25" customHeight="1">
      <c r="A46" s="214"/>
      <c r="B46" s="559" t="s">
        <v>50</v>
      </c>
      <c r="C46" s="560"/>
      <c r="D46" s="560"/>
      <c r="E46" s="560"/>
      <c r="F46" s="560"/>
      <c r="G46" s="560"/>
      <c r="H46" s="560"/>
      <c r="I46" s="560"/>
      <c r="J46" s="560"/>
      <c r="K46" s="212"/>
      <c r="L46" s="210"/>
      <c r="M46" s="213"/>
    </row>
    <row r="47" spans="1:13" ht="11.25" customHeight="1">
      <c r="A47" s="215"/>
      <c r="B47" s="208"/>
      <c r="C47" s="212"/>
      <c r="D47" s="212"/>
      <c r="E47" s="212"/>
      <c r="F47" s="212"/>
      <c r="G47" s="212"/>
      <c r="H47" s="212"/>
      <c r="I47" s="212"/>
      <c r="J47" s="212"/>
      <c r="K47" s="212"/>
      <c r="L47" s="210"/>
      <c r="M47" s="213"/>
    </row>
    <row r="48" spans="1:13" ht="12.75" customHeight="1">
      <c r="A48" s="554" t="s">
        <v>78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</row>
    <row r="49" spans="1:13" ht="22.5" customHeight="1">
      <c r="A49" s="514" t="s">
        <v>170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</row>
    <row r="50" spans="1:13" ht="33" customHeight="1">
      <c r="A50" s="514" t="s">
        <v>168</v>
      </c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</row>
    <row r="51" spans="1:13" ht="12.75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>
      <c r="A52" s="537" t="s">
        <v>156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</row>
  </sheetData>
  <sheetProtection/>
  <mergeCells count="23">
    <mergeCell ref="A50:M50"/>
    <mergeCell ref="C35:K35"/>
    <mergeCell ref="A37:A43"/>
    <mergeCell ref="A48:M48"/>
    <mergeCell ref="M35:M36"/>
    <mergeCell ref="B45:H45"/>
    <mergeCell ref="B46:J46"/>
    <mergeCell ref="A28:A34"/>
    <mergeCell ref="A8:A14"/>
    <mergeCell ref="C6:K6"/>
    <mergeCell ref="A17:A23"/>
    <mergeCell ref="C15:K15"/>
    <mergeCell ref="A49:M49"/>
    <mergeCell ref="A52:M52"/>
    <mergeCell ref="A1:M1"/>
    <mergeCell ref="C26:K26"/>
    <mergeCell ref="A2:C2"/>
    <mergeCell ref="A3:B3"/>
    <mergeCell ref="B25:M25"/>
    <mergeCell ref="B5:M5"/>
    <mergeCell ref="M6:M7"/>
    <mergeCell ref="M15:M16"/>
    <mergeCell ref="M26:M27"/>
  </mergeCells>
  <printOptions/>
  <pageMargins left="0.31496062992125984" right="0.2755905511811024" top="0.5118110236220472" bottom="0.4330708661417323" header="0.5118110236220472" footer="0.1574803149606299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4:AR92"/>
  <sheetViews>
    <sheetView showGridLines="0" zoomScalePageLayoutView="0" workbookViewId="0" topLeftCell="A12">
      <selection activeCell="A22" sqref="A22"/>
    </sheetView>
  </sheetViews>
  <sheetFormatPr defaultColWidth="7.57421875" defaultRowHeight="12.75"/>
  <cols>
    <col min="1" max="1" width="38.8515625" style="140" customWidth="1"/>
    <col min="2" max="7" width="7.57421875" style="140" customWidth="1"/>
    <col min="8" max="10" width="7.57421875" style="134" customWidth="1"/>
    <col min="11" max="13" width="7.57421875" style="143" customWidth="1"/>
    <col min="14" max="28" width="7.57421875" style="140" customWidth="1"/>
    <col min="29" max="246" width="9.140625" style="140" customWidth="1"/>
    <col min="247" max="247" width="38.8515625" style="140" customWidth="1"/>
    <col min="248" max="16384" width="7.57421875" style="140" customWidth="1"/>
  </cols>
  <sheetData>
    <row r="4" spans="1:37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>
      <c r="A5">
        <v>1</v>
      </c>
      <c r="B5">
        <f aca="true" t="shared" si="0" ref="B5:AK5">A5+1</f>
        <v>2</v>
      </c>
      <c r="C5">
        <f t="shared" si="0"/>
        <v>3</v>
      </c>
      <c r="D5">
        <f t="shared" si="0"/>
        <v>4</v>
      </c>
      <c r="E5">
        <f t="shared" si="0"/>
        <v>5</v>
      </c>
      <c r="F5">
        <f t="shared" si="0"/>
        <v>6</v>
      </c>
      <c r="G5">
        <f t="shared" si="0"/>
        <v>7</v>
      </c>
      <c r="H5">
        <f t="shared" si="0"/>
        <v>8</v>
      </c>
      <c r="I5">
        <f t="shared" si="0"/>
        <v>9</v>
      </c>
      <c r="J5">
        <f t="shared" si="0"/>
        <v>10</v>
      </c>
      <c r="K5">
        <f t="shared" si="0"/>
        <v>11</v>
      </c>
      <c r="L5">
        <f t="shared" si="0"/>
        <v>12</v>
      </c>
      <c r="M5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f t="shared" si="0"/>
        <v>34</v>
      </c>
      <c r="AI5">
        <f t="shared" si="0"/>
        <v>35</v>
      </c>
      <c r="AJ5">
        <f t="shared" si="0"/>
        <v>36</v>
      </c>
      <c r="AK5">
        <f t="shared" si="0"/>
        <v>37</v>
      </c>
    </row>
    <row r="6" spans="1:37" ht="12.75">
      <c r="A6"/>
      <c r="B6" t="s">
        <v>25</v>
      </c>
      <c r="C6"/>
      <c r="D6"/>
      <c r="E6"/>
      <c r="F6"/>
      <c r="G6"/>
      <c r="H6"/>
      <c r="I6"/>
      <c r="J6"/>
      <c r="K6"/>
      <c r="L6"/>
      <c r="M6"/>
      <c r="N6" t="s">
        <v>26</v>
      </c>
      <c r="O6"/>
      <c r="P6"/>
      <c r="Q6"/>
      <c r="R6"/>
      <c r="S6"/>
      <c r="T6"/>
      <c r="U6"/>
      <c r="V6"/>
      <c r="W6"/>
      <c r="X6"/>
      <c r="Y6"/>
      <c r="Z6" t="s">
        <v>106</v>
      </c>
      <c r="AA6"/>
      <c r="AB6"/>
      <c r="AC6"/>
      <c r="AD6"/>
      <c r="AE6"/>
      <c r="AF6"/>
      <c r="AG6"/>
      <c r="AH6"/>
      <c r="AI6"/>
      <c r="AJ6"/>
      <c r="AK6"/>
    </row>
    <row r="7" spans="1:37" ht="90">
      <c r="A7" s="172" t="s">
        <v>346</v>
      </c>
      <c r="B7" s="173" t="s">
        <v>24</v>
      </c>
      <c r="C7" s="173" t="s">
        <v>331</v>
      </c>
      <c r="D7" s="173" t="s">
        <v>332</v>
      </c>
      <c r="E7" s="173" t="s">
        <v>333</v>
      </c>
      <c r="F7" s="174" t="s">
        <v>334</v>
      </c>
      <c r="G7" s="173" t="s">
        <v>335</v>
      </c>
      <c r="H7" s="173" t="s">
        <v>336</v>
      </c>
      <c r="I7" s="173" t="s">
        <v>337</v>
      </c>
      <c r="J7" s="173" t="s">
        <v>338</v>
      </c>
      <c r="K7" s="174" t="s">
        <v>339</v>
      </c>
      <c r="L7" s="173" t="s">
        <v>340</v>
      </c>
      <c r="M7" s="176" t="s">
        <v>341</v>
      </c>
      <c r="N7" s="173" t="s">
        <v>24</v>
      </c>
      <c r="O7" s="173" t="s">
        <v>331</v>
      </c>
      <c r="P7" s="173" t="s">
        <v>332</v>
      </c>
      <c r="Q7" s="173" t="s">
        <v>333</v>
      </c>
      <c r="R7" s="174" t="s">
        <v>334</v>
      </c>
      <c r="S7" s="173" t="s">
        <v>335</v>
      </c>
      <c r="T7" s="173" t="s">
        <v>336</v>
      </c>
      <c r="U7" s="173" t="s">
        <v>337</v>
      </c>
      <c r="V7" s="173" t="s">
        <v>338</v>
      </c>
      <c r="W7" s="174" t="s">
        <v>339</v>
      </c>
      <c r="X7" s="173" t="s">
        <v>340</v>
      </c>
      <c r="Y7" s="176" t="s">
        <v>341</v>
      </c>
      <c r="Z7" s="173" t="s">
        <v>24</v>
      </c>
      <c r="AA7" s="173" t="s">
        <v>331</v>
      </c>
      <c r="AB7" s="173" t="s">
        <v>332</v>
      </c>
      <c r="AC7" s="173" t="s">
        <v>333</v>
      </c>
      <c r="AD7" s="174" t="s">
        <v>334</v>
      </c>
      <c r="AE7" s="173" t="s">
        <v>335</v>
      </c>
      <c r="AF7" s="173" t="s">
        <v>336</v>
      </c>
      <c r="AG7" s="173" t="s">
        <v>337</v>
      </c>
      <c r="AH7" s="173" t="s">
        <v>338</v>
      </c>
      <c r="AI7" s="174" t="s">
        <v>339</v>
      </c>
      <c r="AJ7" s="173" t="s">
        <v>340</v>
      </c>
      <c r="AK7" s="176" t="s">
        <v>341</v>
      </c>
    </row>
    <row r="8" spans="1:37" ht="12">
      <c r="A8" s="272" t="s">
        <v>13</v>
      </c>
      <c r="B8" s="472">
        <v>331343</v>
      </c>
      <c r="C8" s="473">
        <v>54.3</v>
      </c>
      <c r="D8" s="473">
        <v>41.3</v>
      </c>
      <c r="E8" s="473">
        <v>42.2</v>
      </c>
      <c r="F8" s="473">
        <v>42.6</v>
      </c>
      <c r="G8" s="473">
        <v>44</v>
      </c>
      <c r="H8" s="473">
        <v>87.8</v>
      </c>
      <c r="I8" s="473">
        <v>84.6</v>
      </c>
      <c r="J8" s="473">
        <v>84.8</v>
      </c>
      <c r="K8" s="473">
        <v>87.7</v>
      </c>
      <c r="L8" s="473">
        <v>88.1</v>
      </c>
      <c r="M8" s="473">
        <v>96.7</v>
      </c>
      <c r="N8" s="472">
        <v>317490</v>
      </c>
      <c r="O8" s="473">
        <v>63.9</v>
      </c>
      <c r="P8" s="473">
        <v>50.1</v>
      </c>
      <c r="Q8" s="473">
        <v>50.7</v>
      </c>
      <c r="R8" s="473">
        <v>51.2</v>
      </c>
      <c r="S8" s="473">
        <v>52.1</v>
      </c>
      <c r="T8" s="473">
        <v>92.5</v>
      </c>
      <c r="U8" s="473">
        <v>90.3</v>
      </c>
      <c r="V8" s="473">
        <v>90.4</v>
      </c>
      <c r="W8" s="473">
        <v>92.2</v>
      </c>
      <c r="X8" s="473">
        <v>92.4</v>
      </c>
      <c r="Y8" s="473">
        <v>98.1</v>
      </c>
      <c r="Z8" s="472">
        <v>648833</v>
      </c>
      <c r="AA8" s="473">
        <v>59</v>
      </c>
      <c r="AB8" s="473">
        <v>45.6</v>
      </c>
      <c r="AC8" s="473">
        <v>46.4</v>
      </c>
      <c r="AD8" s="473">
        <v>46.8</v>
      </c>
      <c r="AE8" s="473">
        <v>47.9</v>
      </c>
      <c r="AF8" s="473">
        <v>90.1</v>
      </c>
      <c r="AG8" s="473">
        <v>87.4</v>
      </c>
      <c r="AH8" s="473">
        <v>87.5</v>
      </c>
      <c r="AI8" s="473">
        <v>89.9</v>
      </c>
      <c r="AJ8" s="473">
        <v>90.2</v>
      </c>
      <c r="AK8" s="473">
        <v>97.3</v>
      </c>
    </row>
    <row r="9" spans="1:37" ht="12">
      <c r="A9" s="273" t="s">
        <v>14</v>
      </c>
      <c r="B9" s="474">
        <v>334369</v>
      </c>
      <c r="C9" s="475">
        <v>57</v>
      </c>
      <c r="D9" s="475">
        <v>41.9</v>
      </c>
      <c r="E9" s="475">
        <v>43.7</v>
      </c>
      <c r="F9" s="475">
        <v>43</v>
      </c>
      <c r="G9" s="475">
        <v>45.9</v>
      </c>
      <c r="H9" s="475">
        <v>88.8</v>
      </c>
      <c r="I9" s="475">
        <v>84.5</v>
      </c>
      <c r="J9" s="475">
        <v>84.7</v>
      </c>
      <c r="K9" s="475">
        <v>86.9</v>
      </c>
      <c r="L9" s="475">
        <v>87.9</v>
      </c>
      <c r="M9" s="475">
        <v>97.4</v>
      </c>
      <c r="N9" s="474">
        <v>320777</v>
      </c>
      <c r="O9" s="475">
        <v>66</v>
      </c>
      <c r="P9" s="475">
        <v>51</v>
      </c>
      <c r="Q9" s="475">
        <v>52.3</v>
      </c>
      <c r="R9" s="475">
        <v>52</v>
      </c>
      <c r="S9" s="475">
        <v>53.9</v>
      </c>
      <c r="T9" s="475">
        <v>93.1</v>
      </c>
      <c r="U9" s="475">
        <v>89.9</v>
      </c>
      <c r="V9" s="475">
        <v>90.1</v>
      </c>
      <c r="W9" s="475">
        <v>91.2</v>
      </c>
      <c r="X9" s="475">
        <v>92.2</v>
      </c>
      <c r="Y9" s="475">
        <v>98.7</v>
      </c>
      <c r="Z9" s="474">
        <v>655146</v>
      </c>
      <c r="AA9" s="475">
        <v>61.4</v>
      </c>
      <c r="AB9" s="475">
        <v>46.3</v>
      </c>
      <c r="AC9" s="475">
        <v>47.9</v>
      </c>
      <c r="AD9" s="475">
        <v>47.4</v>
      </c>
      <c r="AE9" s="475">
        <v>49.8</v>
      </c>
      <c r="AF9" s="475">
        <v>90.9</v>
      </c>
      <c r="AG9" s="475">
        <v>87.1</v>
      </c>
      <c r="AH9" s="475">
        <v>87.3</v>
      </c>
      <c r="AI9" s="475">
        <v>89</v>
      </c>
      <c r="AJ9" s="475">
        <v>90</v>
      </c>
      <c r="AK9" s="475">
        <v>98</v>
      </c>
    </row>
    <row r="10" spans="1:37" ht="12">
      <c r="A10" s="273" t="s">
        <v>15</v>
      </c>
      <c r="B10" s="472">
        <v>334245</v>
      </c>
      <c r="C10" s="476">
        <v>60.9</v>
      </c>
      <c r="D10" s="476">
        <v>43.2</v>
      </c>
      <c r="E10" s="476">
        <v>46.2</v>
      </c>
      <c r="F10" s="477">
        <v>44</v>
      </c>
      <c r="G10" s="476">
        <v>48.3</v>
      </c>
      <c r="H10" s="476">
        <v>89.6</v>
      </c>
      <c r="I10" s="476">
        <v>84.8</v>
      </c>
      <c r="J10" s="476">
        <v>85.1</v>
      </c>
      <c r="K10" s="477">
        <v>87.3</v>
      </c>
      <c r="L10" s="476">
        <v>88.2</v>
      </c>
      <c r="M10" s="476">
        <v>98.1</v>
      </c>
      <c r="N10" s="472">
        <v>318838</v>
      </c>
      <c r="O10" s="476">
        <v>69.9</v>
      </c>
      <c r="P10" s="476">
        <v>52.3</v>
      </c>
      <c r="Q10" s="476">
        <v>54.4</v>
      </c>
      <c r="R10" s="477">
        <v>53</v>
      </c>
      <c r="S10" s="476">
        <v>55.9</v>
      </c>
      <c r="T10" s="476">
        <v>93.6</v>
      </c>
      <c r="U10" s="476">
        <v>90.1</v>
      </c>
      <c r="V10" s="476">
        <v>90.3</v>
      </c>
      <c r="W10" s="477">
        <v>91.8</v>
      </c>
      <c r="X10" s="476">
        <v>92.3</v>
      </c>
      <c r="Y10" s="476">
        <v>99.1</v>
      </c>
      <c r="Z10" s="472">
        <v>653083</v>
      </c>
      <c r="AA10" s="476">
        <v>65.3</v>
      </c>
      <c r="AB10" s="476">
        <v>47.6</v>
      </c>
      <c r="AC10" s="476">
        <v>50.2</v>
      </c>
      <c r="AD10" s="477">
        <v>48.4</v>
      </c>
      <c r="AE10" s="476">
        <v>52</v>
      </c>
      <c r="AF10" s="476">
        <v>91.6</v>
      </c>
      <c r="AG10" s="476">
        <v>87.4</v>
      </c>
      <c r="AH10" s="476">
        <v>87.6</v>
      </c>
      <c r="AI10" s="477">
        <v>89.5</v>
      </c>
      <c r="AJ10" s="476">
        <v>90.2</v>
      </c>
      <c r="AK10" s="476">
        <v>98.6</v>
      </c>
    </row>
    <row r="11" spans="1:37" ht="12">
      <c r="A11" s="273" t="s">
        <v>16</v>
      </c>
      <c r="B11" s="472">
        <v>324890</v>
      </c>
      <c r="C11" s="477">
        <v>65.8</v>
      </c>
      <c r="D11" s="477">
        <v>45.7</v>
      </c>
      <c r="E11" s="477">
        <v>48.9</v>
      </c>
      <c r="F11" s="477">
        <v>46.3</v>
      </c>
      <c r="G11" s="477">
        <v>50.8</v>
      </c>
      <c r="H11" s="477">
        <v>90.4</v>
      </c>
      <c r="I11" s="477">
        <v>85.8</v>
      </c>
      <c r="J11" s="477">
        <v>86.1</v>
      </c>
      <c r="K11" s="477">
        <v>88</v>
      </c>
      <c r="L11" s="477">
        <v>88.9</v>
      </c>
      <c r="M11" s="477">
        <v>98.3</v>
      </c>
      <c r="N11" s="472">
        <v>309606</v>
      </c>
      <c r="O11" s="477">
        <v>74.5</v>
      </c>
      <c r="P11" s="477">
        <v>54.1</v>
      </c>
      <c r="Q11" s="477">
        <v>56.6</v>
      </c>
      <c r="R11" s="477">
        <v>54.7</v>
      </c>
      <c r="S11" s="477">
        <v>57.8</v>
      </c>
      <c r="T11" s="477">
        <v>94.4</v>
      </c>
      <c r="U11" s="477">
        <v>90.8</v>
      </c>
      <c r="V11" s="477">
        <v>91</v>
      </c>
      <c r="W11" s="477">
        <v>92.2</v>
      </c>
      <c r="X11" s="477">
        <v>92.8</v>
      </c>
      <c r="Y11" s="477">
        <v>99.5</v>
      </c>
      <c r="Z11" s="472">
        <v>634496</v>
      </c>
      <c r="AA11" s="477">
        <v>70</v>
      </c>
      <c r="AB11" s="477">
        <v>49.8</v>
      </c>
      <c r="AC11" s="477">
        <v>52.7</v>
      </c>
      <c r="AD11" s="477">
        <v>50.4</v>
      </c>
      <c r="AE11" s="477">
        <v>54.2</v>
      </c>
      <c r="AF11" s="477">
        <v>92.3</v>
      </c>
      <c r="AG11" s="477">
        <v>88.3</v>
      </c>
      <c r="AH11" s="477">
        <v>88.5</v>
      </c>
      <c r="AI11" s="477">
        <v>90.1</v>
      </c>
      <c r="AJ11" s="477">
        <v>90.8</v>
      </c>
      <c r="AK11" s="477">
        <v>98.9</v>
      </c>
    </row>
    <row r="12" spans="1:37" ht="12">
      <c r="A12" s="273" t="s">
        <v>19</v>
      </c>
      <c r="B12" s="478">
        <v>328005</v>
      </c>
      <c r="C12" s="479">
        <v>71.3</v>
      </c>
      <c r="D12" s="479">
        <v>49.2</v>
      </c>
      <c r="E12" s="479">
        <v>52.3</v>
      </c>
      <c r="F12" s="479">
        <v>49.8</v>
      </c>
      <c r="G12" s="479">
        <v>53.9</v>
      </c>
      <c r="H12" s="479">
        <v>90.9</v>
      </c>
      <c r="I12" s="479">
        <v>86.4</v>
      </c>
      <c r="J12" s="479">
        <v>86.8</v>
      </c>
      <c r="K12" s="479">
        <v>88.3</v>
      </c>
      <c r="L12" s="479">
        <v>89.3</v>
      </c>
      <c r="M12" s="479">
        <v>98.5</v>
      </c>
      <c r="N12" s="478">
        <v>311258</v>
      </c>
      <c r="O12" s="479">
        <v>79.6</v>
      </c>
      <c r="P12" s="479">
        <v>57.9</v>
      </c>
      <c r="Q12" s="479">
        <v>60.1</v>
      </c>
      <c r="R12" s="479">
        <v>58.4</v>
      </c>
      <c r="S12" s="479">
        <v>61.1</v>
      </c>
      <c r="T12" s="479">
        <v>94.7</v>
      </c>
      <c r="U12" s="479">
        <v>91.1</v>
      </c>
      <c r="V12" s="479">
        <v>91.3</v>
      </c>
      <c r="W12" s="479">
        <v>92.4</v>
      </c>
      <c r="X12" s="479">
        <v>93.1</v>
      </c>
      <c r="Y12" s="479">
        <v>99.6</v>
      </c>
      <c r="Z12" s="480">
        <v>639263</v>
      </c>
      <c r="AA12" s="481">
        <v>75.3</v>
      </c>
      <c r="AB12" s="481">
        <v>53.4</v>
      </c>
      <c r="AC12" s="481">
        <v>56.1</v>
      </c>
      <c r="AD12" s="479">
        <v>54</v>
      </c>
      <c r="AE12" s="481">
        <v>57.4</v>
      </c>
      <c r="AF12" s="481">
        <v>92.8</v>
      </c>
      <c r="AG12" s="481">
        <v>88.7</v>
      </c>
      <c r="AH12" s="481">
        <v>89</v>
      </c>
      <c r="AI12" s="479">
        <v>90.3</v>
      </c>
      <c r="AJ12" s="481">
        <v>91.2</v>
      </c>
      <c r="AK12" s="481">
        <v>99</v>
      </c>
    </row>
    <row r="13" spans="1:37" ht="13.5">
      <c r="A13" s="273" t="s">
        <v>364</v>
      </c>
      <c r="B13" s="478">
        <v>328005</v>
      </c>
      <c r="C13" s="479">
        <v>71.4</v>
      </c>
      <c r="D13" s="479">
        <v>49.3</v>
      </c>
      <c r="E13" s="479">
        <v>52.4</v>
      </c>
      <c r="F13" s="482">
        <v>49.9</v>
      </c>
      <c r="G13" s="479">
        <v>54</v>
      </c>
      <c r="H13" s="479">
        <v>91.1</v>
      </c>
      <c r="I13" s="479">
        <v>86.5</v>
      </c>
      <c r="J13" s="479">
        <v>86.8</v>
      </c>
      <c r="K13" s="482">
        <v>88.4</v>
      </c>
      <c r="L13" s="479">
        <v>89.4</v>
      </c>
      <c r="M13" s="479">
        <v>98.6</v>
      </c>
      <c r="N13" s="478">
        <v>311258</v>
      </c>
      <c r="O13" s="479">
        <v>79.7</v>
      </c>
      <c r="P13" s="479">
        <v>57.9</v>
      </c>
      <c r="Q13" s="479">
        <v>60.1</v>
      </c>
      <c r="R13" s="479">
        <v>58.4</v>
      </c>
      <c r="S13" s="479">
        <v>61.2</v>
      </c>
      <c r="T13" s="479">
        <v>94.8</v>
      </c>
      <c r="U13" s="479">
        <v>91.2</v>
      </c>
      <c r="V13" s="479">
        <v>91.4</v>
      </c>
      <c r="W13" s="479">
        <v>92.5</v>
      </c>
      <c r="X13" s="479">
        <v>93.1</v>
      </c>
      <c r="Y13" s="479">
        <v>99.6</v>
      </c>
      <c r="Z13" s="478">
        <v>639263</v>
      </c>
      <c r="AA13" s="479">
        <v>75.4</v>
      </c>
      <c r="AB13" s="479">
        <v>53.5</v>
      </c>
      <c r="AC13" s="479">
        <v>56.2</v>
      </c>
      <c r="AD13" s="479">
        <v>54</v>
      </c>
      <c r="AE13" s="479">
        <v>57.5</v>
      </c>
      <c r="AF13" s="479">
        <v>92.9</v>
      </c>
      <c r="AG13" s="479">
        <v>88.8</v>
      </c>
      <c r="AH13" s="479">
        <v>89.1</v>
      </c>
      <c r="AI13" s="479">
        <v>90.4</v>
      </c>
      <c r="AJ13" s="479">
        <v>91.2</v>
      </c>
      <c r="AK13" s="479">
        <v>99.1</v>
      </c>
    </row>
    <row r="14" spans="1:37" ht="12">
      <c r="A14" s="273" t="s">
        <v>18</v>
      </c>
      <c r="B14" s="478">
        <v>321415</v>
      </c>
      <c r="C14" s="479">
        <v>75.9</v>
      </c>
      <c r="D14" s="479">
        <v>55.3</v>
      </c>
      <c r="E14" s="479">
        <v>57.8</v>
      </c>
      <c r="F14" s="479">
        <v>56</v>
      </c>
      <c r="G14" s="479">
        <v>59.1</v>
      </c>
      <c r="H14" s="479">
        <v>92.1</v>
      </c>
      <c r="I14" s="479">
        <v>90.6</v>
      </c>
      <c r="J14" s="479">
        <v>90.8</v>
      </c>
      <c r="K14" s="479">
        <v>92.3</v>
      </c>
      <c r="L14" s="479">
        <v>93.2</v>
      </c>
      <c r="M14" s="479">
        <v>98.9</v>
      </c>
      <c r="N14" s="478">
        <v>305678</v>
      </c>
      <c r="O14" s="479">
        <v>83.5</v>
      </c>
      <c r="P14" s="479">
        <v>62.9</v>
      </c>
      <c r="Q14" s="479">
        <v>64.8</v>
      </c>
      <c r="R14" s="479">
        <v>63.4</v>
      </c>
      <c r="S14" s="479">
        <v>65.6</v>
      </c>
      <c r="T14" s="479">
        <v>95.1</v>
      </c>
      <c r="U14" s="479">
        <v>94</v>
      </c>
      <c r="V14" s="479">
        <v>94.1</v>
      </c>
      <c r="W14" s="479">
        <v>95.2</v>
      </c>
      <c r="X14" s="479">
        <v>95.7</v>
      </c>
      <c r="Y14" s="479">
        <v>99.6</v>
      </c>
      <c r="Z14" s="478">
        <v>627093</v>
      </c>
      <c r="AA14" s="479">
        <v>79.6</v>
      </c>
      <c r="AB14" s="479">
        <v>59</v>
      </c>
      <c r="AC14" s="479">
        <v>61.2</v>
      </c>
      <c r="AD14" s="479">
        <v>59.6</v>
      </c>
      <c r="AE14" s="479">
        <v>62.3</v>
      </c>
      <c r="AF14" s="479">
        <v>93.6</v>
      </c>
      <c r="AG14" s="479">
        <v>92.2</v>
      </c>
      <c r="AH14" s="479">
        <v>92.4</v>
      </c>
      <c r="AI14" s="479">
        <v>93.7</v>
      </c>
      <c r="AJ14" s="479">
        <v>94.4</v>
      </c>
      <c r="AK14" s="479">
        <v>99.3</v>
      </c>
    </row>
    <row r="15" spans="1:37" ht="12">
      <c r="A15" s="273" t="s">
        <v>345</v>
      </c>
      <c r="B15" s="478">
        <v>318599</v>
      </c>
      <c r="C15" s="479">
        <v>78.4</v>
      </c>
      <c r="D15" s="479">
        <v>54.7</v>
      </c>
      <c r="E15" s="479">
        <v>57</v>
      </c>
      <c r="F15" s="482">
        <v>55.4</v>
      </c>
      <c r="G15" s="482">
        <v>58.2</v>
      </c>
      <c r="H15" s="482">
        <v>92.7</v>
      </c>
      <c r="I15" s="482">
        <v>90.9</v>
      </c>
      <c r="J15" s="482">
        <v>91.3</v>
      </c>
      <c r="K15" s="482">
        <v>92.3</v>
      </c>
      <c r="L15" s="482">
        <v>93.2</v>
      </c>
      <c r="M15" s="482">
        <v>99.3</v>
      </c>
      <c r="N15" s="478">
        <v>302018</v>
      </c>
      <c r="O15" s="479">
        <v>85.6</v>
      </c>
      <c r="P15" s="479">
        <v>64.4</v>
      </c>
      <c r="Q15" s="479">
        <v>65.9</v>
      </c>
      <c r="R15" s="482">
        <v>64.8</v>
      </c>
      <c r="S15" s="482">
        <v>66.6</v>
      </c>
      <c r="T15" s="482">
        <v>95.6</v>
      </c>
      <c r="U15" s="482">
        <v>94.2</v>
      </c>
      <c r="V15" s="482">
        <v>94.4</v>
      </c>
      <c r="W15" s="482">
        <v>95.1</v>
      </c>
      <c r="X15" s="482">
        <v>95.6</v>
      </c>
      <c r="Y15" s="482">
        <v>99.9</v>
      </c>
      <c r="Z15" s="478">
        <v>620617</v>
      </c>
      <c r="AA15" s="479">
        <v>81.9</v>
      </c>
      <c r="AB15" s="479">
        <v>59.4</v>
      </c>
      <c r="AC15" s="479">
        <v>61.4</v>
      </c>
      <c r="AD15" s="482">
        <v>60</v>
      </c>
      <c r="AE15" s="482">
        <v>62.3</v>
      </c>
      <c r="AF15" s="482">
        <v>94.1</v>
      </c>
      <c r="AG15" s="482">
        <v>92.5</v>
      </c>
      <c r="AH15" s="482">
        <v>92.8</v>
      </c>
      <c r="AI15" s="482">
        <v>93.6</v>
      </c>
      <c r="AJ15" s="482">
        <v>94.4</v>
      </c>
      <c r="AK15" s="482">
        <v>99.6</v>
      </c>
    </row>
    <row r="16" spans="1:37" ht="11.25">
      <c r="A16" s="626" t="s">
        <v>160</v>
      </c>
      <c r="B16" s="121">
        <v>323971</v>
      </c>
      <c r="C16" s="122">
        <v>78</v>
      </c>
      <c r="D16" s="122">
        <v>53.8</v>
      </c>
      <c r="E16" s="122">
        <v>54.9</v>
      </c>
      <c r="F16" s="122">
        <v>54.7</v>
      </c>
      <c r="G16" s="122">
        <v>56.1</v>
      </c>
      <c r="H16" s="122">
        <v>92.9</v>
      </c>
      <c r="I16" s="122">
        <v>88.5</v>
      </c>
      <c r="J16" s="122">
        <v>88.8</v>
      </c>
      <c r="K16" s="122">
        <v>89.7</v>
      </c>
      <c r="L16" s="122">
        <v>90.4</v>
      </c>
      <c r="M16" s="122">
        <v>99.3</v>
      </c>
      <c r="N16" s="121">
        <v>308705</v>
      </c>
      <c r="O16" s="122">
        <v>85.7</v>
      </c>
      <c r="P16" s="122">
        <v>64.8</v>
      </c>
      <c r="Q16" s="122">
        <v>65.4</v>
      </c>
      <c r="R16" s="122">
        <v>65.4</v>
      </c>
      <c r="S16" s="122">
        <v>66.2</v>
      </c>
      <c r="T16" s="122">
        <v>95.8</v>
      </c>
      <c r="U16" s="122">
        <v>92.5</v>
      </c>
      <c r="V16" s="122">
        <v>92.7</v>
      </c>
      <c r="W16" s="122">
        <v>93.3</v>
      </c>
      <c r="X16" s="122">
        <v>93.7</v>
      </c>
      <c r="Y16" s="122">
        <v>100</v>
      </c>
      <c r="Z16" s="121">
        <v>632676</v>
      </c>
      <c r="AA16" s="122">
        <v>81.8</v>
      </c>
      <c r="AB16" s="122">
        <v>59.2</v>
      </c>
      <c r="AC16" s="122">
        <v>60</v>
      </c>
      <c r="AD16" s="122">
        <v>59.9</v>
      </c>
      <c r="AE16" s="122">
        <v>61</v>
      </c>
      <c r="AF16" s="122">
        <v>94.3</v>
      </c>
      <c r="AG16" s="122">
        <v>90.5</v>
      </c>
      <c r="AH16" s="122">
        <v>90.7</v>
      </c>
      <c r="AI16" s="122">
        <v>91.5</v>
      </c>
      <c r="AJ16" s="122">
        <v>92</v>
      </c>
      <c r="AK16" s="122">
        <v>99.6</v>
      </c>
    </row>
    <row r="18" spans="1:13" ht="11.25">
      <c r="A18" s="270"/>
      <c r="B18" s="270"/>
      <c r="C18" s="270"/>
      <c r="D18" s="270"/>
      <c r="E18" s="270"/>
      <c r="F18" s="270"/>
      <c r="G18" s="270"/>
      <c r="H18" s="146"/>
      <c r="I18" s="146"/>
      <c r="J18" s="146"/>
      <c r="K18" s="271"/>
      <c r="L18" s="271"/>
      <c r="M18" s="271"/>
    </row>
    <row r="19" spans="1:13" ht="11.25">
      <c r="A19" s="270"/>
      <c r="B19" s="270"/>
      <c r="C19" s="270"/>
      <c r="D19" s="270"/>
      <c r="E19" s="270"/>
      <c r="F19" s="270"/>
      <c r="G19" s="270"/>
      <c r="H19" s="146"/>
      <c r="I19" s="146"/>
      <c r="J19" s="146"/>
      <c r="K19" s="271"/>
      <c r="L19" s="271"/>
      <c r="M19" s="271"/>
    </row>
    <row r="20" spans="1:13" ht="11.25">
      <c r="A20" s="270"/>
      <c r="B20" s="270"/>
      <c r="C20" s="270"/>
      <c r="D20" s="270"/>
      <c r="E20" s="270"/>
      <c r="F20" s="270"/>
      <c r="G20" s="270"/>
      <c r="H20" s="146"/>
      <c r="I20" s="146"/>
      <c r="J20" s="146"/>
      <c r="K20" s="271"/>
      <c r="L20" s="271"/>
      <c r="M20" s="271"/>
    </row>
    <row r="21" spans="1:13" ht="11.25">
      <c r="A21" s="270"/>
      <c r="B21" s="270"/>
      <c r="C21" s="270"/>
      <c r="D21" s="270"/>
      <c r="E21" s="270"/>
      <c r="F21" s="270"/>
      <c r="G21" s="270"/>
      <c r="H21" s="146"/>
      <c r="I21" s="146"/>
      <c r="J21" s="146"/>
      <c r="K21" s="271"/>
      <c r="L21" s="271"/>
      <c r="M21" s="271"/>
    </row>
    <row r="22" spans="1:13" ht="12">
      <c r="A22" s="274"/>
      <c r="B22" s="270"/>
      <c r="C22" s="270"/>
      <c r="D22" s="270"/>
      <c r="E22" s="270"/>
      <c r="F22" s="270"/>
      <c r="G22" s="270"/>
      <c r="H22" s="146"/>
      <c r="I22" s="146"/>
      <c r="J22" s="146"/>
      <c r="K22" s="271"/>
      <c r="L22" s="271"/>
      <c r="M22" s="271"/>
    </row>
    <row r="23" spans="1:13" ht="12">
      <c r="A23" s="274"/>
      <c r="B23" s="270"/>
      <c r="C23" s="270"/>
      <c r="D23" s="270"/>
      <c r="E23" s="270"/>
      <c r="F23" s="270"/>
      <c r="G23" s="270"/>
      <c r="H23" s="146"/>
      <c r="I23" s="146"/>
      <c r="J23" s="146"/>
      <c r="K23" s="271"/>
      <c r="L23" s="271"/>
      <c r="M23" s="271"/>
    </row>
    <row r="24" spans="1:13" ht="12">
      <c r="A24" s="274"/>
      <c r="B24" s="270"/>
      <c r="C24" s="270"/>
      <c r="D24" s="270"/>
      <c r="E24" s="270"/>
      <c r="F24" s="270"/>
      <c r="G24" s="270"/>
      <c r="H24" s="146"/>
      <c r="I24" s="146"/>
      <c r="J24" s="146"/>
      <c r="K24" s="271"/>
      <c r="L24" s="271"/>
      <c r="M24" s="271"/>
    </row>
    <row r="25" spans="1:13" ht="12">
      <c r="A25" s="274"/>
      <c r="B25" s="270"/>
      <c r="C25" s="270"/>
      <c r="D25" s="270"/>
      <c r="E25" s="270"/>
      <c r="F25" s="270"/>
      <c r="G25" s="270"/>
      <c r="H25" s="146"/>
      <c r="I25" s="146"/>
      <c r="J25" s="146"/>
      <c r="K25" s="271"/>
      <c r="L25" s="271"/>
      <c r="M25" s="271"/>
    </row>
    <row r="26" spans="1:13" ht="12">
      <c r="A26" s="178" t="s">
        <v>25</v>
      </c>
      <c r="B26" s="270"/>
      <c r="C26" s="270"/>
      <c r="D26" s="270"/>
      <c r="E26" s="270"/>
      <c r="F26" s="270"/>
      <c r="G26" s="270"/>
      <c r="H26" s="146"/>
      <c r="I26" s="146"/>
      <c r="J26" s="146"/>
      <c r="K26" s="271"/>
      <c r="L26" s="271"/>
      <c r="M26" s="271"/>
    </row>
    <row r="27" spans="1:13" ht="12">
      <c r="A27" s="179" t="s">
        <v>26</v>
      </c>
      <c r="B27" s="270"/>
      <c r="C27" s="270"/>
      <c r="D27" s="270"/>
      <c r="E27" s="270"/>
      <c r="F27" s="270"/>
      <c r="G27" s="270"/>
      <c r="H27" s="146"/>
      <c r="I27" s="146"/>
      <c r="J27" s="146"/>
      <c r="K27" s="271"/>
      <c r="L27" s="271"/>
      <c r="M27" s="271"/>
    </row>
    <row r="28" spans="1:13" ht="12">
      <c r="A28" s="178" t="s">
        <v>106</v>
      </c>
      <c r="B28" s="270"/>
      <c r="C28" s="270"/>
      <c r="D28" s="270"/>
      <c r="E28" s="270"/>
      <c r="F28" s="270"/>
      <c r="G28" s="270"/>
      <c r="H28" s="146"/>
      <c r="I28" s="146"/>
      <c r="J28" s="146"/>
      <c r="K28" s="271"/>
      <c r="L28" s="271"/>
      <c r="M28" s="271"/>
    </row>
    <row r="29" spans="1:13" ht="12">
      <c r="A29" s="178"/>
      <c r="B29" s="270"/>
      <c r="C29" s="270"/>
      <c r="D29" s="270"/>
      <c r="E29" s="270"/>
      <c r="F29" s="270"/>
      <c r="G29" s="270"/>
      <c r="H29" s="146"/>
      <c r="I29" s="146"/>
      <c r="J29" s="146"/>
      <c r="K29" s="271"/>
      <c r="L29" s="271"/>
      <c r="M29" s="271"/>
    </row>
    <row r="30" spans="1:13" ht="12">
      <c r="A30" s="178" t="s">
        <v>174</v>
      </c>
      <c r="B30" s="270"/>
      <c r="C30" s="270"/>
      <c r="D30" s="270"/>
      <c r="E30" s="270"/>
      <c r="F30" s="270"/>
      <c r="G30" s="270"/>
      <c r="H30" s="146"/>
      <c r="I30" s="146"/>
      <c r="J30" s="146"/>
      <c r="K30" s="271"/>
      <c r="L30" s="271"/>
      <c r="M30" s="271"/>
    </row>
    <row r="31" spans="1:13" ht="12">
      <c r="A31" s="178" t="s">
        <v>173</v>
      </c>
      <c r="B31" s="270"/>
      <c r="C31" s="270"/>
      <c r="D31" s="270"/>
      <c r="E31" s="270"/>
      <c r="F31" s="270"/>
      <c r="G31" s="270"/>
      <c r="H31" s="146"/>
      <c r="I31" s="146"/>
      <c r="J31" s="146"/>
      <c r="K31" s="271"/>
      <c r="L31" s="271"/>
      <c r="M31" s="271"/>
    </row>
    <row r="32" spans="1:13" ht="11.25">
      <c r="A32" s="275"/>
      <c r="B32" s="270"/>
      <c r="C32" s="270"/>
      <c r="D32" s="270"/>
      <c r="E32" s="270"/>
      <c r="F32" s="270"/>
      <c r="G32" s="270"/>
      <c r="H32" s="146"/>
      <c r="I32" s="146"/>
      <c r="J32" s="146"/>
      <c r="K32" s="271"/>
      <c r="L32" s="271"/>
      <c r="M32" s="271"/>
    </row>
    <row r="33" spans="1:13" ht="11.25">
      <c r="A33" s="270"/>
      <c r="B33" s="270"/>
      <c r="C33" s="270"/>
      <c r="D33" s="270"/>
      <c r="E33" s="270"/>
      <c r="F33" s="270"/>
      <c r="G33" s="270"/>
      <c r="H33" s="146"/>
      <c r="I33" s="146"/>
      <c r="J33" s="146"/>
      <c r="K33" s="271"/>
      <c r="L33" s="271"/>
      <c r="M33" s="271"/>
    </row>
    <row r="34" spans="1:13" ht="12.75">
      <c r="A34" s="276"/>
      <c r="B34" s="277" t="s">
        <v>25</v>
      </c>
      <c r="C34" s="277" t="s">
        <v>26</v>
      </c>
      <c r="D34" s="277" t="s">
        <v>27</v>
      </c>
      <c r="E34" s="270"/>
      <c r="F34" s="270"/>
      <c r="G34" s="270"/>
      <c r="H34" s="146"/>
      <c r="I34" s="146"/>
      <c r="J34" s="146"/>
      <c r="K34" s="271"/>
      <c r="L34" s="271"/>
      <c r="M34" s="271"/>
    </row>
    <row r="35" spans="1:13" ht="13.5">
      <c r="A35" s="278" t="s">
        <v>229</v>
      </c>
      <c r="B35" s="276">
        <v>283533</v>
      </c>
      <c r="C35" s="276">
        <v>277596</v>
      </c>
      <c r="D35" s="276">
        <v>561129</v>
      </c>
      <c r="E35" s="270"/>
      <c r="F35" s="270"/>
      <c r="G35" s="270"/>
      <c r="H35" s="146"/>
      <c r="I35" s="146"/>
      <c r="J35" s="146"/>
      <c r="K35" s="271"/>
      <c r="L35" s="271"/>
      <c r="M35" s="271"/>
    </row>
    <row r="36" spans="1:13" ht="13.5">
      <c r="A36" s="279" t="s">
        <v>230</v>
      </c>
      <c r="B36" s="276">
        <v>149015</v>
      </c>
      <c r="C36" s="276">
        <v>145753</v>
      </c>
      <c r="D36" s="276">
        <v>294768</v>
      </c>
      <c r="E36" s="270"/>
      <c r="F36" s="270"/>
      <c r="G36" s="270"/>
      <c r="H36" s="146"/>
      <c r="I36" s="146"/>
      <c r="J36" s="146"/>
      <c r="K36" s="271"/>
      <c r="L36" s="271"/>
      <c r="M36" s="271"/>
    </row>
    <row r="37" spans="1:13" ht="13.5">
      <c r="A37" s="280" t="s">
        <v>231</v>
      </c>
      <c r="B37" s="276">
        <v>134292</v>
      </c>
      <c r="C37" s="276">
        <v>131554</v>
      </c>
      <c r="D37" s="276">
        <v>265846</v>
      </c>
      <c r="E37" s="270"/>
      <c r="F37" s="270"/>
      <c r="G37" s="270"/>
      <c r="H37" s="146"/>
      <c r="I37" s="146"/>
      <c r="J37" s="146"/>
      <c r="K37" s="271"/>
      <c r="L37" s="271"/>
      <c r="M37" s="271"/>
    </row>
    <row r="38" spans="1:13" ht="13.5">
      <c r="A38" s="281" t="s">
        <v>232</v>
      </c>
      <c r="B38" s="276">
        <v>31219</v>
      </c>
      <c r="C38" s="276">
        <v>28864</v>
      </c>
      <c r="D38" s="276">
        <v>60083</v>
      </c>
      <c r="E38" s="270"/>
      <c r="F38" s="270"/>
      <c r="G38" s="270"/>
      <c r="H38" s="146"/>
      <c r="I38" s="146"/>
      <c r="J38" s="146"/>
      <c r="K38" s="271"/>
      <c r="L38" s="271"/>
      <c r="M38" s="271"/>
    </row>
    <row r="39" spans="1:13" ht="13.5">
      <c r="A39" s="281" t="s">
        <v>233</v>
      </c>
      <c r="B39" s="276">
        <v>102552</v>
      </c>
      <c r="C39" s="276">
        <v>102473</v>
      </c>
      <c r="D39" s="276">
        <v>205025</v>
      </c>
      <c r="E39" s="270"/>
      <c r="F39" s="270"/>
      <c r="G39" s="270"/>
      <c r="H39" s="146"/>
      <c r="I39" s="146"/>
      <c r="J39" s="146"/>
      <c r="K39" s="271"/>
      <c r="L39" s="271"/>
      <c r="M39" s="271"/>
    </row>
    <row r="40" spans="1:13" ht="13.5">
      <c r="A40" s="281" t="s">
        <v>234</v>
      </c>
      <c r="B40" s="276">
        <v>521</v>
      </c>
      <c r="C40" s="276">
        <v>217</v>
      </c>
      <c r="D40" s="276">
        <v>738</v>
      </c>
      <c r="E40" s="270"/>
      <c r="F40" s="270"/>
      <c r="G40" s="270"/>
      <c r="H40" s="146"/>
      <c r="I40" s="146"/>
      <c r="J40" s="146"/>
      <c r="K40" s="271"/>
      <c r="L40" s="271"/>
      <c r="M40" s="271"/>
    </row>
    <row r="41" spans="1:13" ht="13.5">
      <c r="A41" s="278" t="s">
        <v>235</v>
      </c>
      <c r="B41" s="276">
        <v>7475</v>
      </c>
      <c r="C41" s="276">
        <v>2730</v>
      </c>
      <c r="D41" s="276">
        <v>10205</v>
      </c>
      <c r="E41" s="270"/>
      <c r="F41" s="270"/>
      <c r="G41" s="270"/>
      <c r="H41" s="146"/>
      <c r="I41" s="146"/>
      <c r="J41" s="146"/>
      <c r="K41" s="271"/>
      <c r="L41" s="271"/>
      <c r="M41" s="271"/>
    </row>
    <row r="42" spans="1:13" ht="13.5">
      <c r="A42" s="170" t="s">
        <v>236</v>
      </c>
      <c r="B42" s="276">
        <v>291008</v>
      </c>
      <c r="C42" s="276">
        <v>280326</v>
      </c>
      <c r="D42" s="276">
        <v>571334</v>
      </c>
      <c r="E42" s="270"/>
      <c r="F42" s="270"/>
      <c r="G42" s="270"/>
      <c r="H42" s="146"/>
      <c r="I42" s="146"/>
      <c r="J42" s="146"/>
      <c r="K42" s="271"/>
      <c r="L42" s="271"/>
      <c r="M42" s="271"/>
    </row>
    <row r="43" spans="1:13" ht="12.75">
      <c r="A43" s="282" t="s">
        <v>185</v>
      </c>
      <c r="B43" s="276">
        <v>6446</v>
      </c>
      <c r="C43" s="276">
        <v>3453</v>
      </c>
      <c r="D43" s="276">
        <v>9899</v>
      </c>
      <c r="E43" s="270"/>
      <c r="F43" s="270"/>
      <c r="G43" s="270"/>
      <c r="H43" s="146"/>
      <c r="I43" s="146"/>
      <c r="J43" s="146"/>
      <c r="K43" s="271"/>
      <c r="L43" s="271"/>
      <c r="M43" s="271"/>
    </row>
    <row r="44" spans="1:13" ht="12.75">
      <c r="A44" s="170" t="s">
        <v>184</v>
      </c>
      <c r="B44" s="276">
        <v>297454</v>
      </c>
      <c r="C44" s="276">
        <v>283779</v>
      </c>
      <c r="D44" s="276">
        <v>581233</v>
      </c>
      <c r="E44" s="270"/>
      <c r="F44" s="270"/>
      <c r="G44" s="270"/>
      <c r="H44" s="146"/>
      <c r="I44" s="146"/>
      <c r="J44" s="146"/>
      <c r="K44" s="271"/>
      <c r="L44" s="271"/>
      <c r="M44" s="271"/>
    </row>
    <row r="45" spans="1:13" ht="12.75">
      <c r="A45" s="278" t="s">
        <v>101</v>
      </c>
      <c r="B45" s="276">
        <v>382</v>
      </c>
      <c r="C45" s="276">
        <v>132</v>
      </c>
      <c r="D45" s="276">
        <v>514</v>
      </c>
      <c r="E45" s="270"/>
      <c r="F45" s="270"/>
      <c r="G45" s="270"/>
      <c r="H45" s="146"/>
      <c r="I45" s="146"/>
      <c r="J45" s="146"/>
      <c r="K45" s="271"/>
      <c r="L45" s="271"/>
      <c r="M45" s="271"/>
    </row>
    <row r="46" spans="1:13" ht="12.75">
      <c r="A46" s="278" t="s">
        <v>57</v>
      </c>
      <c r="B46" s="276">
        <v>24343</v>
      </c>
      <c r="C46" s="276">
        <v>24257</v>
      </c>
      <c r="D46" s="276">
        <v>48600</v>
      </c>
      <c r="E46" s="270"/>
      <c r="F46" s="270"/>
      <c r="G46" s="270"/>
      <c r="H46" s="146"/>
      <c r="I46" s="146"/>
      <c r="J46" s="146"/>
      <c r="K46" s="271"/>
      <c r="L46" s="271"/>
      <c r="M46" s="271"/>
    </row>
    <row r="47" spans="1:13" ht="12.75">
      <c r="A47" s="278" t="s">
        <v>58</v>
      </c>
      <c r="B47" s="276">
        <v>1792</v>
      </c>
      <c r="C47" s="276">
        <v>537</v>
      </c>
      <c r="D47" s="276">
        <v>2329</v>
      </c>
      <c r="E47" s="270"/>
      <c r="F47" s="270"/>
      <c r="G47" s="270"/>
      <c r="H47" s="146"/>
      <c r="I47" s="146"/>
      <c r="J47" s="146"/>
      <c r="K47" s="271"/>
      <c r="L47" s="271"/>
      <c r="M47" s="271"/>
    </row>
    <row r="48" spans="1:13" ht="13.5">
      <c r="A48" s="170" t="s">
        <v>237</v>
      </c>
      <c r="B48" s="276">
        <v>26517</v>
      </c>
      <c r="C48" s="276">
        <v>24926</v>
      </c>
      <c r="D48" s="276">
        <v>51443</v>
      </c>
      <c r="E48" s="270"/>
      <c r="F48" s="270"/>
      <c r="G48" s="270"/>
      <c r="H48" s="146"/>
      <c r="I48" s="146"/>
      <c r="J48" s="146"/>
      <c r="K48" s="271"/>
      <c r="L48" s="271"/>
      <c r="M48" s="271"/>
    </row>
    <row r="49" spans="1:13" ht="12.75">
      <c r="A49" s="170" t="s">
        <v>80</v>
      </c>
      <c r="B49" s="276">
        <v>9649</v>
      </c>
      <c r="C49" s="276">
        <v>3399</v>
      </c>
      <c r="D49" s="276">
        <v>13048</v>
      </c>
      <c r="E49" s="270"/>
      <c r="F49" s="270"/>
      <c r="G49" s="270"/>
      <c r="H49" s="146"/>
      <c r="I49" s="146"/>
      <c r="J49" s="146"/>
      <c r="K49" s="271"/>
      <c r="L49" s="271"/>
      <c r="M49" s="271"/>
    </row>
    <row r="50" spans="1:13" ht="12.75">
      <c r="A50" s="170" t="s">
        <v>59</v>
      </c>
      <c r="B50" s="276">
        <v>323971</v>
      </c>
      <c r="C50" s="276">
        <v>308705</v>
      </c>
      <c r="D50" s="276">
        <v>632676</v>
      </c>
      <c r="E50" s="270"/>
      <c r="F50" s="270"/>
      <c r="G50" s="270"/>
      <c r="H50" s="146"/>
      <c r="I50" s="146"/>
      <c r="J50" s="146"/>
      <c r="K50" s="271"/>
      <c r="L50" s="271"/>
      <c r="M50" s="271"/>
    </row>
    <row r="51" spans="1:13" ht="12.75">
      <c r="A51" s="283" t="s">
        <v>151</v>
      </c>
      <c r="B51" s="276">
        <v>261478</v>
      </c>
      <c r="C51" s="276">
        <v>255531</v>
      </c>
      <c r="D51" s="276">
        <v>517009</v>
      </c>
      <c r="E51" s="270"/>
      <c r="F51" s="270"/>
      <c r="G51" s="270"/>
      <c r="H51" s="146"/>
      <c r="I51" s="146"/>
      <c r="J51" s="146"/>
      <c r="K51" s="271"/>
      <c r="L51" s="271"/>
      <c r="M51" s="271"/>
    </row>
    <row r="52" spans="1:13" ht="12.75">
      <c r="A52" s="284" t="s">
        <v>56</v>
      </c>
      <c r="B52" s="276">
        <v>11298</v>
      </c>
      <c r="C52" s="276">
        <v>11353</v>
      </c>
      <c r="D52" s="276">
        <v>22651</v>
      </c>
      <c r="E52" s="270"/>
      <c r="F52" s="270"/>
      <c r="G52" s="270"/>
      <c r="H52" s="146"/>
      <c r="I52" s="146"/>
      <c r="J52" s="146"/>
      <c r="K52" s="271"/>
      <c r="L52" s="271"/>
      <c r="M52" s="271"/>
    </row>
    <row r="53" spans="1:13" ht="12.75">
      <c r="A53" s="284" t="s">
        <v>145</v>
      </c>
      <c r="B53" s="276">
        <v>10757</v>
      </c>
      <c r="C53" s="276">
        <v>10712</v>
      </c>
      <c r="D53" s="276">
        <v>21469</v>
      </c>
      <c r="E53" s="270"/>
      <c r="F53" s="270"/>
      <c r="G53" s="270"/>
      <c r="H53" s="146"/>
      <c r="I53" s="146"/>
      <c r="J53" s="146"/>
      <c r="K53" s="271"/>
      <c r="L53" s="271"/>
      <c r="M53" s="271"/>
    </row>
    <row r="54" spans="1:13" ht="12.75">
      <c r="A54" s="284" t="s">
        <v>98</v>
      </c>
      <c r="B54" s="276">
        <v>283533</v>
      </c>
      <c r="C54" s="276">
        <v>277596</v>
      </c>
      <c r="D54" s="276">
        <v>561129</v>
      </c>
      <c r="E54" s="270"/>
      <c r="F54" s="270"/>
      <c r="G54" s="270"/>
      <c r="H54" s="146"/>
      <c r="I54" s="146"/>
      <c r="J54" s="146"/>
      <c r="K54" s="271"/>
      <c r="L54" s="271"/>
      <c r="M54" s="271"/>
    </row>
    <row r="55" spans="1:13" ht="11.25">
      <c r="A55" s="270"/>
      <c r="B55" s="270"/>
      <c r="C55" s="270"/>
      <c r="D55" s="270"/>
      <c r="E55" s="270"/>
      <c r="F55" s="270"/>
      <c r="G55" s="270"/>
      <c r="H55" s="146"/>
      <c r="I55" s="146"/>
      <c r="J55" s="146"/>
      <c r="K55" s="271"/>
      <c r="L55" s="271"/>
      <c r="M55" s="271"/>
    </row>
    <row r="60" spans="1:44" ht="12.75">
      <c r="A60" s="483" t="s">
        <v>466</v>
      </c>
      <c r="B60">
        <f>VLOOKUP('Table 2'!A6,A61:B72,2,0)</f>
        <v>1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2.75">
      <c r="A61" s="493" t="s">
        <v>24</v>
      </c>
      <c r="B61" s="494">
        <v>1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2.75">
      <c r="A62" s="493" t="s">
        <v>331</v>
      </c>
      <c r="B62" s="494">
        <f>B61+1</f>
        <v>2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22.5">
      <c r="A63" s="493" t="s">
        <v>464</v>
      </c>
      <c r="B63" s="494">
        <f aca="true" t="shared" si="1" ref="B63:B72">B62+1</f>
        <v>3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22.5">
      <c r="A64" s="493" t="s">
        <v>486</v>
      </c>
      <c r="B64" s="494">
        <f t="shared" si="1"/>
        <v>4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2.75">
      <c r="A65" s="495" t="s">
        <v>452</v>
      </c>
      <c r="B65" s="494">
        <f t="shared" si="1"/>
        <v>5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2.75">
      <c r="A66" s="493" t="s">
        <v>487</v>
      </c>
      <c r="B66" s="494">
        <f t="shared" si="1"/>
        <v>6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2.75">
      <c r="A67" s="493" t="s">
        <v>336</v>
      </c>
      <c r="B67" s="494">
        <f t="shared" si="1"/>
        <v>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22.5">
      <c r="A68" s="493" t="s">
        <v>465</v>
      </c>
      <c r="B68" s="494">
        <f t="shared" si="1"/>
        <v>8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22.5">
      <c r="A69" s="493" t="s">
        <v>488</v>
      </c>
      <c r="B69" s="494">
        <f t="shared" si="1"/>
        <v>9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2.75">
      <c r="A70" s="495" t="s">
        <v>453</v>
      </c>
      <c r="B70" s="494">
        <f t="shared" si="1"/>
        <v>10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2.75">
      <c r="A71" s="493" t="s">
        <v>489</v>
      </c>
      <c r="B71" s="494">
        <f t="shared" si="1"/>
        <v>11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 s="496" t="s">
        <v>490</v>
      </c>
      <c r="B72" s="494">
        <f t="shared" si="1"/>
        <v>12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8:44" ht="12.75">
      <c r="H79" s="140"/>
      <c r="I79" s="140"/>
      <c r="J79" s="140"/>
      <c r="K79" s="140"/>
      <c r="L79" s="140"/>
      <c r="M79" s="140"/>
      <c r="AL79"/>
      <c r="AM79"/>
      <c r="AN79"/>
      <c r="AO79"/>
      <c r="AP79"/>
      <c r="AQ79"/>
      <c r="AR79"/>
    </row>
    <row r="80" spans="8:44" ht="12.75">
      <c r="H80" s="140"/>
      <c r="I80" s="140"/>
      <c r="J80" s="140"/>
      <c r="K80" s="140"/>
      <c r="L80" s="140"/>
      <c r="M80" s="140"/>
      <c r="AL80"/>
      <c r="AM80"/>
      <c r="AN80"/>
      <c r="AO80"/>
      <c r="AP80"/>
      <c r="AQ80"/>
      <c r="AR80"/>
    </row>
    <row r="81" spans="8:44" ht="12.75">
      <c r="H81" s="140"/>
      <c r="I81" s="140"/>
      <c r="J81" s="140"/>
      <c r="K81" s="140"/>
      <c r="L81" s="140"/>
      <c r="M81" s="140"/>
      <c r="AL81"/>
      <c r="AM81"/>
      <c r="AN81"/>
      <c r="AO81"/>
      <c r="AP81"/>
      <c r="AQ81"/>
      <c r="AR81"/>
    </row>
    <row r="82" spans="8:44" ht="12.75">
      <c r="H82" s="140"/>
      <c r="I82" s="140"/>
      <c r="J82" s="140"/>
      <c r="K82" s="140"/>
      <c r="L82" s="140"/>
      <c r="M82" s="140"/>
      <c r="AL82"/>
      <c r="AM82"/>
      <c r="AN82"/>
      <c r="AO82"/>
      <c r="AP82"/>
      <c r="AQ82"/>
      <c r="AR82"/>
    </row>
    <row r="83" spans="8:44" ht="12.75">
      <c r="H83" s="140"/>
      <c r="I83" s="140"/>
      <c r="J83" s="140"/>
      <c r="K83" s="140"/>
      <c r="L83" s="140"/>
      <c r="M83" s="140"/>
      <c r="AL83"/>
      <c r="AM83"/>
      <c r="AN83"/>
      <c r="AO83"/>
      <c r="AP83"/>
      <c r="AQ83"/>
      <c r="AR83"/>
    </row>
    <row r="84" spans="8:44" ht="12.75">
      <c r="H84" s="140"/>
      <c r="I84" s="140"/>
      <c r="J84" s="140"/>
      <c r="K84" s="140"/>
      <c r="L84" s="140"/>
      <c r="M84" s="140"/>
      <c r="AL84"/>
      <c r="AM84"/>
      <c r="AN84"/>
      <c r="AO84"/>
      <c r="AP84"/>
      <c r="AQ84"/>
      <c r="AR84"/>
    </row>
    <row r="85" spans="8:44" ht="12.75">
      <c r="H85" s="140"/>
      <c r="I85" s="140"/>
      <c r="J85" s="140"/>
      <c r="K85" s="140"/>
      <c r="L85" s="140"/>
      <c r="M85" s="140"/>
      <c r="AL85"/>
      <c r="AM85"/>
      <c r="AN85"/>
      <c r="AO85"/>
      <c r="AP85"/>
      <c r="AQ85"/>
      <c r="AR85"/>
    </row>
    <row r="86" spans="8:44" ht="12.75">
      <c r="H86" s="140"/>
      <c r="I86" s="140"/>
      <c r="J86" s="140"/>
      <c r="K86" s="140"/>
      <c r="L86" s="140"/>
      <c r="M86" s="140"/>
      <c r="AL86"/>
      <c r="AM86"/>
      <c r="AN86"/>
      <c r="AO86"/>
      <c r="AP86"/>
      <c r="AQ86"/>
      <c r="AR86"/>
    </row>
    <row r="87" spans="8:44" ht="12.75">
      <c r="H87" s="140"/>
      <c r="I87" s="140"/>
      <c r="J87" s="140"/>
      <c r="K87" s="140"/>
      <c r="L87" s="140"/>
      <c r="M87" s="140"/>
      <c r="AL87"/>
      <c r="AM87"/>
      <c r="AN87"/>
      <c r="AO87"/>
      <c r="AP87"/>
      <c r="AQ87"/>
      <c r="AR87"/>
    </row>
    <row r="88" spans="8:44" ht="12.75">
      <c r="H88" s="140"/>
      <c r="I88" s="140"/>
      <c r="J88" s="140"/>
      <c r="K88" s="140"/>
      <c r="L88" s="140"/>
      <c r="M88" s="140"/>
      <c r="AL88"/>
      <c r="AM88"/>
      <c r="AN88"/>
      <c r="AO88"/>
      <c r="AP88"/>
      <c r="AQ88"/>
      <c r="AR88"/>
    </row>
    <row r="89" spans="8:44" ht="12.75">
      <c r="H89" s="140"/>
      <c r="I89" s="140"/>
      <c r="J89" s="140"/>
      <c r="K89" s="140"/>
      <c r="L89" s="140"/>
      <c r="M89" s="140"/>
      <c r="AL89"/>
      <c r="AM89"/>
      <c r="AN89"/>
      <c r="AO89"/>
      <c r="AP89"/>
      <c r="AQ89"/>
      <c r="AR89"/>
    </row>
    <row r="90" spans="8:44" ht="12.75">
      <c r="H90" s="140"/>
      <c r="I90" s="140"/>
      <c r="J90" s="140"/>
      <c r="K90" s="140"/>
      <c r="L90" s="140"/>
      <c r="M90" s="140"/>
      <c r="AL90"/>
      <c r="AM90"/>
      <c r="AN90"/>
      <c r="AO90"/>
      <c r="AP90"/>
      <c r="AQ90"/>
      <c r="AR90"/>
    </row>
    <row r="91" spans="8:44" ht="12.75">
      <c r="H91" s="140"/>
      <c r="I91" s="140"/>
      <c r="J91" s="140"/>
      <c r="K91" s="140"/>
      <c r="L91" s="140"/>
      <c r="M91" s="140"/>
      <c r="AL91" s="68"/>
      <c r="AM91"/>
      <c r="AN91"/>
      <c r="AO91"/>
      <c r="AP91"/>
      <c r="AQ91"/>
      <c r="AR91"/>
    </row>
    <row r="92" spans="1:4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98"/>
  <sheetViews>
    <sheetView zoomScalePageLayoutView="0" workbookViewId="0" topLeftCell="A1">
      <pane xSplit="2" ySplit="4" topLeftCell="C5" activePane="bottomRight" state="frozen"/>
      <selection pane="topLeft" activeCell="L4" sqref="L4"/>
      <selection pane="topRight" activeCell="L4" sqref="L4"/>
      <selection pane="bottomLeft" activeCell="L4" sqref="L4"/>
      <selection pane="bottomRight" activeCell="B5" sqref="B5:AR25"/>
    </sheetView>
  </sheetViews>
  <sheetFormatPr defaultColWidth="9.140625" defaultRowHeight="12.75"/>
  <cols>
    <col min="1" max="1" width="38.00390625" style="137" customWidth="1"/>
    <col min="2" max="2" width="10.7109375" style="137" customWidth="1"/>
    <col min="3" max="12" width="9.28125" style="137" bestFit="1" customWidth="1"/>
    <col min="13" max="13" width="10.140625" style="137" customWidth="1"/>
    <col min="14" max="14" width="10.421875" style="137" customWidth="1"/>
    <col min="15" max="26" width="9.28125" style="137" bestFit="1" customWidth="1"/>
    <col min="27" max="28" width="10.00390625" style="137" bestFit="1" customWidth="1"/>
    <col min="29" max="40" width="9.28125" style="137" bestFit="1" customWidth="1"/>
    <col min="41" max="42" width="10.00390625" style="137" bestFit="1" customWidth="1"/>
    <col min="43" max="44" width="9.28125" style="137" bestFit="1" customWidth="1"/>
    <col min="45" max="45" width="9.7109375" style="137" bestFit="1" customWidth="1"/>
    <col min="46" max="47" width="9.28125" style="137" bestFit="1" customWidth="1"/>
    <col min="48" max="16384" width="9.140625" style="137" customWidth="1"/>
  </cols>
  <sheetData>
    <row r="1" spans="1:47" ht="12">
      <c r="A1" s="137">
        <v>1</v>
      </c>
      <c r="B1" s="137">
        <f aca="true" t="shared" si="0" ref="B1:AT1">A1+1</f>
        <v>2</v>
      </c>
      <c r="C1" s="137">
        <f t="shared" si="0"/>
        <v>3</v>
      </c>
      <c r="D1" s="137">
        <f t="shared" si="0"/>
        <v>4</v>
      </c>
      <c r="E1" s="137">
        <f t="shared" si="0"/>
        <v>5</v>
      </c>
      <c r="F1" s="137">
        <f t="shared" si="0"/>
        <v>6</v>
      </c>
      <c r="G1" s="137">
        <f t="shared" si="0"/>
        <v>7</v>
      </c>
      <c r="H1" s="137">
        <f t="shared" si="0"/>
        <v>8</v>
      </c>
      <c r="I1" s="137">
        <f t="shared" si="0"/>
        <v>9</v>
      </c>
      <c r="J1" s="137">
        <f t="shared" si="0"/>
        <v>10</v>
      </c>
      <c r="K1" s="137">
        <f t="shared" si="0"/>
        <v>11</v>
      </c>
      <c r="L1" s="137">
        <f t="shared" si="0"/>
        <v>12</v>
      </c>
      <c r="M1" s="137">
        <f t="shared" si="0"/>
        <v>13</v>
      </c>
      <c r="N1" s="137">
        <f t="shared" si="0"/>
        <v>14</v>
      </c>
      <c r="O1" s="137">
        <f t="shared" si="0"/>
        <v>15</v>
      </c>
      <c r="P1" s="137">
        <f t="shared" si="0"/>
        <v>16</v>
      </c>
      <c r="Q1" s="137">
        <f t="shared" si="0"/>
        <v>17</v>
      </c>
      <c r="R1" s="137">
        <f t="shared" si="0"/>
        <v>18</v>
      </c>
      <c r="S1" s="137">
        <f t="shared" si="0"/>
        <v>19</v>
      </c>
      <c r="T1" s="137">
        <f t="shared" si="0"/>
        <v>20</v>
      </c>
      <c r="U1" s="137">
        <f t="shared" si="0"/>
        <v>21</v>
      </c>
      <c r="V1" s="137">
        <f t="shared" si="0"/>
        <v>22</v>
      </c>
      <c r="W1" s="137">
        <f t="shared" si="0"/>
        <v>23</v>
      </c>
      <c r="X1" s="137">
        <f t="shared" si="0"/>
        <v>24</v>
      </c>
      <c r="Y1" s="137">
        <f t="shared" si="0"/>
        <v>25</v>
      </c>
      <c r="Z1" s="137">
        <f t="shared" si="0"/>
        <v>26</v>
      </c>
      <c r="AA1" s="137">
        <f t="shared" si="0"/>
        <v>27</v>
      </c>
      <c r="AB1" s="137">
        <f t="shared" si="0"/>
        <v>28</v>
      </c>
      <c r="AC1" s="137">
        <f t="shared" si="0"/>
        <v>29</v>
      </c>
      <c r="AD1" s="137">
        <f t="shared" si="0"/>
        <v>30</v>
      </c>
      <c r="AE1" s="137">
        <f t="shared" si="0"/>
        <v>31</v>
      </c>
      <c r="AF1" s="137">
        <f t="shared" si="0"/>
        <v>32</v>
      </c>
      <c r="AG1" s="137">
        <f t="shared" si="0"/>
        <v>33</v>
      </c>
      <c r="AH1" s="137">
        <f t="shared" si="0"/>
        <v>34</v>
      </c>
      <c r="AI1" s="137">
        <f t="shared" si="0"/>
        <v>35</v>
      </c>
      <c r="AJ1" s="137">
        <f t="shared" si="0"/>
        <v>36</v>
      </c>
      <c r="AK1" s="137">
        <f t="shared" si="0"/>
        <v>37</v>
      </c>
      <c r="AL1" s="137">
        <f t="shared" si="0"/>
        <v>38</v>
      </c>
      <c r="AM1" s="137">
        <f t="shared" si="0"/>
        <v>39</v>
      </c>
      <c r="AN1" s="137">
        <f t="shared" si="0"/>
        <v>40</v>
      </c>
      <c r="AO1" s="137">
        <f t="shared" si="0"/>
        <v>41</v>
      </c>
      <c r="AP1" s="137">
        <f t="shared" si="0"/>
        <v>42</v>
      </c>
      <c r="AQ1" s="137">
        <f t="shared" si="0"/>
        <v>43</v>
      </c>
      <c r="AR1" s="137">
        <f t="shared" si="0"/>
        <v>44</v>
      </c>
      <c r="AS1" s="137">
        <f t="shared" si="0"/>
        <v>45</v>
      </c>
      <c r="AT1" s="137">
        <f t="shared" si="0"/>
        <v>46</v>
      </c>
      <c r="AU1" s="137">
        <v>47</v>
      </c>
    </row>
    <row r="2" ht="12">
      <c r="A2" s="137" t="s">
        <v>194</v>
      </c>
    </row>
    <row r="3" spans="1:16" ht="12">
      <c r="A3" s="139">
        <v>0</v>
      </c>
      <c r="B3" s="139">
        <f aca="true" t="shared" si="1" ref="B3:L3">A3+1</f>
        <v>1</v>
      </c>
      <c r="C3" s="139">
        <f t="shared" si="1"/>
        <v>2</v>
      </c>
      <c r="D3" s="139">
        <f t="shared" si="1"/>
        <v>3</v>
      </c>
      <c r="E3" s="139">
        <f t="shared" si="1"/>
        <v>4</v>
      </c>
      <c r="F3" s="139">
        <f t="shared" si="1"/>
        <v>5</v>
      </c>
      <c r="G3" s="139">
        <f t="shared" si="1"/>
        <v>6</v>
      </c>
      <c r="H3" s="139">
        <f t="shared" si="1"/>
        <v>7</v>
      </c>
      <c r="I3" s="139">
        <f t="shared" si="1"/>
        <v>8</v>
      </c>
      <c r="J3" s="139">
        <f t="shared" si="1"/>
        <v>9</v>
      </c>
      <c r="K3" s="139">
        <f t="shared" si="1"/>
        <v>10</v>
      </c>
      <c r="L3" s="139">
        <f t="shared" si="1"/>
        <v>11</v>
      </c>
      <c r="M3" s="139">
        <f>L3+1</f>
        <v>12</v>
      </c>
      <c r="N3" s="139">
        <f>M3+1</f>
        <v>13</v>
      </c>
      <c r="O3" s="139">
        <f>N3+1</f>
        <v>14</v>
      </c>
      <c r="P3" s="139">
        <f>O3+1</f>
        <v>15</v>
      </c>
    </row>
    <row r="4" spans="2:47" ht="12">
      <c r="B4" s="137" t="s">
        <v>228</v>
      </c>
      <c r="C4" s="137" t="s">
        <v>227</v>
      </c>
      <c r="D4" s="137" t="s">
        <v>226</v>
      </c>
      <c r="E4" s="137" t="s">
        <v>225</v>
      </c>
      <c r="F4" s="137" t="s">
        <v>224</v>
      </c>
      <c r="G4" s="137" t="s">
        <v>223</v>
      </c>
      <c r="H4" s="137" t="s">
        <v>222</v>
      </c>
      <c r="I4" s="137" t="s">
        <v>221</v>
      </c>
      <c r="J4" s="137" t="s">
        <v>220</v>
      </c>
      <c r="K4" s="137" t="s">
        <v>219</v>
      </c>
      <c r="L4" s="137" t="s">
        <v>218</v>
      </c>
      <c r="M4" s="137" t="s">
        <v>217</v>
      </c>
      <c r="N4" s="137" t="s">
        <v>216</v>
      </c>
      <c r="O4" s="137" t="s">
        <v>215</v>
      </c>
      <c r="P4" s="137" t="s">
        <v>214</v>
      </c>
      <c r="Q4" s="137" t="s">
        <v>213</v>
      </c>
      <c r="R4" s="137" t="s">
        <v>212</v>
      </c>
      <c r="S4" s="137" t="s">
        <v>211</v>
      </c>
      <c r="T4" s="137" t="s">
        <v>210</v>
      </c>
      <c r="U4" s="137" t="s">
        <v>209</v>
      </c>
      <c r="V4" s="137" t="s">
        <v>208</v>
      </c>
      <c r="W4" s="137" t="s">
        <v>207</v>
      </c>
      <c r="X4" s="137" t="s">
        <v>206</v>
      </c>
      <c r="Y4" s="137" t="s">
        <v>205</v>
      </c>
      <c r="Z4" s="137" t="s">
        <v>204</v>
      </c>
      <c r="AA4" s="137" t="s">
        <v>203</v>
      </c>
      <c r="AB4" s="137" t="s">
        <v>202</v>
      </c>
      <c r="AC4" s="137" t="s">
        <v>201</v>
      </c>
      <c r="AD4" s="137" t="s">
        <v>200</v>
      </c>
      <c r="AE4" s="137" t="s">
        <v>199</v>
      </c>
      <c r="AF4" s="137" t="s">
        <v>107</v>
      </c>
      <c r="AG4" s="137" t="s">
        <v>198</v>
      </c>
      <c r="AH4" s="137" t="s">
        <v>108</v>
      </c>
      <c r="AI4" s="137" t="s">
        <v>197</v>
      </c>
      <c r="AJ4" s="137" t="s">
        <v>196</v>
      </c>
      <c r="AK4" s="137" t="s">
        <v>195</v>
      </c>
      <c r="AL4" s="137" t="s">
        <v>105</v>
      </c>
      <c r="AM4" s="137" t="s">
        <v>109</v>
      </c>
      <c r="AN4" s="137" t="s">
        <v>110</v>
      </c>
      <c r="AO4" s="137" t="s">
        <v>111</v>
      </c>
      <c r="AP4" s="137" t="s">
        <v>112</v>
      </c>
      <c r="AQ4" s="137" t="s">
        <v>113</v>
      </c>
      <c r="AR4" s="137" t="s">
        <v>114</v>
      </c>
      <c r="AS4" s="1" t="s">
        <v>103</v>
      </c>
      <c r="AT4" s="1" t="s">
        <v>104</v>
      </c>
      <c r="AU4" s="1" t="s">
        <v>102</v>
      </c>
    </row>
    <row r="5" spans="1:47" ht="13.5">
      <c r="A5" s="157" t="s">
        <v>229</v>
      </c>
      <c r="B5" s="158">
        <v>3024</v>
      </c>
      <c r="C5" s="139">
        <v>97.8</v>
      </c>
      <c r="D5" s="139">
        <v>81.6</v>
      </c>
      <c r="E5" s="139">
        <v>57.1</v>
      </c>
      <c r="F5" s="139">
        <v>96.9</v>
      </c>
      <c r="G5" s="139">
        <v>95.2</v>
      </c>
      <c r="H5" s="139">
        <v>99.7</v>
      </c>
      <c r="I5" s="139">
        <v>96.7</v>
      </c>
      <c r="J5" s="139">
        <v>99.7</v>
      </c>
      <c r="K5" s="139">
        <v>32.3</v>
      </c>
      <c r="L5" s="139">
        <v>18.7</v>
      </c>
      <c r="M5" s="139">
        <v>336.8</v>
      </c>
      <c r="N5" s="139">
        <v>456.1</v>
      </c>
      <c r="O5" s="139">
        <v>97.8</v>
      </c>
      <c r="P5" s="139">
        <v>58</v>
      </c>
      <c r="Q5" s="139">
        <v>98.4</v>
      </c>
      <c r="R5" s="139">
        <v>87.3</v>
      </c>
      <c r="S5" s="139">
        <v>66.4</v>
      </c>
      <c r="T5" s="139">
        <v>97.8</v>
      </c>
      <c r="U5" s="139">
        <v>96.3</v>
      </c>
      <c r="V5" s="139">
        <v>99.8</v>
      </c>
      <c r="W5" s="139">
        <v>97.9</v>
      </c>
      <c r="X5" s="139">
        <v>99.7</v>
      </c>
      <c r="Y5" s="139">
        <v>40</v>
      </c>
      <c r="Z5" s="139">
        <v>27.7</v>
      </c>
      <c r="AA5" s="139">
        <v>357.1</v>
      </c>
      <c r="AB5" s="139">
        <v>494.8</v>
      </c>
      <c r="AC5" s="139">
        <v>98.5</v>
      </c>
      <c r="AD5" s="139">
        <v>66.9</v>
      </c>
      <c r="AE5" s="139">
        <v>98.1</v>
      </c>
      <c r="AF5" s="139">
        <v>84.4</v>
      </c>
      <c r="AG5" s="139">
        <v>61.7</v>
      </c>
      <c r="AH5" s="139">
        <v>97.4</v>
      </c>
      <c r="AI5" s="139">
        <v>95.7</v>
      </c>
      <c r="AJ5" s="139">
        <v>99.8</v>
      </c>
      <c r="AK5" s="139">
        <v>97.3</v>
      </c>
      <c r="AL5" s="139">
        <v>99.7</v>
      </c>
      <c r="AM5" s="139">
        <v>36.1</v>
      </c>
      <c r="AN5" s="139">
        <v>23.2</v>
      </c>
      <c r="AO5" s="139">
        <v>346.8</v>
      </c>
      <c r="AP5" s="139">
        <v>475.2</v>
      </c>
      <c r="AQ5" s="139">
        <v>98.2</v>
      </c>
      <c r="AR5" s="139">
        <v>62.4</v>
      </c>
      <c r="AS5" s="165"/>
      <c r="AT5" s="165"/>
      <c r="AU5" s="165"/>
    </row>
    <row r="6" spans="1:47" ht="25.5">
      <c r="A6" s="159" t="s">
        <v>230</v>
      </c>
      <c r="B6" s="158">
        <v>1602</v>
      </c>
      <c r="C6" s="139">
        <v>97.6</v>
      </c>
      <c r="D6" s="139">
        <v>79.4</v>
      </c>
      <c r="E6" s="139">
        <v>54.8</v>
      </c>
      <c r="F6" s="139">
        <v>96.7</v>
      </c>
      <c r="G6" s="139">
        <v>94.9</v>
      </c>
      <c r="H6" s="139">
        <v>99.7</v>
      </c>
      <c r="I6" s="139">
        <v>96.2</v>
      </c>
      <c r="J6" s="139">
        <v>99.6</v>
      </c>
      <c r="K6" s="139">
        <v>30.1</v>
      </c>
      <c r="L6" s="139">
        <v>16.7</v>
      </c>
      <c r="M6" s="139">
        <v>331.3</v>
      </c>
      <c r="N6" s="139">
        <v>444.4</v>
      </c>
      <c r="O6" s="139">
        <v>97.7</v>
      </c>
      <c r="P6" s="139">
        <v>55.8</v>
      </c>
      <c r="Q6" s="139">
        <v>98.2</v>
      </c>
      <c r="R6" s="139">
        <v>85.5</v>
      </c>
      <c r="S6" s="139">
        <v>63.8</v>
      </c>
      <c r="T6" s="139">
        <v>97.5</v>
      </c>
      <c r="U6" s="139">
        <v>95.9</v>
      </c>
      <c r="V6" s="139">
        <v>99.8</v>
      </c>
      <c r="W6" s="139">
        <v>97.5</v>
      </c>
      <c r="X6" s="139">
        <v>99.7</v>
      </c>
      <c r="Y6" s="139">
        <v>37.7</v>
      </c>
      <c r="Z6" s="139">
        <v>25.1</v>
      </c>
      <c r="AA6" s="139">
        <v>351.4</v>
      </c>
      <c r="AB6" s="139">
        <v>481.7</v>
      </c>
      <c r="AC6" s="139">
        <v>98.3</v>
      </c>
      <c r="AD6" s="139">
        <v>64.4</v>
      </c>
      <c r="AE6" s="139">
        <v>97.9</v>
      </c>
      <c r="AF6" s="139">
        <v>82.4</v>
      </c>
      <c r="AG6" s="139">
        <v>59.2</v>
      </c>
      <c r="AH6" s="139">
        <v>97.1</v>
      </c>
      <c r="AI6" s="139">
        <v>95.4</v>
      </c>
      <c r="AJ6" s="139">
        <v>99.7</v>
      </c>
      <c r="AK6" s="139">
        <v>96.8</v>
      </c>
      <c r="AL6" s="139">
        <v>99.7</v>
      </c>
      <c r="AM6" s="139">
        <v>33.9</v>
      </c>
      <c r="AN6" s="139">
        <v>20.9</v>
      </c>
      <c r="AO6" s="139">
        <v>341.3</v>
      </c>
      <c r="AP6" s="139">
        <v>462.9</v>
      </c>
      <c r="AQ6" s="139">
        <v>98</v>
      </c>
      <c r="AR6" s="139">
        <v>60</v>
      </c>
      <c r="AS6" s="165"/>
      <c r="AT6" s="165"/>
      <c r="AU6" s="165"/>
    </row>
    <row r="7" spans="1:47" ht="13.5">
      <c r="A7" s="160" t="s">
        <v>231</v>
      </c>
      <c r="B7" s="158">
        <v>1419</v>
      </c>
      <c r="C7" s="139">
        <v>98</v>
      </c>
      <c r="D7" s="139">
        <v>84</v>
      </c>
      <c r="E7" s="139">
        <v>59.6</v>
      </c>
      <c r="F7" s="139">
        <v>97.3</v>
      </c>
      <c r="G7" s="139">
        <v>95.5</v>
      </c>
      <c r="H7" s="139">
        <v>99.7</v>
      </c>
      <c r="I7" s="139">
        <v>97.2</v>
      </c>
      <c r="J7" s="139">
        <v>99.7</v>
      </c>
      <c r="K7" s="139">
        <v>34.6</v>
      </c>
      <c r="L7" s="139">
        <v>20.9</v>
      </c>
      <c r="M7" s="139">
        <v>342.8</v>
      </c>
      <c r="N7" s="139">
        <v>468.8</v>
      </c>
      <c r="O7" s="139">
        <v>98</v>
      </c>
      <c r="P7" s="139">
        <v>60.4</v>
      </c>
      <c r="Q7" s="139">
        <v>98.5</v>
      </c>
      <c r="R7" s="139">
        <v>89.2</v>
      </c>
      <c r="S7" s="139">
        <v>69.2</v>
      </c>
      <c r="T7" s="139">
        <v>98.1</v>
      </c>
      <c r="U7" s="139">
        <v>96.7</v>
      </c>
      <c r="V7" s="139">
        <v>99.8</v>
      </c>
      <c r="W7" s="139">
        <v>98.3</v>
      </c>
      <c r="X7" s="139">
        <v>99.8</v>
      </c>
      <c r="Y7" s="139">
        <v>42.5</v>
      </c>
      <c r="Z7" s="139">
        <v>30.6</v>
      </c>
      <c r="AA7" s="139">
        <v>363.3</v>
      </c>
      <c r="AB7" s="139">
        <v>508.9</v>
      </c>
      <c r="AC7" s="139">
        <v>98.7</v>
      </c>
      <c r="AD7" s="139">
        <v>69.7</v>
      </c>
      <c r="AE7" s="139">
        <v>98.3</v>
      </c>
      <c r="AF7" s="139">
        <v>86.6</v>
      </c>
      <c r="AG7" s="139">
        <v>64.3</v>
      </c>
      <c r="AH7" s="139">
        <v>97.7</v>
      </c>
      <c r="AI7" s="139">
        <v>96.1</v>
      </c>
      <c r="AJ7" s="139">
        <v>99.8</v>
      </c>
      <c r="AK7" s="139">
        <v>97.7</v>
      </c>
      <c r="AL7" s="139">
        <v>99.7</v>
      </c>
      <c r="AM7" s="139">
        <v>38.5</v>
      </c>
      <c r="AN7" s="139">
        <v>25.7</v>
      </c>
      <c r="AO7" s="139">
        <v>352.9</v>
      </c>
      <c r="AP7" s="139">
        <v>488.6</v>
      </c>
      <c r="AQ7" s="139">
        <v>98.3</v>
      </c>
      <c r="AR7" s="139">
        <v>65</v>
      </c>
      <c r="AS7" s="165"/>
      <c r="AT7" s="165"/>
      <c r="AU7" s="165"/>
    </row>
    <row r="8" spans="1:47" ht="13.5">
      <c r="A8" s="161" t="s">
        <v>232</v>
      </c>
      <c r="B8" s="158">
        <v>360</v>
      </c>
      <c r="C8" s="139">
        <v>96.3</v>
      </c>
      <c r="D8" s="139">
        <v>82.6</v>
      </c>
      <c r="E8" s="139">
        <v>47.3</v>
      </c>
      <c r="F8" s="139">
        <v>95</v>
      </c>
      <c r="G8" s="139">
        <v>92.4</v>
      </c>
      <c r="H8" s="139">
        <v>99.5</v>
      </c>
      <c r="I8" s="139">
        <v>96.4</v>
      </c>
      <c r="J8" s="139">
        <v>99.4</v>
      </c>
      <c r="K8" s="139">
        <v>19.3</v>
      </c>
      <c r="L8" s="139">
        <v>8.4</v>
      </c>
      <c r="M8" s="139">
        <v>325.3</v>
      </c>
      <c r="N8" s="139">
        <v>447.2</v>
      </c>
      <c r="O8" s="139">
        <v>97.2</v>
      </c>
      <c r="P8" s="139">
        <v>48</v>
      </c>
      <c r="Q8" s="139">
        <v>97.4</v>
      </c>
      <c r="R8" s="139">
        <v>87.7</v>
      </c>
      <c r="S8" s="139">
        <v>55.4</v>
      </c>
      <c r="T8" s="139">
        <v>96.6</v>
      </c>
      <c r="U8" s="139">
        <v>93.9</v>
      </c>
      <c r="V8" s="139">
        <v>99.6</v>
      </c>
      <c r="W8" s="139">
        <v>97.8</v>
      </c>
      <c r="X8" s="139">
        <v>99.5</v>
      </c>
      <c r="Y8" s="139">
        <v>24.5</v>
      </c>
      <c r="Z8" s="139">
        <v>13.8</v>
      </c>
      <c r="AA8" s="139">
        <v>347</v>
      </c>
      <c r="AB8" s="139">
        <v>493.6</v>
      </c>
      <c r="AC8" s="139">
        <v>98</v>
      </c>
      <c r="AD8" s="139">
        <v>55.9</v>
      </c>
      <c r="AE8" s="139">
        <v>96.8</v>
      </c>
      <c r="AF8" s="139">
        <v>85</v>
      </c>
      <c r="AG8" s="139">
        <v>51.2</v>
      </c>
      <c r="AH8" s="139">
        <v>95.8</v>
      </c>
      <c r="AI8" s="139">
        <v>93.1</v>
      </c>
      <c r="AJ8" s="139">
        <v>99.6</v>
      </c>
      <c r="AK8" s="139">
        <v>97.1</v>
      </c>
      <c r="AL8" s="139">
        <v>99.5</v>
      </c>
      <c r="AM8" s="139">
        <v>21.8</v>
      </c>
      <c r="AN8" s="139">
        <v>11</v>
      </c>
      <c r="AO8" s="139">
        <v>335.7</v>
      </c>
      <c r="AP8" s="139">
        <v>469.5</v>
      </c>
      <c r="AQ8" s="139">
        <v>97.6</v>
      </c>
      <c r="AR8" s="139">
        <v>51.8</v>
      </c>
      <c r="AS8" s="165"/>
      <c r="AT8" s="165"/>
      <c r="AU8" s="165"/>
    </row>
    <row r="9" spans="1:47" ht="13.5">
      <c r="A9" s="161" t="s">
        <v>233</v>
      </c>
      <c r="B9" s="158">
        <v>1045</v>
      </c>
      <c r="C9" s="139">
        <v>98.5</v>
      </c>
      <c r="D9" s="139">
        <v>84.4</v>
      </c>
      <c r="E9" s="139">
        <v>63.4</v>
      </c>
      <c r="F9" s="139">
        <v>97.9</v>
      </c>
      <c r="G9" s="139">
        <v>96.5</v>
      </c>
      <c r="H9" s="139">
        <v>99.8</v>
      </c>
      <c r="I9" s="139">
        <v>97.5</v>
      </c>
      <c r="J9" s="139">
        <v>99.8</v>
      </c>
      <c r="K9" s="139">
        <v>39.3</v>
      </c>
      <c r="L9" s="139">
        <v>24.8</v>
      </c>
      <c r="M9" s="139">
        <v>348.1</v>
      </c>
      <c r="N9" s="139">
        <v>475.5</v>
      </c>
      <c r="O9" s="139">
        <v>98.2</v>
      </c>
      <c r="P9" s="139">
        <v>64.2</v>
      </c>
      <c r="Q9" s="139">
        <v>98.9</v>
      </c>
      <c r="R9" s="139">
        <v>89.7</v>
      </c>
      <c r="S9" s="139">
        <v>73.1</v>
      </c>
      <c r="T9" s="139">
        <v>98.5</v>
      </c>
      <c r="U9" s="139">
        <v>97.5</v>
      </c>
      <c r="V9" s="139">
        <v>99.9</v>
      </c>
      <c r="W9" s="139">
        <v>98.4</v>
      </c>
      <c r="X9" s="139">
        <v>99.8</v>
      </c>
      <c r="Y9" s="139">
        <v>47.6</v>
      </c>
      <c r="Z9" s="139">
        <v>35.3</v>
      </c>
      <c r="AA9" s="139">
        <v>367.9</v>
      </c>
      <c r="AB9" s="139">
        <v>513.3</v>
      </c>
      <c r="AC9" s="139">
        <v>98.9</v>
      </c>
      <c r="AD9" s="139">
        <v>73.7</v>
      </c>
      <c r="AE9" s="139">
        <v>98.7</v>
      </c>
      <c r="AF9" s="139">
        <v>87</v>
      </c>
      <c r="AG9" s="139">
        <v>68.2</v>
      </c>
      <c r="AH9" s="139">
        <v>98.2</v>
      </c>
      <c r="AI9" s="139">
        <v>97</v>
      </c>
      <c r="AJ9" s="139">
        <v>99.8</v>
      </c>
      <c r="AK9" s="139">
        <v>97.9</v>
      </c>
      <c r="AL9" s="139">
        <v>99.8</v>
      </c>
      <c r="AM9" s="139">
        <v>43.4</v>
      </c>
      <c r="AN9" s="139">
        <v>30.1</v>
      </c>
      <c r="AO9" s="139">
        <v>358</v>
      </c>
      <c r="AP9" s="139">
        <v>494.4</v>
      </c>
      <c r="AQ9" s="139">
        <v>98.5</v>
      </c>
      <c r="AR9" s="139">
        <v>68.9</v>
      </c>
      <c r="AS9" s="165"/>
      <c r="AT9" s="165"/>
      <c r="AU9" s="165"/>
    </row>
    <row r="10" spans="1:47" ht="25.5">
      <c r="A10" s="162" t="s">
        <v>234</v>
      </c>
      <c r="B10" s="158">
        <v>14</v>
      </c>
      <c r="C10" s="139">
        <v>97.3</v>
      </c>
      <c r="D10" s="139">
        <v>82.5</v>
      </c>
      <c r="E10" s="139">
        <v>54.7</v>
      </c>
      <c r="F10" s="139">
        <v>96.7</v>
      </c>
      <c r="G10" s="139">
        <v>87.5</v>
      </c>
      <c r="H10" s="139">
        <v>99.8</v>
      </c>
      <c r="I10" s="139">
        <v>97.9</v>
      </c>
      <c r="J10" s="139">
        <v>100</v>
      </c>
      <c r="K10" s="139">
        <v>23</v>
      </c>
      <c r="L10" s="139">
        <v>13.1</v>
      </c>
      <c r="M10" s="139">
        <v>337.4</v>
      </c>
      <c r="N10" s="139">
        <v>454.8</v>
      </c>
      <c r="O10" s="139">
        <v>96.5</v>
      </c>
      <c r="P10" s="139">
        <v>55.9</v>
      </c>
      <c r="Q10" s="139">
        <v>97.2</v>
      </c>
      <c r="R10" s="139">
        <v>85.7</v>
      </c>
      <c r="S10" s="139">
        <v>54.4</v>
      </c>
      <c r="T10" s="139">
        <v>95.9</v>
      </c>
      <c r="U10" s="139">
        <v>91.2</v>
      </c>
      <c r="V10" s="139">
        <v>100</v>
      </c>
      <c r="W10" s="139">
        <v>97.2</v>
      </c>
      <c r="X10" s="139">
        <v>100</v>
      </c>
      <c r="Y10" s="139">
        <v>51.2</v>
      </c>
      <c r="Z10" s="139">
        <v>23.5</v>
      </c>
      <c r="AA10" s="139">
        <v>339.7</v>
      </c>
      <c r="AB10" s="139">
        <v>462.7</v>
      </c>
      <c r="AC10" s="139">
        <v>93.1</v>
      </c>
      <c r="AD10" s="139">
        <v>55.3</v>
      </c>
      <c r="AE10" s="139">
        <v>97.3</v>
      </c>
      <c r="AF10" s="139">
        <v>83.5</v>
      </c>
      <c r="AG10" s="139">
        <v>54.6</v>
      </c>
      <c r="AH10" s="139">
        <v>96.5</v>
      </c>
      <c r="AI10" s="139">
        <v>88.6</v>
      </c>
      <c r="AJ10" s="139">
        <v>99.9</v>
      </c>
      <c r="AK10" s="139">
        <v>97.7</v>
      </c>
      <c r="AL10" s="139">
        <v>100</v>
      </c>
      <c r="AM10" s="139">
        <v>31.3</v>
      </c>
      <c r="AN10" s="139">
        <v>16.1</v>
      </c>
      <c r="AO10" s="139">
        <v>338.1</v>
      </c>
      <c r="AP10" s="139">
        <v>457.1</v>
      </c>
      <c r="AQ10" s="139">
        <v>95.5</v>
      </c>
      <c r="AR10" s="139">
        <v>55.7</v>
      </c>
      <c r="AS10" s="165"/>
      <c r="AT10" s="165"/>
      <c r="AU10" s="165"/>
    </row>
    <row r="11" spans="1:47" ht="13.5">
      <c r="A11" s="157" t="s">
        <v>235</v>
      </c>
      <c r="B11" s="158">
        <v>734</v>
      </c>
      <c r="C11" s="139">
        <v>46.4</v>
      </c>
      <c r="D11" s="139">
        <v>2.2</v>
      </c>
      <c r="E11" s="139">
        <v>0.4</v>
      </c>
      <c r="F11" s="139">
        <v>14.8</v>
      </c>
      <c r="G11" s="139">
        <v>10</v>
      </c>
      <c r="H11" s="139">
        <v>75.1</v>
      </c>
      <c r="I11" s="139">
        <v>15.3</v>
      </c>
      <c r="J11" s="139">
        <v>79.4</v>
      </c>
      <c r="K11" s="139" t="s">
        <v>492</v>
      </c>
      <c r="L11" s="139">
        <v>0</v>
      </c>
      <c r="M11" s="139">
        <v>80</v>
      </c>
      <c r="N11" s="139">
        <v>86.8</v>
      </c>
      <c r="O11" s="139">
        <v>16.9</v>
      </c>
      <c r="P11" s="139">
        <v>0.6</v>
      </c>
      <c r="Q11" s="139">
        <v>40.7</v>
      </c>
      <c r="R11" s="139">
        <v>1.1</v>
      </c>
      <c r="S11" s="139">
        <v>0.3</v>
      </c>
      <c r="T11" s="139">
        <v>6.8</v>
      </c>
      <c r="U11" s="139">
        <v>3.9</v>
      </c>
      <c r="V11" s="139">
        <v>68</v>
      </c>
      <c r="W11" s="139">
        <v>9.5</v>
      </c>
      <c r="X11" s="139">
        <v>73.4</v>
      </c>
      <c r="Y11" s="139" t="s">
        <v>492</v>
      </c>
      <c r="Z11" s="139">
        <v>0</v>
      </c>
      <c r="AA11" s="139">
        <v>60.5</v>
      </c>
      <c r="AB11" s="139">
        <v>64.7</v>
      </c>
      <c r="AC11" s="139">
        <v>7.1</v>
      </c>
      <c r="AD11" s="139">
        <v>0.3</v>
      </c>
      <c r="AE11" s="139">
        <v>44.9</v>
      </c>
      <c r="AF11" s="139">
        <v>1.9</v>
      </c>
      <c r="AG11" s="139">
        <v>0.4</v>
      </c>
      <c r="AH11" s="139">
        <v>12.6</v>
      </c>
      <c r="AI11" s="139">
        <v>8.4</v>
      </c>
      <c r="AJ11" s="139">
        <v>73.2</v>
      </c>
      <c r="AK11" s="139">
        <v>13.7</v>
      </c>
      <c r="AL11" s="139">
        <v>77.8</v>
      </c>
      <c r="AM11" s="139" t="s">
        <v>492</v>
      </c>
      <c r="AN11" s="139">
        <v>0</v>
      </c>
      <c r="AO11" s="139">
        <v>74.8</v>
      </c>
      <c r="AP11" s="139">
        <v>80.9</v>
      </c>
      <c r="AQ11" s="139">
        <v>14.2</v>
      </c>
      <c r="AR11" s="139">
        <v>0.6</v>
      </c>
      <c r="AS11" s="165"/>
      <c r="AT11" s="165"/>
      <c r="AU11" s="165"/>
    </row>
    <row r="12" spans="1:47" ht="13.5">
      <c r="A12" s="138" t="s">
        <v>236</v>
      </c>
      <c r="B12" s="158">
        <v>3758</v>
      </c>
      <c r="C12" s="139">
        <v>96.4</v>
      </c>
      <c r="D12" s="139">
        <v>79.6</v>
      </c>
      <c r="E12" s="139">
        <v>55.6</v>
      </c>
      <c r="F12" s="139">
        <v>94.8</v>
      </c>
      <c r="G12" s="139">
        <v>93</v>
      </c>
      <c r="H12" s="139">
        <v>99.1</v>
      </c>
      <c r="I12" s="139">
        <v>94.6</v>
      </c>
      <c r="J12" s="139">
        <v>99.2</v>
      </c>
      <c r="K12" s="139">
        <v>31.5</v>
      </c>
      <c r="L12" s="139">
        <v>18.3</v>
      </c>
      <c r="M12" s="139">
        <v>330.2</v>
      </c>
      <c r="N12" s="139">
        <v>446.6</v>
      </c>
      <c r="O12" s="139">
        <v>95.8</v>
      </c>
      <c r="P12" s="139">
        <v>56.5</v>
      </c>
      <c r="Q12" s="139">
        <v>97.8</v>
      </c>
      <c r="R12" s="139">
        <v>86.5</v>
      </c>
      <c r="S12" s="139">
        <v>65.7</v>
      </c>
      <c r="T12" s="139">
        <v>96.9</v>
      </c>
      <c r="U12" s="139">
        <v>95.4</v>
      </c>
      <c r="V12" s="139">
        <v>99.5</v>
      </c>
      <c r="W12" s="139">
        <v>97</v>
      </c>
      <c r="X12" s="139">
        <v>99.5</v>
      </c>
      <c r="Y12" s="139">
        <v>39.6</v>
      </c>
      <c r="Z12" s="139">
        <v>27.5</v>
      </c>
      <c r="AA12" s="139">
        <v>354.2</v>
      </c>
      <c r="AB12" s="139">
        <v>490.6</v>
      </c>
      <c r="AC12" s="139">
        <v>97.6</v>
      </c>
      <c r="AD12" s="139">
        <v>66.3</v>
      </c>
      <c r="AE12" s="139">
        <v>97.1</v>
      </c>
      <c r="AF12" s="139">
        <v>82.9</v>
      </c>
      <c r="AG12" s="139">
        <v>60.6</v>
      </c>
      <c r="AH12" s="139">
        <v>95.8</v>
      </c>
      <c r="AI12" s="139">
        <v>94.2</v>
      </c>
      <c r="AJ12" s="139">
        <v>99.3</v>
      </c>
      <c r="AK12" s="139">
        <v>95.8</v>
      </c>
      <c r="AL12" s="139">
        <v>99.3</v>
      </c>
      <c r="AM12" s="139">
        <v>35.5</v>
      </c>
      <c r="AN12" s="139">
        <v>22.8</v>
      </c>
      <c r="AO12" s="139">
        <v>342</v>
      </c>
      <c r="AP12" s="139">
        <v>468.2</v>
      </c>
      <c r="AQ12" s="139">
        <v>96.7</v>
      </c>
      <c r="AR12" s="139">
        <v>61.3</v>
      </c>
      <c r="AS12" s="165"/>
      <c r="AT12" s="165"/>
      <c r="AU12" s="165"/>
    </row>
    <row r="13" spans="1:47" ht="36">
      <c r="A13" s="163" t="s">
        <v>185</v>
      </c>
      <c r="B13" s="158">
        <v>432</v>
      </c>
      <c r="C13" s="139">
        <v>32.5</v>
      </c>
      <c r="D13" s="139">
        <v>4.6</v>
      </c>
      <c r="E13" s="139">
        <v>1.1</v>
      </c>
      <c r="F13" s="139">
        <v>23.6</v>
      </c>
      <c r="G13" s="139">
        <v>14.9</v>
      </c>
      <c r="H13" s="139">
        <v>76.8</v>
      </c>
      <c r="I13" s="139">
        <v>26.4</v>
      </c>
      <c r="J13" s="139">
        <v>80.5</v>
      </c>
      <c r="K13" s="139">
        <v>0.1</v>
      </c>
      <c r="L13" s="139" t="s">
        <v>492</v>
      </c>
      <c r="M13" s="139">
        <v>87.7</v>
      </c>
      <c r="N13" s="139">
        <v>91.3</v>
      </c>
      <c r="O13" s="139">
        <v>31.8</v>
      </c>
      <c r="P13" s="139">
        <v>1.9</v>
      </c>
      <c r="Q13" s="139">
        <v>34.8</v>
      </c>
      <c r="R13" s="139">
        <v>7.5</v>
      </c>
      <c r="S13" s="139">
        <v>2.8</v>
      </c>
      <c r="T13" s="139">
        <v>27.4</v>
      </c>
      <c r="U13" s="139">
        <v>18.6</v>
      </c>
      <c r="V13" s="139">
        <v>79.4</v>
      </c>
      <c r="W13" s="139">
        <v>33.3</v>
      </c>
      <c r="X13" s="139">
        <v>82.5</v>
      </c>
      <c r="Y13" s="139">
        <v>0.2</v>
      </c>
      <c r="Z13" s="139" t="s">
        <v>492</v>
      </c>
      <c r="AA13" s="139">
        <v>101</v>
      </c>
      <c r="AB13" s="139">
        <v>106.4</v>
      </c>
      <c r="AC13" s="139">
        <v>35.6</v>
      </c>
      <c r="AD13" s="139">
        <v>3.9</v>
      </c>
      <c r="AE13" s="139">
        <v>33.3</v>
      </c>
      <c r="AF13" s="139">
        <v>5.6</v>
      </c>
      <c r="AG13" s="139">
        <v>1.7</v>
      </c>
      <c r="AH13" s="139">
        <v>24.9</v>
      </c>
      <c r="AI13" s="139">
        <v>16.2</v>
      </c>
      <c r="AJ13" s="139">
        <v>77.7</v>
      </c>
      <c r="AK13" s="139">
        <v>28.8</v>
      </c>
      <c r="AL13" s="139">
        <v>81.2</v>
      </c>
      <c r="AM13" s="139">
        <v>0.1</v>
      </c>
      <c r="AN13" s="139">
        <v>0.1</v>
      </c>
      <c r="AO13" s="139">
        <v>92.3</v>
      </c>
      <c r="AP13" s="139">
        <v>96.6</v>
      </c>
      <c r="AQ13" s="139">
        <v>33.1</v>
      </c>
      <c r="AR13" s="139">
        <v>2.6</v>
      </c>
      <c r="AS13" s="165"/>
      <c r="AT13" s="165"/>
      <c r="AU13" s="165"/>
    </row>
    <row r="14" spans="1:47" ht="48">
      <c r="A14" s="164" t="s">
        <v>184</v>
      </c>
      <c r="B14" s="158">
        <v>4190</v>
      </c>
      <c r="C14" s="139">
        <v>95.1</v>
      </c>
      <c r="D14" s="139">
        <v>77.9</v>
      </c>
      <c r="E14" s="139">
        <v>54.5</v>
      </c>
      <c r="F14" s="139">
        <v>93.3</v>
      </c>
      <c r="G14" s="139">
        <v>91.3</v>
      </c>
      <c r="H14" s="139">
        <v>98.6</v>
      </c>
      <c r="I14" s="139">
        <v>93.1</v>
      </c>
      <c r="J14" s="139">
        <v>98.8</v>
      </c>
      <c r="K14" s="139">
        <v>30.8</v>
      </c>
      <c r="L14" s="139">
        <v>17.9</v>
      </c>
      <c r="M14" s="139">
        <v>324.9</v>
      </c>
      <c r="N14" s="139">
        <v>438.9</v>
      </c>
      <c r="O14" s="139">
        <v>94.4</v>
      </c>
      <c r="P14" s="139">
        <v>55.3</v>
      </c>
      <c r="Q14" s="139">
        <v>97</v>
      </c>
      <c r="R14" s="139">
        <v>85.5</v>
      </c>
      <c r="S14" s="139">
        <v>64.9</v>
      </c>
      <c r="T14" s="139">
        <v>96</v>
      </c>
      <c r="U14" s="139">
        <v>94.5</v>
      </c>
      <c r="V14" s="139">
        <v>99.2</v>
      </c>
      <c r="W14" s="139">
        <v>96.2</v>
      </c>
      <c r="X14" s="139">
        <v>99.3</v>
      </c>
      <c r="Y14" s="139">
        <v>39.1</v>
      </c>
      <c r="Z14" s="139">
        <v>27.1</v>
      </c>
      <c r="AA14" s="139">
        <v>351.1</v>
      </c>
      <c r="AB14" s="139">
        <v>485.9</v>
      </c>
      <c r="AC14" s="139">
        <v>96.8</v>
      </c>
      <c r="AD14" s="139">
        <v>65.5</v>
      </c>
      <c r="AE14" s="139">
        <v>96</v>
      </c>
      <c r="AF14" s="139">
        <v>81.6</v>
      </c>
      <c r="AG14" s="139">
        <v>59.6</v>
      </c>
      <c r="AH14" s="139">
        <v>94.6</v>
      </c>
      <c r="AI14" s="139">
        <v>92.8</v>
      </c>
      <c r="AJ14" s="139">
        <v>98.9</v>
      </c>
      <c r="AK14" s="139">
        <v>94.6</v>
      </c>
      <c r="AL14" s="139">
        <v>99</v>
      </c>
      <c r="AM14" s="139">
        <v>34.9</v>
      </c>
      <c r="AN14" s="139">
        <v>22.4</v>
      </c>
      <c r="AO14" s="139">
        <v>337.7</v>
      </c>
      <c r="AP14" s="139">
        <v>461.9</v>
      </c>
      <c r="AQ14" s="139">
        <v>95.6</v>
      </c>
      <c r="AR14" s="139">
        <v>60.3</v>
      </c>
      <c r="AS14" s="165"/>
      <c r="AT14" s="165"/>
      <c r="AU14" s="165"/>
    </row>
    <row r="15" spans="1:47" ht="12">
      <c r="A15" s="157" t="s">
        <v>101</v>
      </c>
      <c r="B15" s="158">
        <v>63</v>
      </c>
      <c r="C15" s="139">
        <v>52.9</v>
      </c>
      <c r="D15" s="139">
        <v>7.6</v>
      </c>
      <c r="E15" s="139">
        <v>3.7</v>
      </c>
      <c r="F15" s="139">
        <v>28.8</v>
      </c>
      <c r="G15" s="139">
        <v>20.7</v>
      </c>
      <c r="H15" s="139">
        <v>78.3</v>
      </c>
      <c r="I15" s="139">
        <v>31.2</v>
      </c>
      <c r="J15" s="139">
        <v>79.8</v>
      </c>
      <c r="K15" s="139" t="s">
        <v>492</v>
      </c>
      <c r="L15" s="139" t="s">
        <v>492</v>
      </c>
      <c r="M15" s="139">
        <v>109.2</v>
      </c>
      <c r="N15" s="139">
        <v>118.1</v>
      </c>
      <c r="O15" s="139">
        <v>26.4</v>
      </c>
      <c r="P15" s="139">
        <v>4.5</v>
      </c>
      <c r="Q15" s="139">
        <v>51.5</v>
      </c>
      <c r="R15" s="139">
        <v>10.6</v>
      </c>
      <c r="S15" s="139">
        <v>3</v>
      </c>
      <c r="T15" s="139">
        <v>25</v>
      </c>
      <c r="U15" s="139">
        <v>16.7</v>
      </c>
      <c r="V15" s="139">
        <v>73.5</v>
      </c>
      <c r="W15" s="139">
        <v>29.5</v>
      </c>
      <c r="X15" s="139">
        <v>78</v>
      </c>
      <c r="Y15" s="139" t="s">
        <v>492</v>
      </c>
      <c r="Z15" s="139" t="s">
        <v>492</v>
      </c>
      <c r="AA15" s="139">
        <v>108.5</v>
      </c>
      <c r="AB15" s="139">
        <v>125.7</v>
      </c>
      <c r="AC15" s="139">
        <v>23.5</v>
      </c>
      <c r="AD15" s="139">
        <v>3.8</v>
      </c>
      <c r="AE15" s="139">
        <v>52.5</v>
      </c>
      <c r="AF15" s="139">
        <v>8.4</v>
      </c>
      <c r="AG15" s="139">
        <v>3.5</v>
      </c>
      <c r="AH15" s="139">
        <v>27.8</v>
      </c>
      <c r="AI15" s="139">
        <v>19.6</v>
      </c>
      <c r="AJ15" s="139">
        <v>77</v>
      </c>
      <c r="AK15" s="139">
        <v>30.7</v>
      </c>
      <c r="AL15" s="139">
        <v>79.4</v>
      </c>
      <c r="AM15" s="139">
        <v>1</v>
      </c>
      <c r="AN15" s="139" t="s">
        <v>492</v>
      </c>
      <c r="AO15" s="139">
        <v>109</v>
      </c>
      <c r="AP15" s="139">
        <v>120</v>
      </c>
      <c r="AQ15" s="139">
        <v>25.7</v>
      </c>
      <c r="AR15" s="139">
        <v>4.3</v>
      </c>
      <c r="AS15" s="165"/>
      <c r="AT15" s="165"/>
      <c r="AU15" s="165"/>
    </row>
    <row r="16" spans="1:47" ht="12">
      <c r="A16" s="157" t="s">
        <v>57</v>
      </c>
      <c r="B16" s="158">
        <v>852</v>
      </c>
      <c r="C16" s="139">
        <v>92.4</v>
      </c>
      <c r="D16" s="139">
        <v>85.3</v>
      </c>
      <c r="E16" s="139">
        <v>50.8</v>
      </c>
      <c r="F16" s="139">
        <v>92.1</v>
      </c>
      <c r="G16" s="139">
        <v>59.4</v>
      </c>
      <c r="H16" s="139">
        <v>96.7</v>
      </c>
      <c r="I16" s="139">
        <v>94.8</v>
      </c>
      <c r="J16" s="139">
        <v>96.8</v>
      </c>
      <c r="K16" s="139">
        <v>31.2</v>
      </c>
      <c r="L16" s="139">
        <v>25.3</v>
      </c>
      <c r="M16" s="139">
        <v>362</v>
      </c>
      <c r="N16" s="139">
        <v>419.2</v>
      </c>
      <c r="O16" s="139">
        <v>61.9</v>
      </c>
      <c r="P16" s="139">
        <v>51.8</v>
      </c>
      <c r="Q16" s="139">
        <v>93.9</v>
      </c>
      <c r="R16" s="139">
        <v>89.2</v>
      </c>
      <c r="S16" s="139">
        <v>63.9</v>
      </c>
      <c r="T16" s="139">
        <v>93.7</v>
      </c>
      <c r="U16" s="139">
        <v>71</v>
      </c>
      <c r="V16" s="139">
        <v>97.1</v>
      </c>
      <c r="W16" s="139">
        <v>96</v>
      </c>
      <c r="X16" s="139">
        <v>97.3</v>
      </c>
      <c r="Y16" s="139">
        <v>42.2</v>
      </c>
      <c r="Z16" s="139">
        <v>36.8</v>
      </c>
      <c r="AA16" s="139">
        <v>378</v>
      </c>
      <c r="AB16" s="139">
        <v>451.2</v>
      </c>
      <c r="AC16" s="139">
        <v>72.4</v>
      </c>
      <c r="AD16" s="139">
        <v>64.5</v>
      </c>
      <c r="AE16" s="139">
        <v>93.1</v>
      </c>
      <c r="AF16" s="139">
        <v>87.2</v>
      </c>
      <c r="AG16" s="139">
        <v>57.3</v>
      </c>
      <c r="AH16" s="139">
        <v>92.9</v>
      </c>
      <c r="AI16" s="139">
        <v>65.2</v>
      </c>
      <c r="AJ16" s="139">
        <v>96.9</v>
      </c>
      <c r="AK16" s="139">
        <v>95.4</v>
      </c>
      <c r="AL16" s="139">
        <v>97.1</v>
      </c>
      <c r="AM16" s="139">
        <v>36.7</v>
      </c>
      <c r="AN16" s="139">
        <v>31</v>
      </c>
      <c r="AO16" s="139">
        <v>369.9</v>
      </c>
      <c r="AP16" s="139">
        <v>435.2</v>
      </c>
      <c r="AQ16" s="139">
        <v>67.1</v>
      </c>
      <c r="AR16" s="139">
        <v>58.1</v>
      </c>
      <c r="AS16" s="165"/>
      <c r="AT16" s="165"/>
      <c r="AU16" s="165"/>
    </row>
    <row r="17" spans="1:47" ht="12">
      <c r="A17" s="157" t="s">
        <v>58</v>
      </c>
      <c r="B17" s="158">
        <v>220</v>
      </c>
      <c r="C17" s="139">
        <v>39.5</v>
      </c>
      <c r="D17" s="139">
        <v>5.9</v>
      </c>
      <c r="E17" s="139">
        <v>3.1</v>
      </c>
      <c r="F17" s="139">
        <v>25.6</v>
      </c>
      <c r="G17" s="139">
        <v>21.4</v>
      </c>
      <c r="H17" s="139">
        <v>66.5</v>
      </c>
      <c r="I17" s="139">
        <v>26.9</v>
      </c>
      <c r="J17" s="139">
        <v>68.9</v>
      </c>
      <c r="K17" s="139" t="s">
        <v>492</v>
      </c>
      <c r="L17" s="139">
        <v>0</v>
      </c>
      <c r="M17" s="139">
        <v>91.4</v>
      </c>
      <c r="N17" s="139">
        <v>94.1</v>
      </c>
      <c r="O17" s="139">
        <v>30.4</v>
      </c>
      <c r="P17" s="139">
        <v>3.9</v>
      </c>
      <c r="Q17" s="139">
        <v>35.4</v>
      </c>
      <c r="R17" s="139">
        <v>5.4</v>
      </c>
      <c r="S17" s="139">
        <v>2.6</v>
      </c>
      <c r="T17" s="139">
        <v>24.4</v>
      </c>
      <c r="U17" s="139">
        <v>18.8</v>
      </c>
      <c r="V17" s="139">
        <v>63.7</v>
      </c>
      <c r="W17" s="139">
        <v>28.5</v>
      </c>
      <c r="X17" s="139">
        <v>67.2</v>
      </c>
      <c r="Y17" s="139" t="s">
        <v>492</v>
      </c>
      <c r="Z17" s="139">
        <v>0</v>
      </c>
      <c r="AA17" s="139">
        <v>86.4</v>
      </c>
      <c r="AB17" s="139">
        <v>88.8</v>
      </c>
      <c r="AC17" s="139">
        <v>29.8</v>
      </c>
      <c r="AD17" s="139">
        <v>3.9</v>
      </c>
      <c r="AE17" s="139">
        <v>38.6</v>
      </c>
      <c r="AF17" s="139">
        <v>5.8</v>
      </c>
      <c r="AG17" s="139">
        <v>3</v>
      </c>
      <c r="AH17" s="139">
        <v>25.3</v>
      </c>
      <c r="AI17" s="139">
        <v>20.8</v>
      </c>
      <c r="AJ17" s="139">
        <v>65.9</v>
      </c>
      <c r="AK17" s="139">
        <v>27.3</v>
      </c>
      <c r="AL17" s="139">
        <v>68.5</v>
      </c>
      <c r="AM17" s="139">
        <v>0.1</v>
      </c>
      <c r="AN17" s="139">
        <v>0</v>
      </c>
      <c r="AO17" s="139">
        <v>90.3</v>
      </c>
      <c r="AP17" s="139">
        <v>92.9</v>
      </c>
      <c r="AQ17" s="139">
        <v>30.2</v>
      </c>
      <c r="AR17" s="139">
        <v>3.9</v>
      </c>
      <c r="AS17" s="165"/>
      <c r="AT17" s="165"/>
      <c r="AU17" s="165"/>
    </row>
    <row r="18" spans="1:47" ht="13.5">
      <c r="A18" s="138" t="s">
        <v>237</v>
      </c>
      <c r="B18" s="158">
        <v>1135</v>
      </c>
      <c r="C18" s="139">
        <v>88.2</v>
      </c>
      <c r="D18" s="139">
        <v>78.8</v>
      </c>
      <c r="E18" s="139">
        <v>46.9</v>
      </c>
      <c r="F18" s="139">
        <v>86.7</v>
      </c>
      <c r="G18" s="139">
        <v>56.3</v>
      </c>
      <c r="H18" s="139">
        <v>94.4</v>
      </c>
      <c r="I18" s="139">
        <v>89.3</v>
      </c>
      <c r="J18" s="139">
        <v>94.7</v>
      </c>
      <c r="K18" s="139">
        <v>28.6</v>
      </c>
      <c r="L18" s="139">
        <v>23.2</v>
      </c>
      <c r="M18" s="139">
        <v>340</v>
      </c>
      <c r="N18" s="139">
        <v>392.9</v>
      </c>
      <c r="O18" s="139">
        <v>59.3</v>
      </c>
      <c r="P18" s="139">
        <v>47.8</v>
      </c>
      <c r="Q18" s="139">
        <v>92.4</v>
      </c>
      <c r="R18" s="139">
        <v>87</v>
      </c>
      <c r="S18" s="139">
        <v>62.3</v>
      </c>
      <c r="T18" s="139">
        <v>91.9</v>
      </c>
      <c r="U18" s="139">
        <v>69.6</v>
      </c>
      <c r="V18" s="139">
        <v>96.2</v>
      </c>
      <c r="W18" s="139">
        <v>94.2</v>
      </c>
      <c r="X18" s="139">
        <v>96.6</v>
      </c>
      <c r="Y18" s="139">
        <v>41.1</v>
      </c>
      <c r="Z18" s="139">
        <v>35.8</v>
      </c>
      <c r="AA18" s="139">
        <v>370.2</v>
      </c>
      <c r="AB18" s="139">
        <v>441.7</v>
      </c>
      <c r="AC18" s="139">
        <v>71.2</v>
      </c>
      <c r="AD18" s="139">
        <v>62.9</v>
      </c>
      <c r="AE18" s="139">
        <v>90.3</v>
      </c>
      <c r="AF18" s="139">
        <v>82.8</v>
      </c>
      <c r="AG18" s="139">
        <v>54.3</v>
      </c>
      <c r="AH18" s="139">
        <v>89.2</v>
      </c>
      <c r="AI18" s="139">
        <v>62.7</v>
      </c>
      <c r="AJ18" s="139">
        <v>95.3</v>
      </c>
      <c r="AK18" s="139">
        <v>91.7</v>
      </c>
      <c r="AL18" s="139">
        <v>95.6</v>
      </c>
      <c r="AM18" s="139">
        <v>34.7</v>
      </c>
      <c r="AN18" s="139">
        <v>29.3</v>
      </c>
      <c r="AO18" s="139">
        <v>354.7</v>
      </c>
      <c r="AP18" s="139">
        <v>416.5</v>
      </c>
      <c r="AQ18" s="139">
        <v>65</v>
      </c>
      <c r="AR18" s="139">
        <v>55.1</v>
      </c>
      <c r="AS18" s="165"/>
      <c r="AT18" s="165"/>
      <c r="AU18" s="165"/>
    </row>
    <row r="19" spans="1:47" ht="12">
      <c r="A19" s="138" t="s">
        <v>80</v>
      </c>
      <c r="B19" s="158">
        <v>1017</v>
      </c>
      <c r="C19" s="139">
        <v>45.4</v>
      </c>
      <c r="D19" s="139">
        <v>3.1</v>
      </c>
      <c r="E19" s="139">
        <v>1.1</v>
      </c>
      <c r="F19" s="139">
        <v>17.3</v>
      </c>
      <c r="G19" s="139">
        <v>12.6</v>
      </c>
      <c r="H19" s="139">
        <v>73.7</v>
      </c>
      <c r="I19" s="139">
        <v>18</v>
      </c>
      <c r="J19" s="139">
        <v>77.4</v>
      </c>
      <c r="K19" s="139">
        <v>0.1</v>
      </c>
      <c r="L19" s="139" t="s">
        <v>492</v>
      </c>
      <c r="M19" s="139">
        <v>83.3</v>
      </c>
      <c r="N19" s="139">
        <v>89.4</v>
      </c>
      <c r="O19" s="139">
        <v>19.7</v>
      </c>
      <c r="P19" s="139">
        <v>1.4</v>
      </c>
      <c r="Q19" s="139">
        <v>40.3</v>
      </c>
      <c r="R19" s="139">
        <v>2.1</v>
      </c>
      <c r="S19" s="139">
        <v>0.8</v>
      </c>
      <c r="T19" s="139">
        <v>10.3</v>
      </c>
      <c r="U19" s="139">
        <v>6.7</v>
      </c>
      <c r="V19" s="139">
        <v>67.5</v>
      </c>
      <c r="W19" s="139">
        <v>13.3</v>
      </c>
      <c r="X19" s="139">
        <v>72.6</v>
      </c>
      <c r="Y19" s="139">
        <v>0.1</v>
      </c>
      <c r="Z19" s="139" t="s">
        <v>492</v>
      </c>
      <c r="AA19" s="139">
        <v>66.4</v>
      </c>
      <c r="AB19" s="139">
        <v>70.9</v>
      </c>
      <c r="AC19" s="139">
        <v>11.3</v>
      </c>
      <c r="AD19" s="139">
        <v>1</v>
      </c>
      <c r="AE19" s="139">
        <v>44.1</v>
      </c>
      <c r="AF19" s="139">
        <v>2.9</v>
      </c>
      <c r="AG19" s="139">
        <v>1</v>
      </c>
      <c r="AH19" s="139">
        <v>15.5</v>
      </c>
      <c r="AI19" s="139">
        <v>11</v>
      </c>
      <c r="AJ19" s="139">
        <v>72.1</v>
      </c>
      <c r="AK19" s="139">
        <v>16.8</v>
      </c>
      <c r="AL19" s="139">
        <v>76.2</v>
      </c>
      <c r="AM19" s="139">
        <v>0.1</v>
      </c>
      <c r="AN19" s="139" t="s">
        <v>492</v>
      </c>
      <c r="AO19" s="139">
        <v>78.9</v>
      </c>
      <c r="AP19" s="139">
        <v>84.6</v>
      </c>
      <c r="AQ19" s="139">
        <v>17.5</v>
      </c>
      <c r="AR19" s="139">
        <v>1.3</v>
      </c>
      <c r="AS19" s="165"/>
      <c r="AT19" s="165"/>
      <c r="AU19" s="165"/>
    </row>
    <row r="20" spans="1:47" ht="12">
      <c r="A20" s="138" t="s">
        <v>59</v>
      </c>
      <c r="B20" s="158">
        <v>5340</v>
      </c>
      <c r="C20" s="139">
        <v>94.6</v>
      </c>
      <c r="D20" s="139">
        <v>78</v>
      </c>
      <c r="E20" s="139">
        <v>53.8</v>
      </c>
      <c r="F20" s="139">
        <v>92.9</v>
      </c>
      <c r="G20" s="139">
        <v>88.5</v>
      </c>
      <c r="H20" s="139">
        <v>99.1</v>
      </c>
      <c r="I20" s="139">
        <v>93.2</v>
      </c>
      <c r="J20" s="139">
        <v>99.3</v>
      </c>
      <c r="K20" s="139">
        <v>30.6</v>
      </c>
      <c r="L20" s="139">
        <v>18.3</v>
      </c>
      <c r="M20" s="139">
        <v>326.9</v>
      </c>
      <c r="N20" s="139">
        <v>435.9</v>
      </c>
      <c r="O20" s="139">
        <v>91.7</v>
      </c>
      <c r="P20" s="139">
        <v>54.7</v>
      </c>
      <c r="Q20" s="139">
        <v>96.8</v>
      </c>
      <c r="R20" s="139">
        <v>85.7</v>
      </c>
      <c r="S20" s="139">
        <v>64.8</v>
      </c>
      <c r="T20" s="139">
        <v>95.8</v>
      </c>
      <c r="U20" s="139">
        <v>92.5</v>
      </c>
      <c r="V20" s="139">
        <v>99.8</v>
      </c>
      <c r="W20" s="139">
        <v>96.5</v>
      </c>
      <c r="X20" s="139">
        <v>100</v>
      </c>
      <c r="Y20" s="139">
        <v>39.3</v>
      </c>
      <c r="Z20" s="139">
        <v>27.8</v>
      </c>
      <c r="AA20" s="139">
        <v>353.4</v>
      </c>
      <c r="AB20" s="139">
        <v>483.1</v>
      </c>
      <c r="AC20" s="139">
        <v>94.9</v>
      </c>
      <c r="AD20" s="139">
        <v>65.4</v>
      </c>
      <c r="AE20" s="139">
        <v>95.7</v>
      </c>
      <c r="AF20" s="139">
        <v>81.8</v>
      </c>
      <c r="AG20" s="139">
        <v>59.2</v>
      </c>
      <c r="AH20" s="139">
        <v>94.3</v>
      </c>
      <c r="AI20" s="139">
        <v>90.5</v>
      </c>
      <c r="AJ20" s="139">
        <v>99.4</v>
      </c>
      <c r="AK20" s="139">
        <v>94.8</v>
      </c>
      <c r="AL20" s="139">
        <v>99.6</v>
      </c>
      <c r="AM20" s="139">
        <v>34.8</v>
      </c>
      <c r="AN20" s="139">
        <v>23</v>
      </c>
      <c r="AO20" s="139">
        <v>339.8</v>
      </c>
      <c r="AP20" s="139">
        <v>458.9</v>
      </c>
      <c r="AQ20" s="139">
        <v>93.3</v>
      </c>
      <c r="AR20" s="139">
        <v>59.9</v>
      </c>
      <c r="AS20" s="165"/>
      <c r="AT20" s="165"/>
      <c r="AU20" s="165"/>
    </row>
    <row r="21" spans="1:44" ht="12">
      <c r="A21" s="70" t="s">
        <v>151</v>
      </c>
      <c r="B21" s="158">
        <v>2726</v>
      </c>
      <c r="C21" s="139">
        <v>97.7</v>
      </c>
      <c r="D21" s="139">
        <v>80.9</v>
      </c>
      <c r="E21" s="139">
        <v>55.8</v>
      </c>
      <c r="F21" s="139">
        <v>96.8</v>
      </c>
      <c r="G21" s="139">
        <v>95.1</v>
      </c>
      <c r="H21" s="139">
        <v>99.7</v>
      </c>
      <c r="I21" s="139">
        <v>96.6</v>
      </c>
      <c r="J21" s="139">
        <v>99.7</v>
      </c>
      <c r="K21" s="139">
        <v>30.9</v>
      </c>
      <c r="L21" s="139">
        <v>17.1</v>
      </c>
      <c r="M21" s="139">
        <v>333.9</v>
      </c>
      <c r="N21" s="139">
        <v>451.2</v>
      </c>
      <c r="O21" s="139">
        <v>97.9</v>
      </c>
      <c r="P21" s="139">
        <v>56.7</v>
      </c>
      <c r="Q21" s="139">
        <v>98.3</v>
      </c>
      <c r="R21" s="139">
        <v>86.8</v>
      </c>
      <c r="S21" s="139">
        <v>65.2</v>
      </c>
      <c r="T21" s="139">
        <v>97.7</v>
      </c>
      <c r="U21" s="139">
        <v>96.1</v>
      </c>
      <c r="V21" s="139">
        <v>99.8</v>
      </c>
      <c r="W21" s="139">
        <v>97.7</v>
      </c>
      <c r="X21" s="139">
        <v>99.7</v>
      </c>
      <c r="Y21" s="139">
        <v>38.6</v>
      </c>
      <c r="Z21" s="139">
        <v>26.1</v>
      </c>
      <c r="AA21" s="139">
        <v>354.6</v>
      </c>
      <c r="AB21" s="139">
        <v>490.1</v>
      </c>
      <c r="AC21" s="139">
        <v>98.4</v>
      </c>
      <c r="AD21" s="139">
        <v>65.8</v>
      </c>
      <c r="AE21" s="139">
        <v>98</v>
      </c>
      <c r="AF21" s="139">
        <v>83.8</v>
      </c>
      <c r="AG21" s="139">
        <v>60.4</v>
      </c>
      <c r="AH21" s="139">
        <v>97.2</v>
      </c>
      <c r="AI21" s="139">
        <v>95.6</v>
      </c>
      <c r="AJ21" s="139">
        <v>99.7</v>
      </c>
      <c r="AK21" s="139">
        <v>97.1</v>
      </c>
      <c r="AL21" s="139">
        <v>99.7</v>
      </c>
      <c r="AM21" s="139">
        <v>34.7</v>
      </c>
      <c r="AN21" s="139">
        <v>21.5</v>
      </c>
      <c r="AO21" s="139">
        <v>344.2</v>
      </c>
      <c r="AP21" s="139">
        <v>470.4</v>
      </c>
      <c r="AQ21" s="139">
        <v>98.1</v>
      </c>
      <c r="AR21" s="139">
        <v>61.2</v>
      </c>
    </row>
    <row r="22" spans="1:44" ht="12">
      <c r="A22" s="130" t="s">
        <v>56</v>
      </c>
      <c r="B22" s="158">
        <v>164</v>
      </c>
      <c r="C22" s="139">
        <v>99.9</v>
      </c>
      <c r="D22" s="139">
        <v>98.9</v>
      </c>
      <c r="E22" s="139">
        <v>94.8</v>
      </c>
      <c r="F22" s="139">
        <v>99.9</v>
      </c>
      <c r="G22" s="139">
        <v>97.1</v>
      </c>
      <c r="H22" s="139">
        <v>100</v>
      </c>
      <c r="I22" s="139">
        <v>99.9</v>
      </c>
      <c r="J22" s="139">
        <v>100</v>
      </c>
      <c r="K22" s="139">
        <v>75.8</v>
      </c>
      <c r="L22" s="139">
        <v>66.6</v>
      </c>
      <c r="M22" s="139">
        <v>412.8</v>
      </c>
      <c r="N22" s="139">
        <v>579.5</v>
      </c>
      <c r="O22" s="139">
        <v>97.4</v>
      </c>
      <c r="P22" s="139">
        <v>95.2</v>
      </c>
      <c r="Q22" s="139">
        <v>99.8</v>
      </c>
      <c r="R22" s="139">
        <v>99.6</v>
      </c>
      <c r="S22" s="139">
        <v>98</v>
      </c>
      <c r="T22" s="139">
        <v>99.8</v>
      </c>
      <c r="U22" s="139">
        <v>99</v>
      </c>
      <c r="V22" s="139">
        <v>100</v>
      </c>
      <c r="W22" s="139">
        <v>100</v>
      </c>
      <c r="X22" s="139">
        <v>100</v>
      </c>
      <c r="Y22" s="139">
        <v>82.1</v>
      </c>
      <c r="Z22" s="139">
        <v>76.6</v>
      </c>
      <c r="AA22" s="139">
        <v>421.9</v>
      </c>
      <c r="AB22" s="139">
        <v>603.7</v>
      </c>
      <c r="AC22" s="139">
        <v>99.3</v>
      </c>
      <c r="AD22" s="139">
        <v>98.2</v>
      </c>
      <c r="AE22" s="139">
        <v>99.9</v>
      </c>
      <c r="AF22" s="139">
        <v>99.3</v>
      </c>
      <c r="AG22" s="139">
        <v>96.4</v>
      </c>
      <c r="AH22" s="139">
        <v>99.8</v>
      </c>
      <c r="AI22" s="139">
        <v>98.1</v>
      </c>
      <c r="AJ22" s="139">
        <v>100</v>
      </c>
      <c r="AK22" s="139">
        <v>100</v>
      </c>
      <c r="AL22" s="139">
        <v>100</v>
      </c>
      <c r="AM22" s="139">
        <v>78.9</v>
      </c>
      <c r="AN22" s="139">
        <v>71.6</v>
      </c>
      <c r="AO22" s="139">
        <v>417.3</v>
      </c>
      <c r="AP22" s="139">
        <v>591.7</v>
      </c>
      <c r="AQ22" s="139">
        <v>98.4</v>
      </c>
      <c r="AR22" s="139">
        <v>96.7</v>
      </c>
    </row>
    <row r="23" spans="1:44" ht="12">
      <c r="A23" s="130" t="s">
        <v>145</v>
      </c>
      <c r="B23" s="158">
        <v>134</v>
      </c>
      <c r="C23" s="139">
        <v>97.8</v>
      </c>
      <c r="D23" s="139">
        <v>79.5</v>
      </c>
      <c r="E23" s="139">
        <v>50</v>
      </c>
      <c r="F23" s="139">
        <v>97</v>
      </c>
      <c r="G23" s="139">
        <v>95.4</v>
      </c>
      <c r="H23" s="139">
        <v>99.7</v>
      </c>
      <c r="I23" s="139">
        <v>96.5</v>
      </c>
      <c r="J23" s="139">
        <v>99.6</v>
      </c>
      <c r="K23" s="139">
        <v>19.9</v>
      </c>
      <c r="L23" s="139">
        <v>8.3</v>
      </c>
      <c r="M23" s="139">
        <v>326.3</v>
      </c>
      <c r="N23" s="139">
        <v>445.6</v>
      </c>
      <c r="O23" s="139">
        <v>98.2</v>
      </c>
      <c r="P23" s="139">
        <v>50.9</v>
      </c>
      <c r="Q23" s="139">
        <v>98.5</v>
      </c>
      <c r="R23" s="139">
        <v>86</v>
      </c>
      <c r="S23" s="139">
        <v>60.6</v>
      </c>
      <c r="T23" s="139">
        <v>98</v>
      </c>
      <c r="U23" s="139">
        <v>96.7</v>
      </c>
      <c r="V23" s="139">
        <v>99.9</v>
      </c>
      <c r="W23" s="139">
        <v>98.2</v>
      </c>
      <c r="X23" s="139">
        <v>99.8</v>
      </c>
      <c r="Y23" s="139">
        <v>28.8</v>
      </c>
      <c r="Z23" s="139">
        <v>16</v>
      </c>
      <c r="AA23" s="139">
        <v>348.4</v>
      </c>
      <c r="AB23" s="139">
        <v>490.1</v>
      </c>
      <c r="AC23" s="139">
        <v>98.7</v>
      </c>
      <c r="AD23" s="139">
        <v>61.2</v>
      </c>
      <c r="AE23" s="139">
        <v>98.1</v>
      </c>
      <c r="AF23" s="139">
        <v>82.7</v>
      </c>
      <c r="AG23" s="139">
        <v>55.3</v>
      </c>
      <c r="AH23" s="139">
        <v>97.5</v>
      </c>
      <c r="AI23" s="139">
        <v>96</v>
      </c>
      <c r="AJ23" s="139">
        <v>99.8</v>
      </c>
      <c r="AK23" s="139">
        <v>97.3</v>
      </c>
      <c r="AL23" s="139">
        <v>99.7</v>
      </c>
      <c r="AM23" s="139">
        <v>24.3</v>
      </c>
      <c r="AN23" s="139">
        <v>12.1</v>
      </c>
      <c r="AO23" s="139">
        <v>337.3</v>
      </c>
      <c r="AP23" s="139">
        <v>467.8</v>
      </c>
      <c r="AQ23" s="139">
        <v>98.5</v>
      </c>
      <c r="AR23" s="139">
        <v>56.1</v>
      </c>
    </row>
    <row r="24" spans="1:44" ht="12">
      <c r="A24" s="130" t="s">
        <v>98</v>
      </c>
      <c r="B24" s="158">
        <v>3024</v>
      </c>
      <c r="C24" s="139">
        <v>97.8</v>
      </c>
      <c r="D24" s="139">
        <v>81.6</v>
      </c>
      <c r="E24" s="139">
        <v>57.1</v>
      </c>
      <c r="F24" s="139">
        <v>96.9</v>
      </c>
      <c r="G24" s="139">
        <v>95.2</v>
      </c>
      <c r="H24" s="139">
        <v>99.7</v>
      </c>
      <c r="I24" s="139">
        <v>96.7</v>
      </c>
      <c r="J24" s="139">
        <v>99.7</v>
      </c>
      <c r="K24" s="139">
        <v>32.3</v>
      </c>
      <c r="L24" s="139">
        <v>18.7</v>
      </c>
      <c r="M24" s="139">
        <v>336.8</v>
      </c>
      <c r="N24" s="139">
        <v>456.1</v>
      </c>
      <c r="O24" s="139">
        <v>97.8</v>
      </c>
      <c r="P24" s="139">
        <v>58</v>
      </c>
      <c r="Q24" s="139">
        <v>98.4</v>
      </c>
      <c r="R24" s="139">
        <v>87.3</v>
      </c>
      <c r="S24" s="139">
        <v>66.4</v>
      </c>
      <c r="T24" s="139">
        <v>97.8</v>
      </c>
      <c r="U24" s="139">
        <v>96.3</v>
      </c>
      <c r="V24" s="139">
        <v>99.8</v>
      </c>
      <c r="W24" s="139">
        <v>97.9</v>
      </c>
      <c r="X24" s="139">
        <v>99.7</v>
      </c>
      <c r="Y24" s="139">
        <v>40</v>
      </c>
      <c r="Z24" s="139">
        <v>27.7</v>
      </c>
      <c r="AA24" s="139">
        <v>357.1</v>
      </c>
      <c r="AB24" s="139">
        <v>494.8</v>
      </c>
      <c r="AC24" s="139">
        <v>98.5</v>
      </c>
      <c r="AD24" s="139">
        <v>66.9</v>
      </c>
      <c r="AE24" s="139">
        <v>98.1</v>
      </c>
      <c r="AF24" s="139">
        <v>84.4</v>
      </c>
      <c r="AG24" s="139">
        <v>61.7</v>
      </c>
      <c r="AH24" s="139">
        <v>97.4</v>
      </c>
      <c r="AI24" s="139">
        <v>95.7</v>
      </c>
      <c r="AJ24" s="139">
        <v>99.8</v>
      </c>
      <c r="AK24" s="139">
        <v>97.3</v>
      </c>
      <c r="AL24" s="139">
        <v>99.7</v>
      </c>
      <c r="AM24" s="139">
        <v>36.1</v>
      </c>
      <c r="AN24" s="139">
        <v>23.2</v>
      </c>
      <c r="AO24" s="139">
        <v>346.8</v>
      </c>
      <c r="AP24" s="139">
        <v>475.2</v>
      </c>
      <c r="AQ24" s="139">
        <v>98.2</v>
      </c>
      <c r="AR24" s="139">
        <v>62.4</v>
      </c>
    </row>
    <row r="25" spans="1:44" ht="12">
      <c r="A25" s="130" t="s">
        <v>99</v>
      </c>
      <c r="B25" s="158">
        <v>3024</v>
      </c>
      <c r="C25" s="139">
        <v>97.8</v>
      </c>
      <c r="D25" s="139">
        <v>81.6</v>
      </c>
      <c r="E25" s="139">
        <v>57.1</v>
      </c>
      <c r="F25" s="139">
        <v>96.9</v>
      </c>
      <c r="G25" s="139">
        <v>95.2</v>
      </c>
      <c r="H25" s="139">
        <v>99.7</v>
      </c>
      <c r="I25" s="139">
        <v>96.7</v>
      </c>
      <c r="J25" s="139">
        <v>99.7</v>
      </c>
      <c r="K25" s="139">
        <v>32.3</v>
      </c>
      <c r="L25" s="139">
        <v>18.7</v>
      </c>
      <c r="M25" s="139">
        <v>336.8</v>
      </c>
      <c r="N25" s="139">
        <v>456.1</v>
      </c>
      <c r="O25" s="139">
        <v>97.8</v>
      </c>
      <c r="P25" s="139">
        <v>58</v>
      </c>
      <c r="Q25" s="139">
        <v>98.4</v>
      </c>
      <c r="R25" s="139">
        <v>87.3</v>
      </c>
      <c r="S25" s="139">
        <v>66.4</v>
      </c>
      <c r="T25" s="139">
        <v>97.8</v>
      </c>
      <c r="U25" s="139">
        <v>96.3</v>
      </c>
      <c r="V25" s="139">
        <v>99.8</v>
      </c>
      <c r="W25" s="139">
        <v>97.9</v>
      </c>
      <c r="X25" s="139">
        <v>99.7</v>
      </c>
      <c r="Y25" s="139">
        <v>40</v>
      </c>
      <c r="Z25" s="139">
        <v>27.7</v>
      </c>
      <c r="AA25" s="139">
        <v>357.1</v>
      </c>
      <c r="AB25" s="139">
        <v>494.8</v>
      </c>
      <c r="AC25" s="139">
        <v>98.5</v>
      </c>
      <c r="AD25" s="139">
        <v>66.9</v>
      </c>
      <c r="AE25" s="139">
        <v>98.1</v>
      </c>
      <c r="AF25" s="139">
        <v>84.4</v>
      </c>
      <c r="AG25" s="139">
        <v>61.7</v>
      </c>
      <c r="AH25" s="139">
        <v>97.4</v>
      </c>
      <c r="AI25" s="139">
        <v>95.7</v>
      </c>
      <c r="AJ25" s="139">
        <v>99.8</v>
      </c>
      <c r="AK25" s="139">
        <v>97.3</v>
      </c>
      <c r="AL25" s="139">
        <v>99.7</v>
      </c>
      <c r="AM25" s="139">
        <v>36.1</v>
      </c>
      <c r="AN25" s="139">
        <v>23.2</v>
      </c>
      <c r="AO25" s="139">
        <v>346.8</v>
      </c>
      <c r="AP25" s="139">
        <v>475.2</v>
      </c>
      <c r="AQ25" s="139">
        <v>98.2</v>
      </c>
      <c r="AR25" s="139">
        <v>62.4</v>
      </c>
    </row>
    <row r="96" ht="12">
      <c r="A96" s="137" t="s">
        <v>176</v>
      </c>
    </row>
    <row r="97" ht="12">
      <c r="A97" s="137" t="s">
        <v>175</v>
      </c>
    </row>
    <row r="98" ht="12">
      <c r="A98" s="137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F70"/>
  <sheetViews>
    <sheetView showGridLines="0" zoomScalePageLayoutView="0" workbookViewId="0" topLeftCell="A1">
      <selection activeCell="A6" sqref="A6:D6"/>
    </sheetView>
  </sheetViews>
  <sheetFormatPr defaultColWidth="9.140625" defaultRowHeight="12.75"/>
  <cols>
    <col min="1" max="1" width="21.7109375" style="487" customWidth="1"/>
    <col min="2" max="4" width="12.7109375" style="487" customWidth="1"/>
    <col min="5" max="5" width="9.140625" style="487" customWidth="1"/>
    <col min="6" max="6" width="7.140625" style="487" customWidth="1"/>
    <col min="7" max="16384" width="9.140625" style="487" customWidth="1"/>
  </cols>
  <sheetData>
    <row r="1" spans="1:4" ht="25.5" customHeight="1">
      <c r="A1" s="561" t="s">
        <v>467</v>
      </c>
      <c r="B1" s="561"/>
      <c r="C1" s="561"/>
      <c r="D1" s="561"/>
    </row>
    <row r="2" spans="1:4" ht="13.5">
      <c r="A2" s="562" t="s">
        <v>446</v>
      </c>
      <c r="B2" s="562"/>
      <c r="C2" s="421"/>
      <c r="D2" s="421"/>
    </row>
    <row r="3" spans="1:4" ht="12.75">
      <c r="A3" s="346" t="s">
        <v>0</v>
      </c>
      <c r="B3" s="346"/>
      <c r="C3" s="346"/>
      <c r="D3" s="346"/>
    </row>
    <row r="4" spans="1:4" ht="12.75">
      <c r="A4" s="346"/>
      <c r="B4" s="346"/>
      <c r="C4" s="346"/>
      <c r="D4" s="346"/>
    </row>
    <row r="5" spans="1:4" ht="12.75">
      <c r="A5" s="566" t="s">
        <v>278</v>
      </c>
      <c r="B5" s="567"/>
      <c r="C5" s="567"/>
      <c r="D5" s="568"/>
    </row>
    <row r="6" spans="1:4" ht="12.75">
      <c r="A6" s="569" t="s">
        <v>24</v>
      </c>
      <c r="B6" s="570"/>
      <c r="C6" s="570"/>
      <c r="D6" s="571"/>
    </row>
    <row r="7" spans="1:4" ht="12.75">
      <c r="A7" s="486"/>
      <c r="B7" s="486"/>
      <c r="C7" s="486"/>
      <c r="D7" s="486"/>
    </row>
    <row r="8" spans="1:4" ht="11.25" customHeight="1">
      <c r="A8" s="565" t="str">
        <f>IF('Table 2 data'!B60=1," ","Percentage who achieved at GCSE or equivalent:")</f>
        <v> </v>
      </c>
      <c r="B8" s="565"/>
      <c r="C8" s="565"/>
      <c r="D8" s="565"/>
    </row>
    <row r="9" spans="1:4" ht="11.25" customHeight="1">
      <c r="A9" s="500"/>
      <c r="B9" s="501"/>
      <c r="C9" s="502"/>
      <c r="D9" s="497" t="str">
        <f>IF('Table 2 data'!B60=1,TRIM(A6),"- "&amp;TRIM(A6))</f>
        <v>Number of pupils</v>
      </c>
    </row>
    <row r="10" spans="1:4" ht="12.75">
      <c r="A10" s="488" t="s">
        <v>346</v>
      </c>
      <c r="B10" s="489" t="s">
        <v>25</v>
      </c>
      <c r="C10" s="489" t="s">
        <v>26</v>
      </c>
      <c r="D10" s="489" t="s">
        <v>27</v>
      </c>
    </row>
    <row r="11" spans="1:4" ht="12.75">
      <c r="A11" s="490" t="s">
        <v>13</v>
      </c>
      <c r="B11" s="484">
        <f>VLOOKUP($A11,'Table 2 data'!$A$8:$AK$16,'Table 2 data'!$B$60+1,0)</f>
        <v>331343</v>
      </c>
      <c r="C11" s="484">
        <f>VLOOKUP($A11,'Table 2 data'!$A$8:$AK$16,12+'Table 2 data'!$B$60+1,0)</f>
        <v>317490</v>
      </c>
      <c r="D11" s="484">
        <f>VLOOKUP($A11,'Table 2 data'!$A$8:$AK$16,24+'Table 2 data'!$B$60+1,0)</f>
        <v>648833</v>
      </c>
    </row>
    <row r="12" spans="1:4" ht="12.75">
      <c r="A12" s="491" t="s">
        <v>14</v>
      </c>
      <c r="B12" s="484">
        <f>VLOOKUP($A12,'Table 2 data'!$A$8:$AK$16,'Table 2 data'!$B$60+1,0)</f>
        <v>334369</v>
      </c>
      <c r="C12" s="484">
        <f>VLOOKUP($A12,'Table 2 data'!$A$8:$AK$16,12+'Table 2 data'!$B$60+1,0)</f>
        <v>320777</v>
      </c>
      <c r="D12" s="484">
        <f>VLOOKUP($A12,'Table 2 data'!$A$8:$AK$16,24+'Table 2 data'!$B$60+1,0)</f>
        <v>655146</v>
      </c>
    </row>
    <row r="13" spans="1:4" ht="12.75">
      <c r="A13" s="491" t="s">
        <v>15</v>
      </c>
      <c r="B13" s="484">
        <f>VLOOKUP($A13,'Table 2 data'!$A$8:$AK$16,'Table 2 data'!$B$60+1,0)</f>
        <v>334245</v>
      </c>
      <c r="C13" s="484">
        <f>VLOOKUP($A13,'Table 2 data'!$A$8:$AK$16,12+'Table 2 data'!$B$60+1,0)</f>
        <v>318838</v>
      </c>
      <c r="D13" s="484">
        <f>VLOOKUP($A13,'Table 2 data'!$A$8:$AK$16,24+'Table 2 data'!$B$60+1,0)</f>
        <v>653083</v>
      </c>
    </row>
    <row r="14" spans="1:4" ht="12.75">
      <c r="A14" s="491" t="s">
        <v>16</v>
      </c>
      <c r="B14" s="484">
        <f>VLOOKUP($A14,'Table 2 data'!$A$8:$AK$16,'Table 2 data'!$B$60+1,0)</f>
        <v>324890</v>
      </c>
      <c r="C14" s="484">
        <f>VLOOKUP($A14,'Table 2 data'!$A$8:$AK$16,12+'Table 2 data'!$B$60+1,0)</f>
        <v>309606</v>
      </c>
      <c r="D14" s="484">
        <f>VLOOKUP($A14,'Table 2 data'!$A$8:$AK$16,24+'Table 2 data'!$B$60+1,0)</f>
        <v>634496</v>
      </c>
    </row>
    <row r="15" spans="1:4" ht="12.75">
      <c r="A15" s="491" t="s">
        <v>19</v>
      </c>
      <c r="B15" s="484">
        <f>VLOOKUP($A15,'Table 2 data'!$A$8:$AK$16,'Table 2 data'!$B$60+1,0)</f>
        <v>328005</v>
      </c>
      <c r="C15" s="484">
        <f>VLOOKUP($A15,'Table 2 data'!$A$8:$AK$16,12+'Table 2 data'!$B$60+1,0)</f>
        <v>311258</v>
      </c>
      <c r="D15" s="484">
        <f>VLOOKUP($A15,'Table 2 data'!$A$8:$AK$16,24+'Table 2 data'!$B$60+1,0)</f>
        <v>639263</v>
      </c>
    </row>
    <row r="16" spans="1:4" ht="12.75">
      <c r="A16" s="491" t="s">
        <v>344</v>
      </c>
      <c r="B16" s="484">
        <f>VLOOKUP($A16,'Table 2 data'!$A$8:$AK$16,'Table 2 data'!$B$60+1,0)</f>
        <v>328005</v>
      </c>
      <c r="C16" s="484">
        <f>VLOOKUP($A16,'Table 2 data'!$A$8:$AK$16,12+'Table 2 data'!$B$60+1,0)</f>
        <v>311258</v>
      </c>
      <c r="D16" s="484">
        <f>VLOOKUP($A16,'Table 2 data'!$A$8:$AK$16,24+'Table 2 data'!$B$60+1,0)</f>
        <v>639263</v>
      </c>
    </row>
    <row r="17" spans="1:4" ht="12.75">
      <c r="A17" s="491" t="s">
        <v>18</v>
      </c>
      <c r="B17" s="484">
        <f>VLOOKUP($A17,'Table 2 data'!$A$8:$AK$16,'Table 2 data'!$B$60+1,0)</f>
        <v>321415</v>
      </c>
      <c r="C17" s="484">
        <f>VLOOKUP($A17,'Table 2 data'!$A$8:$AK$16,12+'Table 2 data'!$B$60+1,0)</f>
        <v>305678</v>
      </c>
      <c r="D17" s="484">
        <f>VLOOKUP($A17,'Table 2 data'!$A$8:$AK$16,24+'Table 2 data'!$B$60+1,0)</f>
        <v>627093</v>
      </c>
    </row>
    <row r="18" spans="1:4" ht="12.75">
      <c r="A18" s="491" t="s">
        <v>345</v>
      </c>
      <c r="B18" s="484">
        <f>VLOOKUP($A18,'Table 2 data'!$A$8:$AK$16,'Table 2 data'!$B$60+1,0)</f>
        <v>318599</v>
      </c>
      <c r="C18" s="484">
        <f>VLOOKUP($A18,'Table 2 data'!$A$8:$AK$16,12+'Table 2 data'!$B$60+1,0)</f>
        <v>302018</v>
      </c>
      <c r="D18" s="484">
        <f>VLOOKUP($A18,'Table 2 data'!$A$8:$AK$16,24+'Table 2 data'!$B$60+1,0)</f>
        <v>620617</v>
      </c>
    </row>
    <row r="19" spans="1:4" ht="12.75">
      <c r="A19" s="492" t="s">
        <v>160</v>
      </c>
      <c r="B19" s="485">
        <f>VLOOKUP($A19,'Table 2 data'!$A$8:$AK$16,'Table 2 data'!$B$60+1,0)</f>
        <v>323971</v>
      </c>
      <c r="C19" s="485">
        <f>VLOOKUP($A19,'Table 2 data'!$A$8:$AK$16,12+'Table 2 data'!$B$60+1,0)</f>
        <v>308705</v>
      </c>
      <c r="D19" s="485">
        <f>VLOOKUP($A19,'Table 2 data'!$A$8:$AK$16,24+'Table 2 data'!$B$60+1,0)</f>
        <v>632676</v>
      </c>
    </row>
    <row r="20" spans="1:4" ht="12.75">
      <c r="A20" s="315"/>
      <c r="B20" s="365"/>
      <c r="C20" s="365"/>
      <c r="D20" s="340" t="s">
        <v>380</v>
      </c>
    </row>
    <row r="21" spans="1:4" ht="12.75">
      <c r="A21" s="563" t="s">
        <v>477</v>
      </c>
      <c r="B21" s="563"/>
      <c r="C21" s="563"/>
      <c r="D21" s="563"/>
    </row>
    <row r="22" spans="1:4" ht="12.75">
      <c r="A22" s="563" t="s">
        <v>383</v>
      </c>
      <c r="B22" s="563"/>
      <c r="C22" s="563"/>
      <c r="D22" s="563"/>
    </row>
    <row r="23" spans="1:4" ht="33.75" customHeight="1">
      <c r="A23" s="564" t="s">
        <v>454</v>
      </c>
      <c r="B23" s="564"/>
      <c r="C23" s="564"/>
      <c r="D23" s="564"/>
    </row>
    <row r="24" spans="1:4" ht="12.75">
      <c r="A24" s="564" t="s">
        <v>342</v>
      </c>
      <c r="B24" s="564"/>
      <c r="C24" s="564"/>
      <c r="D24" s="564"/>
    </row>
    <row r="25" spans="1:4" ht="23.25" customHeight="1">
      <c r="A25" s="564" t="s">
        <v>343</v>
      </c>
      <c r="B25" s="564"/>
      <c r="C25" s="564"/>
      <c r="D25" s="564"/>
    </row>
    <row r="26" spans="1:4" ht="12.75">
      <c r="A26" s="356"/>
      <c r="B26" s="356"/>
      <c r="C26" s="356"/>
      <c r="D26" s="356"/>
    </row>
    <row r="59" ht="12.75" customHeight="1"/>
    <row r="70" spans="2:6" ht="12.75">
      <c r="B70" s="498"/>
      <c r="C70" s="498"/>
      <c r="D70" s="498"/>
      <c r="E70" s="499"/>
      <c r="F70" s="499"/>
    </row>
  </sheetData>
  <sheetProtection sheet="1"/>
  <mergeCells count="10">
    <mergeCell ref="A1:D1"/>
    <mergeCell ref="A2:B2"/>
    <mergeCell ref="A21:D21"/>
    <mergeCell ref="A25:D25"/>
    <mergeCell ref="A22:D22"/>
    <mergeCell ref="A23:D23"/>
    <mergeCell ref="A8:D8"/>
    <mergeCell ref="A5:D5"/>
    <mergeCell ref="A6:D6"/>
    <mergeCell ref="A24:D24"/>
  </mergeCells>
  <conditionalFormatting sqref="B11:D19">
    <cfRule type="cellIs" priority="1" dxfId="0" operator="greaterThan" stopIfTrue="1">
      <formula>100</formula>
    </cfRule>
  </conditionalFormatting>
  <dataValidations count="1">
    <dataValidation type="list" allowBlank="1" showInputMessage="1" showErrorMessage="1" sqref="A6:D6">
      <formula1>Table2indicators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47"/>
  <sheetViews>
    <sheetView showGridLines="0" workbookViewId="0" topLeftCell="A1">
      <selection activeCell="O3" sqref="O3"/>
    </sheetView>
  </sheetViews>
  <sheetFormatPr defaultColWidth="9.140625" defaultRowHeight="12.75"/>
  <cols>
    <col min="1" max="1" width="42.7109375" style="140" customWidth="1"/>
    <col min="2" max="2" width="7.7109375" style="140" customWidth="1"/>
    <col min="3" max="3" width="7.7109375" style="134" customWidth="1"/>
    <col min="4" max="4" width="0.85546875" style="134" customWidth="1"/>
    <col min="5" max="5" width="9.7109375" style="143" customWidth="1"/>
    <col min="6" max="10" width="9.7109375" style="144" customWidth="1"/>
    <col min="11" max="11" width="8.7109375" style="144" customWidth="1"/>
    <col min="12" max="12" width="8.7109375" style="140" customWidth="1"/>
    <col min="13" max="13" width="0.85546875" style="140" customWidth="1"/>
    <col min="14" max="14" width="8.7109375" style="140" customWidth="1"/>
    <col min="15" max="15" width="10.28125" style="140" customWidth="1"/>
    <col min="16" max="16384" width="9.140625" style="140" customWidth="1"/>
  </cols>
  <sheetData>
    <row r="1" spans="1:15" ht="13.5" customHeight="1">
      <c r="A1" s="562" t="s">
        <v>472</v>
      </c>
      <c r="B1" s="562"/>
      <c r="C1" s="562"/>
      <c r="D1" s="562"/>
      <c r="E1" s="562"/>
      <c r="F1" s="562"/>
      <c r="G1" s="562"/>
      <c r="H1" s="562"/>
      <c r="I1" s="562"/>
      <c r="J1" s="562"/>
      <c r="K1" s="285"/>
      <c r="L1" s="285"/>
      <c r="M1" s="286"/>
      <c r="N1" s="286"/>
      <c r="O1" s="286"/>
    </row>
    <row r="2" spans="1:15" ht="13.5" customHeight="1">
      <c r="A2" s="343" t="s">
        <v>387</v>
      </c>
      <c r="B2" s="343"/>
      <c r="C2" s="344"/>
      <c r="D2" s="344"/>
      <c r="E2" s="345"/>
      <c r="F2" s="345"/>
      <c r="G2" s="345"/>
      <c r="H2" s="345"/>
      <c r="I2" s="345"/>
      <c r="J2" s="345"/>
      <c r="K2" s="287"/>
      <c r="L2" s="288"/>
      <c r="M2" s="289"/>
      <c r="N2" s="583" t="s">
        <v>278</v>
      </c>
      <c r="O2" s="584"/>
    </row>
    <row r="3" spans="1:15" ht="12.75" customHeight="1">
      <c r="A3" s="346" t="s">
        <v>0</v>
      </c>
      <c r="B3" s="347"/>
      <c r="C3" s="344"/>
      <c r="D3" s="344"/>
      <c r="E3" s="345"/>
      <c r="F3" s="345"/>
      <c r="G3" s="345"/>
      <c r="H3" s="345"/>
      <c r="I3" s="345"/>
      <c r="J3" s="345"/>
      <c r="K3" s="287"/>
      <c r="L3" s="289"/>
      <c r="M3" s="288"/>
      <c r="N3" s="290" t="s">
        <v>238</v>
      </c>
      <c r="O3" s="167" t="s">
        <v>106</v>
      </c>
    </row>
    <row r="4" spans="1:15" s="152" customFormat="1" ht="11.25" customHeight="1">
      <c r="A4" s="291"/>
      <c r="B4" s="154"/>
      <c r="C4" s="154">
        <f>IF(O3="Boys",0,IF(O3="Girls",14,28))</f>
        <v>28</v>
      </c>
      <c r="D4" s="154"/>
      <c r="E4" s="154"/>
      <c r="F4" s="292"/>
      <c r="G4" s="292"/>
      <c r="H4" s="292"/>
      <c r="I4" s="292"/>
      <c r="J4" s="292"/>
      <c r="K4" s="293"/>
      <c r="L4" s="574"/>
      <c r="M4" s="574"/>
      <c r="N4" s="574"/>
      <c r="O4" s="503"/>
    </row>
    <row r="5" spans="1:15" ht="33.75" customHeight="1">
      <c r="A5" s="572" t="str">
        <f>IF(O3="All","All pupils",O3)</f>
        <v>All pupils</v>
      </c>
      <c r="B5" s="575" t="s">
        <v>193</v>
      </c>
      <c r="C5" s="577" t="s">
        <v>192</v>
      </c>
      <c r="D5" s="294"/>
      <c r="E5" s="579" t="s">
        <v>499</v>
      </c>
      <c r="F5" s="581" t="s">
        <v>494</v>
      </c>
      <c r="G5" s="581"/>
      <c r="H5" s="581"/>
      <c r="I5" s="581"/>
      <c r="J5" s="579" t="s">
        <v>495</v>
      </c>
      <c r="K5" s="581" t="s">
        <v>496</v>
      </c>
      <c r="L5" s="580"/>
      <c r="M5" s="296"/>
      <c r="N5" s="582" t="s">
        <v>52</v>
      </c>
      <c r="O5" s="582"/>
    </row>
    <row r="6" spans="1:15" ht="45" customHeight="1">
      <c r="A6" s="573"/>
      <c r="B6" s="576"/>
      <c r="C6" s="578"/>
      <c r="D6" s="297"/>
      <c r="E6" s="580"/>
      <c r="F6" s="295" t="s">
        <v>53</v>
      </c>
      <c r="G6" s="298" t="s">
        <v>455</v>
      </c>
      <c r="H6" s="295" t="s">
        <v>54</v>
      </c>
      <c r="I6" s="298" t="s">
        <v>456</v>
      </c>
      <c r="J6" s="580"/>
      <c r="K6" s="295" t="s">
        <v>55</v>
      </c>
      <c r="L6" s="295" t="s">
        <v>88</v>
      </c>
      <c r="M6" s="299"/>
      <c r="N6" s="300" t="s">
        <v>497</v>
      </c>
      <c r="O6" s="300" t="s">
        <v>498</v>
      </c>
    </row>
    <row r="7" spans="1:15" ht="11.25" customHeight="1">
      <c r="A7" s="301"/>
      <c r="B7" s="301"/>
      <c r="C7" s="302"/>
      <c r="D7" s="302"/>
      <c r="E7" s="303"/>
      <c r="F7" s="303"/>
      <c r="G7" s="304"/>
      <c r="H7" s="303"/>
      <c r="I7" s="304"/>
      <c r="J7" s="303"/>
      <c r="K7" s="303"/>
      <c r="L7" s="303"/>
      <c r="M7" s="286"/>
      <c r="N7" s="286"/>
      <c r="O7" s="286"/>
    </row>
    <row r="8" spans="1:19" ht="11.25" customHeight="1">
      <c r="A8" s="348" t="s">
        <v>98</v>
      </c>
      <c r="B8" s="145">
        <f>VLOOKUP($A8,T3Percentage,2,0)</f>
        <v>3024</v>
      </c>
      <c r="C8" s="464">
        <f>IF($O$3="Boys",VLOOKUP($A8,Denominators,2,0),IF($O$3="Girls",VLOOKUP($A8,Denominators,3,0),VLOOKUP($A8,Denominators,4,0)))</f>
        <v>561129</v>
      </c>
      <c r="D8" s="145"/>
      <c r="E8" s="465">
        <f>VLOOKUP($A8,T3Percentage,$C$4+'Table 3_4 data'!C$1,0)</f>
        <v>98.1</v>
      </c>
      <c r="F8" s="465">
        <f>VLOOKUP($A8,T3Percentage,$C$4+'Table 3_4 data'!D$1,0)</f>
        <v>84.4</v>
      </c>
      <c r="G8" s="465">
        <f>VLOOKUP($A8,T3Percentage,$C$4+'Table 3_4 data'!E$1,0)</f>
        <v>61.7</v>
      </c>
      <c r="H8" s="465">
        <f>VLOOKUP($A8,T3Percentage,$C$4+'Table 3_4 data'!F$1,0)</f>
        <v>97.4</v>
      </c>
      <c r="I8" s="465">
        <f>VLOOKUP($A8,T3Percentage,$C$4+'Table 3_4 data'!G$1,0)</f>
        <v>95.7</v>
      </c>
      <c r="J8" s="465">
        <f>VLOOKUP($A8,T3Percentage,$C$4+'Table 3_4 data'!H$1,0)</f>
        <v>99.8</v>
      </c>
      <c r="K8" s="465">
        <f>VLOOKUP($A8,T3Percentage,$C$4+'Table 3_4 data'!I$1,0)</f>
        <v>97.3</v>
      </c>
      <c r="L8" s="465">
        <f>VLOOKUP($A8,T3Percentage,$C$4+'Table 3_4 data'!J$1,0)</f>
        <v>99.7</v>
      </c>
      <c r="M8" s="466"/>
      <c r="N8" s="465">
        <f>VLOOKUP($A8,T3Percentage,$C$4+'Table 3_4 data'!K$1,0)</f>
        <v>36.1</v>
      </c>
      <c r="O8" s="465">
        <f>VLOOKUP($A8,T3Percentage,$C$4+'Table 3_4 data'!L$1,0)</f>
        <v>23.2</v>
      </c>
      <c r="P8" s="145"/>
      <c r="Q8" s="145"/>
      <c r="R8" s="145"/>
      <c r="S8" s="145"/>
    </row>
    <row r="9" spans="1:15" ht="11.25" customHeight="1">
      <c r="A9" s="348"/>
      <c r="B9" s="467"/>
      <c r="C9" s="145"/>
      <c r="D9" s="145"/>
      <c r="E9" s="465"/>
      <c r="F9" s="465"/>
      <c r="G9" s="465"/>
      <c r="H9" s="465"/>
      <c r="I9" s="465"/>
      <c r="J9" s="465"/>
      <c r="K9" s="465"/>
      <c r="L9" s="465"/>
      <c r="M9" s="466"/>
      <c r="N9" s="465"/>
      <c r="O9" s="465"/>
    </row>
    <row r="10" spans="1:19" ht="11.25">
      <c r="A10" s="349" t="s">
        <v>191</v>
      </c>
      <c r="B10" s="145">
        <f>VLOOKUP($A10,T3Percentage,2,0)</f>
        <v>1602</v>
      </c>
      <c r="C10" s="464">
        <f>IF($O$3="Boys",VLOOKUP($A10,Denominators,2,0),IF($O$3="Girls",VLOOKUP($A10,Denominators,3,0),VLOOKUP($A10,Denominators,4,0)))</f>
        <v>294768</v>
      </c>
      <c r="D10" s="145"/>
      <c r="E10" s="465">
        <f>VLOOKUP($A10,T3Percentage,$C$4+'Table 3_4 data'!C$1,0)</f>
        <v>97.9</v>
      </c>
      <c r="F10" s="465">
        <f>VLOOKUP($A10,T3Percentage,$C$4+'Table 3_4 data'!D$1,0)</f>
        <v>82.4</v>
      </c>
      <c r="G10" s="465">
        <f>VLOOKUP($A10,T3Percentage,$C$4+'Table 3_4 data'!E$1,0)</f>
        <v>59.2</v>
      </c>
      <c r="H10" s="465">
        <f>VLOOKUP($A10,T3Percentage,$C$4+'Table 3_4 data'!F$1,0)</f>
        <v>97.1</v>
      </c>
      <c r="I10" s="465">
        <f>VLOOKUP($A10,T3Percentage,$C$4+'Table 3_4 data'!G$1,0)</f>
        <v>95.4</v>
      </c>
      <c r="J10" s="465">
        <f>VLOOKUP($A10,T3Percentage,$C$4+'Table 3_4 data'!H$1,0)</f>
        <v>99.7</v>
      </c>
      <c r="K10" s="465">
        <f>VLOOKUP($A10,T3Percentage,$C$4+'Table 3_4 data'!I$1,0)</f>
        <v>96.8</v>
      </c>
      <c r="L10" s="465">
        <f>VLOOKUP($A10,T3Percentage,$C$4+'Table 3_4 data'!J$1,0)</f>
        <v>99.7</v>
      </c>
      <c r="M10" s="466"/>
      <c r="N10" s="465">
        <f>VLOOKUP($A10,T3Percentage,$C$4+'Table 3_4 data'!K$1,0)</f>
        <v>33.9</v>
      </c>
      <c r="O10" s="465">
        <f>VLOOKUP($A10,T3Percentage,$C$4+'Table 3_4 data'!L$1,0)</f>
        <v>20.9</v>
      </c>
      <c r="P10" s="145"/>
      <c r="Q10" s="145"/>
      <c r="R10" s="145"/>
      <c r="S10" s="145"/>
    </row>
    <row r="11" spans="1:19" ht="11.25" customHeight="1">
      <c r="A11" s="349"/>
      <c r="B11" s="467"/>
      <c r="C11" s="145"/>
      <c r="D11" s="145"/>
      <c r="E11" s="465"/>
      <c r="F11" s="465"/>
      <c r="G11" s="465"/>
      <c r="H11" s="465"/>
      <c r="I11" s="465"/>
      <c r="J11" s="465"/>
      <c r="K11" s="465"/>
      <c r="L11" s="465"/>
      <c r="M11" s="466"/>
      <c r="N11" s="465"/>
      <c r="O11" s="465"/>
      <c r="P11" s="145"/>
      <c r="Q11" s="145"/>
      <c r="R11" s="145"/>
      <c r="S11" s="145"/>
    </row>
    <row r="12" spans="1:19" ht="11.25" customHeight="1">
      <c r="A12" s="350" t="s">
        <v>190</v>
      </c>
      <c r="B12" s="145">
        <f>VLOOKUP($A12,T3Percentage,2,0)</f>
        <v>1419</v>
      </c>
      <c r="C12" s="464">
        <f>IF($O$3="Boys",VLOOKUP($A12,Denominators,2,0),IF($O$3="Girls",VLOOKUP($A12,Denominators,3,0),VLOOKUP($A12,Denominators,4,0)))</f>
        <v>265846</v>
      </c>
      <c r="D12" s="145"/>
      <c r="E12" s="465">
        <f>VLOOKUP($A12,T3Percentage,$C$4+'Table 3_4 data'!C$1,0)</f>
        <v>98.3</v>
      </c>
      <c r="F12" s="465">
        <f>VLOOKUP($A12,T3Percentage,$C$4+'Table 3_4 data'!D$1,0)</f>
        <v>86.6</v>
      </c>
      <c r="G12" s="465">
        <f>VLOOKUP($A12,T3Percentage,$C$4+'Table 3_4 data'!E$1,0)</f>
        <v>64.3</v>
      </c>
      <c r="H12" s="465">
        <f>VLOOKUP($A12,T3Percentage,$C$4+'Table 3_4 data'!F$1,0)</f>
        <v>97.7</v>
      </c>
      <c r="I12" s="465">
        <f>VLOOKUP($A12,T3Percentage,$C$4+'Table 3_4 data'!G$1,0)</f>
        <v>96.1</v>
      </c>
      <c r="J12" s="465">
        <f>VLOOKUP($A12,T3Percentage,$C$4+'Table 3_4 data'!H$1,0)</f>
        <v>99.8</v>
      </c>
      <c r="K12" s="465">
        <f>VLOOKUP($A12,T3Percentage,$C$4+'Table 3_4 data'!I$1,0)</f>
        <v>97.7</v>
      </c>
      <c r="L12" s="465">
        <f>VLOOKUP($A12,T3Percentage,$C$4+'Table 3_4 data'!J$1,0)</f>
        <v>99.7</v>
      </c>
      <c r="M12" s="466"/>
      <c r="N12" s="465">
        <f>VLOOKUP($A12,T3Percentage,$C$4+'Table 3_4 data'!K$1,0)</f>
        <v>38.5</v>
      </c>
      <c r="O12" s="465">
        <f>VLOOKUP($A12,T3Percentage,$C$4+'Table 3_4 data'!L$1,0)</f>
        <v>25.7</v>
      </c>
      <c r="P12" s="145"/>
      <c r="Q12" s="145"/>
      <c r="R12" s="145"/>
      <c r="S12" s="145"/>
    </row>
    <row r="13" spans="1:19" ht="11.25" customHeight="1">
      <c r="A13" s="351" t="s">
        <v>189</v>
      </c>
      <c r="B13" s="145">
        <f>VLOOKUP($A13,T3Percentage,2,0)</f>
        <v>360</v>
      </c>
      <c r="C13" s="464">
        <f>IF($O$3="Boys",VLOOKUP($A13,Denominators,2,0),IF($O$3="Girls",VLOOKUP($A13,Denominators,3,0),VLOOKUP($A13,Denominators,4,0)))</f>
        <v>60083</v>
      </c>
      <c r="D13" s="145"/>
      <c r="E13" s="465">
        <f>VLOOKUP($A13,T3Percentage,$C$4+'Table 3_4 data'!C$1,0)</f>
        <v>96.8</v>
      </c>
      <c r="F13" s="465">
        <f>VLOOKUP($A13,T3Percentage,$C$4+'Table 3_4 data'!D$1,0)</f>
        <v>85</v>
      </c>
      <c r="G13" s="465">
        <f>VLOOKUP($A13,T3Percentage,$C$4+'Table 3_4 data'!E$1,0)</f>
        <v>51.2</v>
      </c>
      <c r="H13" s="465">
        <f>VLOOKUP($A13,T3Percentage,$C$4+'Table 3_4 data'!F$1,0)</f>
        <v>95.8</v>
      </c>
      <c r="I13" s="465">
        <f>VLOOKUP($A13,T3Percentage,$C$4+'Table 3_4 data'!G$1,0)</f>
        <v>93.1</v>
      </c>
      <c r="J13" s="465">
        <f>VLOOKUP($A13,T3Percentage,$C$4+'Table 3_4 data'!H$1,0)</f>
        <v>99.6</v>
      </c>
      <c r="K13" s="465">
        <f>VLOOKUP($A13,T3Percentage,$C$4+'Table 3_4 data'!I$1,0)</f>
        <v>97.1</v>
      </c>
      <c r="L13" s="465">
        <f>VLOOKUP($A13,T3Percentage,$C$4+'Table 3_4 data'!J$1,0)</f>
        <v>99.5</v>
      </c>
      <c r="M13" s="466"/>
      <c r="N13" s="465">
        <f>VLOOKUP($A13,T3Percentage,$C$4+'Table 3_4 data'!K$1,0)</f>
        <v>21.8</v>
      </c>
      <c r="O13" s="465">
        <f>VLOOKUP($A13,T3Percentage,$C$4+'Table 3_4 data'!L$1,0)</f>
        <v>11</v>
      </c>
      <c r="P13" s="145"/>
      <c r="Q13" s="145"/>
      <c r="R13" s="145"/>
      <c r="S13" s="145"/>
    </row>
    <row r="14" spans="1:19" s="148" customFormat="1" ht="11.25" customHeight="1">
      <c r="A14" s="351" t="s">
        <v>188</v>
      </c>
      <c r="B14" s="145">
        <f>VLOOKUP($A14,T3Percentage,2,0)</f>
        <v>1045</v>
      </c>
      <c r="C14" s="464">
        <f>IF($O$3="Boys",VLOOKUP($A14,Denominators,2,0),IF($O$3="Girls",VLOOKUP($A14,Denominators,3,0),VLOOKUP($A14,Denominators,4,0)))</f>
        <v>205025</v>
      </c>
      <c r="D14" s="145"/>
      <c r="E14" s="465">
        <f>VLOOKUP($A14,T3Percentage,$C$4+'Table 3_4 data'!C$1,0)</f>
        <v>98.7</v>
      </c>
      <c r="F14" s="465">
        <f>VLOOKUP($A14,T3Percentage,$C$4+'Table 3_4 data'!D$1,0)</f>
        <v>87</v>
      </c>
      <c r="G14" s="465">
        <f>VLOOKUP($A14,T3Percentage,$C$4+'Table 3_4 data'!E$1,0)</f>
        <v>68.2</v>
      </c>
      <c r="H14" s="465">
        <f>VLOOKUP($A14,T3Percentage,$C$4+'Table 3_4 data'!F$1,0)</f>
        <v>98.2</v>
      </c>
      <c r="I14" s="465">
        <f>VLOOKUP($A14,T3Percentage,$C$4+'Table 3_4 data'!G$1,0)</f>
        <v>97</v>
      </c>
      <c r="J14" s="465">
        <f>VLOOKUP($A14,T3Percentage,$C$4+'Table 3_4 data'!H$1,0)</f>
        <v>99.8</v>
      </c>
      <c r="K14" s="465">
        <f>VLOOKUP($A14,T3Percentage,$C$4+'Table 3_4 data'!I$1,0)</f>
        <v>97.9</v>
      </c>
      <c r="L14" s="465">
        <f>VLOOKUP($A14,T3Percentage,$C$4+'Table 3_4 data'!J$1,0)</f>
        <v>99.8</v>
      </c>
      <c r="M14" s="466"/>
      <c r="N14" s="465">
        <f>VLOOKUP($A14,T3Percentage,$C$4+'Table 3_4 data'!K$1,0)</f>
        <v>43.4</v>
      </c>
      <c r="O14" s="465">
        <f>VLOOKUP($A14,T3Percentage,$C$4+'Table 3_4 data'!L$1,0)</f>
        <v>30.1</v>
      </c>
      <c r="P14" s="145"/>
      <c r="Q14" s="145"/>
      <c r="R14" s="145"/>
      <c r="S14" s="145"/>
    </row>
    <row r="15" spans="1:19" s="148" customFormat="1" ht="22.5" customHeight="1">
      <c r="A15" s="352" t="s">
        <v>187</v>
      </c>
      <c r="B15" s="145">
        <f>VLOOKUP($A15,T3Percentage,2,0)</f>
        <v>14</v>
      </c>
      <c r="C15" s="464">
        <f>IF($O$3="Boys",VLOOKUP($A15,Denominators,2,0),IF($O$3="Girls",VLOOKUP($A15,Denominators,3,0),VLOOKUP($A15,Denominators,4,0)))</f>
        <v>738</v>
      </c>
      <c r="D15" s="145"/>
      <c r="E15" s="465">
        <f>VLOOKUP($A15,T3Percentage,$C$4+'Table 3_4 data'!C$1,0)</f>
        <v>97.3</v>
      </c>
      <c r="F15" s="465">
        <f>VLOOKUP($A15,T3Percentage,$C$4+'Table 3_4 data'!D$1,0)</f>
        <v>83.5</v>
      </c>
      <c r="G15" s="465">
        <f>VLOOKUP($A15,T3Percentage,$C$4+'Table 3_4 data'!E$1,0)</f>
        <v>54.6</v>
      </c>
      <c r="H15" s="465">
        <f>VLOOKUP($A15,T3Percentage,$C$4+'Table 3_4 data'!F$1,0)</f>
        <v>96.5</v>
      </c>
      <c r="I15" s="465">
        <f>VLOOKUP($A15,T3Percentage,$C$4+'Table 3_4 data'!G$1,0)</f>
        <v>88.6</v>
      </c>
      <c r="J15" s="465">
        <f>VLOOKUP($A15,T3Percentage,$C$4+'Table 3_4 data'!H$1,0)</f>
        <v>99.9</v>
      </c>
      <c r="K15" s="465">
        <f>VLOOKUP($A15,T3Percentage,$C$4+'Table 3_4 data'!I$1,0)</f>
        <v>97.7</v>
      </c>
      <c r="L15" s="465">
        <f>VLOOKUP($A15,T3Percentage,$C$4+'Table 3_4 data'!J$1,0)</f>
        <v>100</v>
      </c>
      <c r="M15" s="466"/>
      <c r="N15" s="465">
        <f>VLOOKUP($A15,T3Percentage,$C$4+'Table 3_4 data'!K$1,0)</f>
        <v>31.3</v>
      </c>
      <c r="O15" s="465">
        <f>VLOOKUP($A15,T3Percentage,$C$4+'Table 3_4 data'!L$1,0)</f>
        <v>16.1</v>
      </c>
      <c r="P15" s="145"/>
      <c r="Q15" s="145"/>
      <c r="R15" s="145"/>
      <c r="S15" s="145"/>
    </row>
    <row r="16" spans="1:19" s="148" customFormat="1" ht="11.25" customHeight="1">
      <c r="A16" s="352"/>
      <c r="B16" s="467"/>
      <c r="C16" s="145"/>
      <c r="D16" s="145"/>
      <c r="E16" s="465"/>
      <c r="F16" s="465"/>
      <c r="G16" s="465"/>
      <c r="H16" s="465"/>
      <c r="I16" s="465"/>
      <c r="J16" s="465"/>
      <c r="K16" s="465"/>
      <c r="L16" s="465"/>
      <c r="M16" s="466"/>
      <c r="N16" s="465"/>
      <c r="O16" s="465"/>
      <c r="P16" s="145"/>
      <c r="Q16" s="145"/>
      <c r="R16" s="145"/>
      <c r="S16" s="145"/>
    </row>
    <row r="17" spans="1:19" ht="11.25" customHeight="1">
      <c r="A17" s="348" t="s">
        <v>100</v>
      </c>
      <c r="B17" s="145">
        <f>VLOOKUP($A17,T3Percentage,2,0)</f>
        <v>734</v>
      </c>
      <c r="C17" s="464">
        <f>IF($O$3="Boys",VLOOKUP($A17,Denominators,2,0),IF($O$3="Girls",VLOOKUP($A17,Denominators,3,0),VLOOKUP($A17,Denominators,4,0)))</f>
        <v>10205</v>
      </c>
      <c r="D17" s="145"/>
      <c r="E17" s="465">
        <f>VLOOKUP($A17,T3Percentage,$C$4+'Table 3_4 data'!C$1,0)</f>
        <v>44.9</v>
      </c>
      <c r="F17" s="465">
        <f>VLOOKUP($A17,T3Percentage,$C$4+'Table 3_4 data'!D$1,0)</f>
        <v>1.9</v>
      </c>
      <c r="G17" s="465">
        <f>VLOOKUP($A17,T3Percentage,$C$4+'Table 3_4 data'!E$1,0)</f>
        <v>0.4</v>
      </c>
      <c r="H17" s="465">
        <f>VLOOKUP($A17,T3Percentage,$C$4+'Table 3_4 data'!F$1,0)</f>
        <v>12.6</v>
      </c>
      <c r="I17" s="465">
        <f>VLOOKUP($A17,T3Percentage,$C$4+'Table 3_4 data'!G$1,0)</f>
        <v>8.4</v>
      </c>
      <c r="J17" s="465">
        <f>VLOOKUP($A17,T3Percentage,$C$4+'Table 3_4 data'!H$1,0)</f>
        <v>73.2</v>
      </c>
      <c r="K17" s="465">
        <f>VLOOKUP($A17,T3Percentage,$C$4+'Table 3_4 data'!I$1,0)</f>
        <v>13.7</v>
      </c>
      <c r="L17" s="465">
        <f>VLOOKUP($A17,T3Percentage,$C$4+'Table 3_4 data'!J$1,0)</f>
        <v>77.8</v>
      </c>
      <c r="M17" s="466"/>
      <c r="N17" s="465" t="str">
        <f>VLOOKUP($A17,T3Percentage,$C$4+'Table 3_4 data'!K$1,0)</f>
        <v>x</v>
      </c>
      <c r="O17" s="465">
        <f>VLOOKUP($A17,T3Percentage,$C$4+'Table 3_4 data'!L$1,0)</f>
        <v>0</v>
      </c>
      <c r="P17" s="145"/>
      <c r="Q17" s="145"/>
      <c r="R17" s="145"/>
      <c r="S17" s="145"/>
    </row>
    <row r="18" spans="1:19" ht="11.25" customHeight="1">
      <c r="A18" s="348"/>
      <c r="B18" s="467"/>
      <c r="C18" s="145"/>
      <c r="D18" s="145"/>
      <c r="E18" s="465"/>
      <c r="F18" s="465"/>
      <c r="G18" s="465"/>
      <c r="H18" s="465"/>
      <c r="I18" s="465"/>
      <c r="J18" s="465"/>
      <c r="K18" s="465"/>
      <c r="L18" s="465"/>
      <c r="M18" s="466"/>
      <c r="N18" s="465"/>
      <c r="O18" s="465"/>
      <c r="P18" s="145"/>
      <c r="Q18" s="145"/>
      <c r="R18" s="145"/>
      <c r="S18" s="145"/>
    </row>
    <row r="19" spans="1:19" ht="11.25" customHeight="1">
      <c r="A19" s="353" t="s">
        <v>186</v>
      </c>
      <c r="B19" s="145">
        <f>VLOOKUP($A19,T3Percentage,2,0)</f>
        <v>3758</v>
      </c>
      <c r="C19" s="464">
        <f>IF($O$3="Boys",VLOOKUP($A19,Denominators,2,0),IF($O$3="Girls",VLOOKUP($A19,Denominators,3,0),VLOOKUP($A19,Denominators,4,0)))</f>
        <v>571334</v>
      </c>
      <c r="D19" s="145"/>
      <c r="E19" s="465">
        <f>VLOOKUP($A19,T3Percentage,$C$4+'Table 3_4 data'!C$1,0)</f>
        <v>97.1</v>
      </c>
      <c r="F19" s="465">
        <f>VLOOKUP($A19,T3Percentage,$C$4+'Table 3_4 data'!D$1,0)</f>
        <v>82.9</v>
      </c>
      <c r="G19" s="465">
        <f>VLOOKUP($A19,T3Percentage,$C$4+'Table 3_4 data'!E$1,0)</f>
        <v>60.6</v>
      </c>
      <c r="H19" s="465">
        <f>VLOOKUP($A19,T3Percentage,$C$4+'Table 3_4 data'!F$1,0)</f>
        <v>95.8</v>
      </c>
      <c r="I19" s="465">
        <f>VLOOKUP($A19,T3Percentage,$C$4+'Table 3_4 data'!G$1,0)</f>
        <v>94.2</v>
      </c>
      <c r="J19" s="465">
        <f>VLOOKUP($A19,T3Percentage,$C$4+'Table 3_4 data'!H$1,0)</f>
        <v>99.3</v>
      </c>
      <c r="K19" s="465">
        <f>VLOOKUP($A19,T3Percentage,$C$4+'Table 3_4 data'!I$1,0)</f>
        <v>95.8</v>
      </c>
      <c r="L19" s="465">
        <f>VLOOKUP($A19,T3Percentage,$C$4+'Table 3_4 data'!J$1,0)</f>
        <v>99.3</v>
      </c>
      <c r="M19" s="466"/>
      <c r="N19" s="465">
        <f>VLOOKUP($A19,T3Percentage,$C$4+'Table 3_4 data'!K$1,0)</f>
        <v>35.5</v>
      </c>
      <c r="O19" s="465">
        <f>VLOOKUP($A19,T3Percentage,$C$4+'Table 3_4 data'!L$1,0)</f>
        <v>22.8</v>
      </c>
      <c r="P19" s="145"/>
      <c r="Q19" s="145"/>
      <c r="R19" s="145"/>
      <c r="S19" s="145"/>
    </row>
    <row r="20" spans="1:19" ht="11.25" customHeight="1">
      <c r="A20" s="353"/>
      <c r="B20" s="467"/>
      <c r="C20" s="145"/>
      <c r="D20" s="145"/>
      <c r="E20" s="465"/>
      <c r="F20" s="465"/>
      <c r="G20" s="465"/>
      <c r="H20" s="465"/>
      <c r="I20" s="465"/>
      <c r="J20" s="465"/>
      <c r="K20" s="465"/>
      <c r="L20" s="465"/>
      <c r="M20" s="466"/>
      <c r="N20" s="465"/>
      <c r="O20" s="465"/>
      <c r="P20" s="145"/>
      <c r="Q20" s="145"/>
      <c r="R20" s="145"/>
      <c r="S20" s="145"/>
    </row>
    <row r="21" spans="1:19" ht="22.5" customHeight="1">
      <c r="A21" s="354" t="s">
        <v>185</v>
      </c>
      <c r="B21" s="145">
        <f>VLOOKUP($A21,T3Percentage,2,0)</f>
        <v>432</v>
      </c>
      <c r="C21" s="464">
        <f>IF($O$3="Boys",VLOOKUP($A21,Denominators,2,0),IF($O$3="Girls",VLOOKUP($A21,Denominators,3,0),VLOOKUP($A21,Denominators,4,0)))</f>
        <v>9899</v>
      </c>
      <c r="D21" s="145"/>
      <c r="E21" s="465">
        <f>VLOOKUP($A21,T3Percentage,$C$4+'Table 3_4 data'!C$1,0)</f>
        <v>33.3</v>
      </c>
      <c r="F21" s="465">
        <f>VLOOKUP($A21,T3Percentage,$C$4+'Table 3_4 data'!D$1,0)</f>
        <v>5.6</v>
      </c>
      <c r="G21" s="465">
        <f>VLOOKUP($A21,T3Percentage,$C$4+'Table 3_4 data'!E$1,0)</f>
        <v>1.7</v>
      </c>
      <c r="H21" s="465">
        <f>VLOOKUP($A21,T3Percentage,$C$4+'Table 3_4 data'!F$1,0)</f>
        <v>24.9</v>
      </c>
      <c r="I21" s="465">
        <f>VLOOKUP($A21,T3Percentage,$C$4+'Table 3_4 data'!G$1,0)</f>
        <v>16.2</v>
      </c>
      <c r="J21" s="465">
        <f>VLOOKUP($A21,T3Percentage,$C$4+'Table 3_4 data'!H$1,0)</f>
        <v>77.7</v>
      </c>
      <c r="K21" s="465">
        <f>VLOOKUP($A21,T3Percentage,$C$4+'Table 3_4 data'!I$1,0)</f>
        <v>28.8</v>
      </c>
      <c r="L21" s="465">
        <f>VLOOKUP($A21,T3Percentage,$C$4+'Table 3_4 data'!J$1,0)</f>
        <v>81.2</v>
      </c>
      <c r="M21" s="466"/>
      <c r="N21" s="465">
        <f>VLOOKUP($A21,T3Percentage,$C$4+'Table 3_4 data'!K$1,0)</f>
        <v>0.1</v>
      </c>
      <c r="O21" s="465">
        <f>VLOOKUP($A21,T3Percentage,$C$4+'Table 3_4 data'!L$1,0)</f>
        <v>0.1</v>
      </c>
      <c r="P21" s="145"/>
      <c r="Q21" s="145"/>
      <c r="R21" s="145"/>
      <c r="S21" s="145"/>
    </row>
    <row r="22" spans="1:19" ht="11.25" customHeight="1">
      <c r="A22" s="354"/>
      <c r="B22" s="467"/>
      <c r="C22" s="145"/>
      <c r="D22" s="145"/>
      <c r="E22" s="465"/>
      <c r="F22" s="465"/>
      <c r="G22" s="465"/>
      <c r="H22" s="465"/>
      <c r="I22" s="465"/>
      <c r="J22" s="465"/>
      <c r="K22" s="465"/>
      <c r="L22" s="465"/>
      <c r="M22" s="466"/>
      <c r="N22" s="465"/>
      <c r="O22" s="465"/>
      <c r="P22" s="145"/>
      <c r="Q22" s="145"/>
      <c r="R22" s="145"/>
      <c r="S22" s="145"/>
    </row>
    <row r="23" spans="1:19" ht="33.75" customHeight="1">
      <c r="A23" s="355" t="s">
        <v>184</v>
      </c>
      <c r="B23" s="145">
        <f>VLOOKUP($A23,T3Percentage,2,0)</f>
        <v>4190</v>
      </c>
      <c r="C23" s="464">
        <f>IF($O$3="Boys",VLOOKUP($A23,Denominators,2,0),IF($O$3="Girls",VLOOKUP($A23,Denominators,3,0),VLOOKUP($A23,Denominators,4,0)))</f>
        <v>581233</v>
      </c>
      <c r="D23" s="145"/>
      <c r="E23" s="465">
        <f>VLOOKUP($A23,T3Percentage,$C$4+'Table 3_4 data'!C$1,0)</f>
        <v>96</v>
      </c>
      <c r="F23" s="465">
        <f>VLOOKUP($A23,T3Percentage,$C$4+'Table 3_4 data'!D$1,0)</f>
        <v>81.6</v>
      </c>
      <c r="G23" s="465">
        <f>VLOOKUP($A23,T3Percentage,$C$4+'Table 3_4 data'!E$1,0)</f>
        <v>59.6</v>
      </c>
      <c r="H23" s="465">
        <f>VLOOKUP($A23,T3Percentage,$C$4+'Table 3_4 data'!F$1,0)</f>
        <v>94.6</v>
      </c>
      <c r="I23" s="465">
        <f>VLOOKUP($A23,T3Percentage,$C$4+'Table 3_4 data'!G$1,0)</f>
        <v>92.8</v>
      </c>
      <c r="J23" s="465">
        <f>VLOOKUP($A23,T3Percentage,$C$4+'Table 3_4 data'!H$1,0)</f>
        <v>98.9</v>
      </c>
      <c r="K23" s="465">
        <f>VLOOKUP($A23,T3Percentage,$C$4+'Table 3_4 data'!I$1,0)</f>
        <v>94.6</v>
      </c>
      <c r="L23" s="465">
        <f>VLOOKUP($A23,T3Percentage,$C$4+'Table 3_4 data'!J$1,0)</f>
        <v>99</v>
      </c>
      <c r="M23" s="466"/>
      <c r="N23" s="465">
        <f>VLOOKUP($A23,T3Percentage,$C$4+'Table 3_4 data'!K$1,0)</f>
        <v>34.9</v>
      </c>
      <c r="O23" s="465">
        <f>VLOOKUP($A23,T3Percentage,$C$4+'Table 3_4 data'!L$1,0)</f>
        <v>22.4</v>
      </c>
      <c r="P23" s="145"/>
      <c r="Q23" s="145"/>
      <c r="R23" s="145"/>
      <c r="S23" s="145"/>
    </row>
    <row r="24" spans="1:19" ht="11.25" customHeight="1">
      <c r="A24" s="355"/>
      <c r="B24" s="467"/>
      <c r="C24" s="145"/>
      <c r="D24" s="145"/>
      <c r="E24" s="465"/>
      <c r="F24" s="465"/>
      <c r="G24" s="465"/>
      <c r="H24" s="465"/>
      <c r="I24" s="465"/>
      <c r="J24" s="465"/>
      <c r="K24" s="465"/>
      <c r="L24" s="465"/>
      <c r="M24" s="466"/>
      <c r="N24" s="465"/>
      <c r="O24" s="465"/>
      <c r="P24" s="145"/>
      <c r="Q24" s="145"/>
      <c r="R24" s="145"/>
      <c r="S24" s="145"/>
    </row>
    <row r="25" spans="1:19" ht="12" customHeight="1">
      <c r="A25" s="348" t="s">
        <v>101</v>
      </c>
      <c r="B25" s="145">
        <f>VLOOKUP($A25,T3Percentage,2,0)</f>
        <v>63</v>
      </c>
      <c r="C25" s="464">
        <f>IF($O$3="Boys",VLOOKUP($A25,Denominators,2,0),IF($O$3="Girls",VLOOKUP($A25,Denominators,3,0),VLOOKUP($A25,Denominators,4,0)))</f>
        <v>514</v>
      </c>
      <c r="D25" s="145"/>
      <c r="E25" s="465">
        <f>VLOOKUP($A25,T3Percentage,$C$4+'Table 3_4 data'!C$1,0)</f>
        <v>52.5</v>
      </c>
      <c r="F25" s="465">
        <f>VLOOKUP($A25,T3Percentage,$C$4+'Table 3_4 data'!D$1,0)</f>
        <v>8.4</v>
      </c>
      <c r="G25" s="465">
        <f>VLOOKUP($A25,T3Percentage,$C$4+'Table 3_4 data'!E$1,0)</f>
        <v>3.5</v>
      </c>
      <c r="H25" s="465">
        <f>VLOOKUP($A25,T3Percentage,$C$4+'Table 3_4 data'!F$1,0)</f>
        <v>27.8</v>
      </c>
      <c r="I25" s="465">
        <f>VLOOKUP($A25,T3Percentage,$C$4+'Table 3_4 data'!G$1,0)</f>
        <v>19.6</v>
      </c>
      <c r="J25" s="465">
        <f>VLOOKUP($A25,T3Percentage,$C$4+'Table 3_4 data'!H$1,0)</f>
        <v>77</v>
      </c>
      <c r="K25" s="465">
        <f>VLOOKUP($A25,T3Percentage,$C$4+'Table 3_4 data'!I$1,0)</f>
        <v>30.7</v>
      </c>
      <c r="L25" s="465">
        <f>VLOOKUP($A25,T3Percentage,$C$4+'Table 3_4 data'!J$1,0)</f>
        <v>79.4</v>
      </c>
      <c r="M25" s="466"/>
      <c r="N25" s="465">
        <f>VLOOKUP($A25,T3Percentage,$C$4+'Table 3_4 data'!K$1,0)</f>
        <v>1</v>
      </c>
      <c r="O25" s="465" t="str">
        <f>VLOOKUP($A25,T3Percentage,$C$4+'Table 3_4 data'!L$1,0)</f>
        <v>x</v>
      </c>
      <c r="P25" s="145"/>
      <c r="Q25" s="145"/>
      <c r="R25" s="145"/>
      <c r="S25" s="145"/>
    </row>
    <row r="26" spans="1:19" ht="12" customHeight="1">
      <c r="A26" s="348" t="s">
        <v>57</v>
      </c>
      <c r="B26" s="145">
        <f>VLOOKUP($A26,T3Percentage,2,0)</f>
        <v>852</v>
      </c>
      <c r="C26" s="464">
        <f>IF($O$3="Boys",VLOOKUP($A26,Denominators,2,0),IF($O$3="Girls",VLOOKUP($A26,Denominators,3,0),VLOOKUP($A26,Denominators,4,0)))</f>
        <v>48600</v>
      </c>
      <c r="D26" s="145"/>
      <c r="E26" s="465">
        <f>VLOOKUP($A26,T3Percentage,$C$4+'Table 3_4 data'!C$1,0)</f>
        <v>93.1</v>
      </c>
      <c r="F26" s="465">
        <f>VLOOKUP($A26,T3Percentage,$C$4+'Table 3_4 data'!D$1,0)</f>
        <v>87.2</v>
      </c>
      <c r="G26" s="465">
        <f>VLOOKUP($A26,T3Percentage,$C$4+'Table 3_4 data'!E$1,0)</f>
        <v>57.3</v>
      </c>
      <c r="H26" s="465">
        <f>VLOOKUP($A26,T3Percentage,$C$4+'Table 3_4 data'!F$1,0)</f>
        <v>92.9</v>
      </c>
      <c r="I26" s="465">
        <f>VLOOKUP($A26,T3Percentage,$C$4+'Table 3_4 data'!G$1,0)</f>
        <v>65.2</v>
      </c>
      <c r="J26" s="465">
        <f>VLOOKUP($A26,T3Percentage,$C$4+'Table 3_4 data'!H$1,0)</f>
        <v>96.9</v>
      </c>
      <c r="K26" s="465">
        <f>VLOOKUP($A26,T3Percentage,$C$4+'Table 3_4 data'!I$1,0)</f>
        <v>95.4</v>
      </c>
      <c r="L26" s="465">
        <f>VLOOKUP($A26,T3Percentage,$C$4+'Table 3_4 data'!J$1,0)</f>
        <v>97.1</v>
      </c>
      <c r="M26" s="466"/>
      <c r="N26" s="465">
        <f>VLOOKUP($A26,T3Percentage,$C$4+'Table 3_4 data'!K$1,0)</f>
        <v>36.7</v>
      </c>
      <c r="O26" s="465">
        <f>VLOOKUP($A26,T3Percentage,$C$4+'Table 3_4 data'!L$1,0)</f>
        <v>31</v>
      </c>
      <c r="P26" s="145"/>
      <c r="Q26" s="145"/>
      <c r="R26" s="145"/>
      <c r="S26" s="145"/>
    </row>
    <row r="27" spans="1:19" ht="12" customHeight="1">
      <c r="A27" s="348" t="s">
        <v>58</v>
      </c>
      <c r="B27" s="145">
        <f>VLOOKUP($A27,T3Percentage,2,0)</f>
        <v>220</v>
      </c>
      <c r="C27" s="464">
        <f>IF($O$3="Boys",VLOOKUP($A27,Denominators,2,0),IF($O$3="Girls",VLOOKUP($A27,Denominators,3,0),VLOOKUP($A27,Denominators,4,0)))</f>
        <v>2329</v>
      </c>
      <c r="D27" s="145"/>
      <c r="E27" s="465">
        <f>VLOOKUP($A27,T3Percentage,$C$4+'Table 3_4 data'!C$1,0)</f>
        <v>38.6</v>
      </c>
      <c r="F27" s="465">
        <f>VLOOKUP($A27,T3Percentage,$C$4+'Table 3_4 data'!D$1,0)</f>
        <v>5.8</v>
      </c>
      <c r="G27" s="465">
        <f>VLOOKUP($A27,T3Percentage,$C$4+'Table 3_4 data'!E$1,0)</f>
        <v>3</v>
      </c>
      <c r="H27" s="465">
        <f>VLOOKUP($A27,T3Percentage,$C$4+'Table 3_4 data'!F$1,0)</f>
        <v>25.3</v>
      </c>
      <c r="I27" s="465">
        <f>VLOOKUP($A27,T3Percentage,$C$4+'Table 3_4 data'!G$1,0)</f>
        <v>20.8</v>
      </c>
      <c r="J27" s="465">
        <f>VLOOKUP($A27,T3Percentage,$C$4+'Table 3_4 data'!H$1,0)</f>
        <v>65.9</v>
      </c>
      <c r="K27" s="465">
        <f>VLOOKUP($A27,T3Percentage,$C$4+'Table 3_4 data'!I$1,0)</f>
        <v>27.3</v>
      </c>
      <c r="L27" s="465">
        <f>VLOOKUP($A27,T3Percentage,$C$4+'Table 3_4 data'!J$1,0)</f>
        <v>68.5</v>
      </c>
      <c r="M27" s="466"/>
      <c r="N27" s="465">
        <f>VLOOKUP($A27,T3Percentage,$C$4+'Table 3_4 data'!K$1,0)</f>
        <v>0.1</v>
      </c>
      <c r="O27" s="465">
        <f>VLOOKUP($A27,T3Percentage,$C$4+'Table 3_4 data'!L$1,0)</f>
        <v>0</v>
      </c>
      <c r="P27" s="145"/>
      <c r="Q27" s="145"/>
      <c r="R27" s="145"/>
      <c r="S27" s="145"/>
    </row>
    <row r="28" spans="1:19" ht="11.25" customHeight="1">
      <c r="A28" s="348"/>
      <c r="B28" s="467"/>
      <c r="C28" s="145"/>
      <c r="D28" s="145"/>
      <c r="E28" s="465"/>
      <c r="F28" s="465"/>
      <c r="G28" s="465"/>
      <c r="H28" s="465"/>
      <c r="I28" s="465"/>
      <c r="J28" s="465"/>
      <c r="K28" s="465"/>
      <c r="L28" s="465"/>
      <c r="M28" s="466"/>
      <c r="N28" s="465"/>
      <c r="O28" s="465"/>
      <c r="P28" s="145"/>
      <c r="Q28" s="145"/>
      <c r="R28" s="145"/>
      <c r="S28" s="145"/>
    </row>
    <row r="29" spans="1:19" ht="12" customHeight="1">
      <c r="A29" s="353" t="s">
        <v>183</v>
      </c>
      <c r="B29" s="145">
        <f>VLOOKUP($A29,T3Percentage,2,0)</f>
        <v>1135</v>
      </c>
      <c r="C29" s="464">
        <f>IF($O$3="Boys",VLOOKUP($A29,Denominators,2,0),IF($O$3="Girls",VLOOKUP($A29,Denominators,3,0),VLOOKUP($A29,Denominators,4,0)))</f>
        <v>51443</v>
      </c>
      <c r="D29" s="145"/>
      <c r="E29" s="465">
        <f>VLOOKUP($A29,T3Percentage,$C$4+'Table 3_4 data'!C$1,0)</f>
        <v>90.3</v>
      </c>
      <c r="F29" s="465">
        <f>VLOOKUP($A29,T3Percentage,$C$4+'Table 3_4 data'!D$1,0)</f>
        <v>82.8</v>
      </c>
      <c r="G29" s="465">
        <f>VLOOKUP($A29,T3Percentage,$C$4+'Table 3_4 data'!E$1,0)</f>
        <v>54.3</v>
      </c>
      <c r="H29" s="465">
        <f>VLOOKUP($A29,T3Percentage,$C$4+'Table 3_4 data'!F$1,0)</f>
        <v>89.2</v>
      </c>
      <c r="I29" s="465">
        <f>VLOOKUP($A29,T3Percentage,$C$4+'Table 3_4 data'!G$1,0)</f>
        <v>62.7</v>
      </c>
      <c r="J29" s="465">
        <f>VLOOKUP($A29,T3Percentage,$C$4+'Table 3_4 data'!H$1,0)</f>
        <v>95.3</v>
      </c>
      <c r="K29" s="465">
        <f>VLOOKUP($A29,T3Percentage,$C$4+'Table 3_4 data'!I$1,0)</f>
        <v>91.7</v>
      </c>
      <c r="L29" s="465">
        <f>VLOOKUP($A29,T3Percentage,$C$4+'Table 3_4 data'!J$1,0)</f>
        <v>95.6</v>
      </c>
      <c r="M29" s="466"/>
      <c r="N29" s="465">
        <f>VLOOKUP($A29,T3Percentage,$C$4+'Table 3_4 data'!K$1,0)</f>
        <v>34.7</v>
      </c>
      <c r="O29" s="465">
        <f>VLOOKUP($A29,T3Percentage,$C$4+'Table 3_4 data'!L$1,0)</f>
        <v>29.3</v>
      </c>
      <c r="P29" s="145"/>
      <c r="Q29" s="145"/>
      <c r="R29" s="145"/>
      <c r="S29" s="145"/>
    </row>
    <row r="30" spans="1:19" ht="12" customHeight="1">
      <c r="A30" s="353"/>
      <c r="B30" s="467"/>
      <c r="C30" s="145"/>
      <c r="D30" s="145"/>
      <c r="E30" s="465"/>
      <c r="F30" s="465"/>
      <c r="G30" s="465"/>
      <c r="H30" s="465"/>
      <c r="I30" s="465"/>
      <c r="J30" s="465"/>
      <c r="K30" s="465"/>
      <c r="L30" s="465"/>
      <c r="M30" s="466"/>
      <c r="N30" s="465"/>
      <c r="O30" s="465"/>
      <c r="P30" s="145"/>
      <c r="Q30" s="145"/>
      <c r="R30" s="145"/>
      <c r="S30" s="145"/>
    </row>
    <row r="31" spans="1:19" ht="11.25" customHeight="1">
      <c r="A31" s="353" t="s">
        <v>80</v>
      </c>
      <c r="B31" s="145">
        <f>VLOOKUP($A31,T3Percentage,2,0)</f>
        <v>1017</v>
      </c>
      <c r="C31" s="464">
        <f>IF($O$3="Boys",VLOOKUP($A31,Denominators,2,0),IF($O$3="Girls",VLOOKUP($A31,Denominators,3,0),VLOOKUP($A31,Denominators,4,0)))</f>
        <v>13048</v>
      </c>
      <c r="D31" s="145"/>
      <c r="E31" s="465">
        <f>VLOOKUP($A31,T3Percentage,$C$4+'Table 3_4 data'!C$1,0)</f>
        <v>44.1</v>
      </c>
      <c r="F31" s="465">
        <f>VLOOKUP($A31,T3Percentage,$C$4+'Table 3_4 data'!D$1,0)</f>
        <v>2.9</v>
      </c>
      <c r="G31" s="465">
        <f>VLOOKUP($A31,T3Percentage,$C$4+'Table 3_4 data'!E$1,0)</f>
        <v>1</v>
      </c>
      <c r="H31" s="465">
        <f>VLOOKUP($A31,T3Percentage,$C$4+'Table 3_4 data'!F$1,0)</f>
        <v>15.5</v>
      </c>
      <c r="I31" s="465">
        <f>VLOOKUP($A31,T3Percentage,$C$4+'Table 3_4 data'!G$1,0)</f>
        <v>11</v>
      </c>
      <c r="J31" s="465">
        <f>VLOOKUP($A31,T3Percentage,$C$4+'Table 3_4 data'!H$1,0)</f>
        <v>72.1</v>
      </c>
      <c r="K31" s="465">
        <f>VLOOKUP($A31,T3Percentage,$C$4+'Table 3_4 data'!I$1,0)</f>
        <v>16.8</v>
      </c>
      <c r="L31" s="465">
        <f>VLOOKUP($A31,T3Percentage,$C$4+'Table 3_4 data'!J$1,0)</f>
        <v>76.2</v>
      </c>
      <c r="M31" s="466"/>
      <c r="N31" s="465">
        <f>VLOOKUP($A31,T3Percentage,$C$4+'Table 3_4 data'!K$1,0)</f>
        <v>0.1</v>
      </c>
      <c r="O31" s="465" t="str">
        <f>VLOOKUP($A31,T3Percentage,$C$4+'Table 3_4 data'!L$1,0)</f>
        <v>x</v>
      </c>
      <c r="P31" s="145"/>
      <c r="Q31" s="145"/>
      <c r="R31" s="145"/>
      <c r="S31" s="145"/>
    </row>
    <row r="32" spans="1:19" ht="11.25" customHeight="1">
      <c r="A32" s="353"/>
      <c r="B32" s="467"/>
      <c r="C32" s="145"/>
      <c r="D32" s="145"/>
      <c r="E32" s="465"/>
      <c r="F32" s="465"/>
      <c r="G32" s="465"/>
      <c r="H32" s="465"/>
      <c r="I32" s="465"/>
      <c r="J32" s="465"/>
      <c r="K32" s="465"/>
      <c r="L32" s="465"/>
      <c r="M32" s="466"/>
      <c r="N32" s="465"/>
      <c r="O32" s="465"/>
      <c r="P32" s="145"/>
      <c r="Q32" s="145"/>
      <c r="R32" s="145"/>
      <c r="S32" s="145"/>
    </row>
    <row r="33" spans="1:19" ht="11.25" customHeight="1">
      <c r="A33" s="353" t="s">
        <v>59</v>
      </c>
      <c r="B33" s="145">
        <f>VLOOKUP($A33,T3Percentage,2,0)</f>
        <v>5340</v>
      </c>
      <c r="C33" s="464">
        <f>IF($O$3="Boys",VLOOKUP($A33,Denominators,2,0),IF($O$3="Girls",VLOOKUP($A33,Denominators,3,0),VLOOKUP($A33,Denominators,4,0)))</f>
        <v>632676</v>
      </c>
      <c r="D33" s="145"/>
      <c r="E33" s="465">
        <f>VLOOKUP($A33,T3Percentage,$C$4+'Table 3_4 data'!C$1,0)</f>
        <v>95.7</v>
      </c>
      <c r="F33" s="465">
        <f>VLOOKUP($A33,T3Percentage,$C$4+'Table 3_4 data'!D$1,0)</f>
        <v>81.8</v>
      </c>
      <c r="G33" s="465">
        <f>VLOOKUP($A33,T3Percentage,$C$4+'Table 3_4 data'!E$1,0)</f>
        <v>59.2</v>
      </c>
      <c r="H33" s="465">
        <f>VLOOKUP($A33,T3Percentage,$C$4+'Table 3_4 data'!F$1,0)</f>
        <v>94.3</v>
      </c>
      <c r="I33" s="465">
        <f>VLOOKUP($A33,T3Percentage,$C$4+'Table 3_4 data'!G$1,0)</f>
        <v>90.5</v>
      </c>
      <c r="J33" s="465">
        <f>VLOOKUP($A33,T3Percentage,$C$4+'Table 3_4 data'!H$1,0)</f>
        <v>99.4</v>
      </c>
      <c r="K33" s="465">
        <f>VLOOKUP($A33,T3Percentage,$C$4+'Table 3_4 data'!I$1,0)</f>
        <v>94.8</v>
      </c>
      <c r="L33" s="465">
        <f>VLOOKUP($A33,T3Percentage,$C$4+'Table 3_4 data'!J$1,0)</f>
        <v>99.6</v>
      </c>
      <c r="M33" s="466"/>
      <c r="N33" s="465">
        <f>VLOOKUP($A33,T3Percentage,$C$4+'Table 3_4 data'!K$1,0)</f>
        <v>34.8</v>
      </c>
      <c r="O33" s="465">
        <f>VLOOKUP($A33,T3Percentage,$C$4+'Table 3_4 data'!L$1,0)</f>
        <v>23</v>
      </c>
      <c r="P33" s="145"/>
      <c r="Q33" s="145"/>
      <c r="R33" s="145"/>
      <c r="S33" s="145"/>
    </row>
    <row r="34" spans="1:15" ht="11.25" customHeight="1">
      <c r="A34" s="305"/>
      <c r="B34" s="305"/>
      <c r="C34" s="306"/>
      <c r="D34" s="306"/>
      <c r="E34" s="307"/>
      <c r="F34" s="307"/>
      <c r="G34" s="307"/>
      <c r="H34" s="307"/>
      <c r="I34" s="307"/>
      <c r="J34" s="307"/>
      <c r="K34" s="307"/>
      <c r="L34" s="307"/>
      <c r="M34" s="308"/>
      <c r="N34" s="308"/>
      <c r="O34" s="308"/>
    </row>
    <row r="35" spans="1:15" ht="11.25" customHeight="1">
      <c r="A35" s="142"/>
      <c r="B35" s="142"/>
      <c r="C35" s="71"/>
      <c r="D35" s="71"/>
      <c r="E35" s="72"/>
      <c r="F35" s="72"/>
      <c r="G35" s="72"/>
      <c r="H35" s="72"/>
      <c r="I35" s="72"/>
      <c r="J35" s="72"/>
      <c r="K35" s="72"/>
      <c r="L35" s="72"/>
      <c r="O35" s="124" t="s">
        <v>386</v>
      </c>
    </row>
    <row r="36" spans="1:11" ht="11.25" customHeight="1">
      <c r="A36" s="512" t="s">
        <v>477</v>
      </c>
      <c r="B36" s="512"/>
      <c r="C36" s="512"/>
      <c r="D36" s="512"/>
      <c r="E36" s="512"/>
      <c r="F36" s="512"/>
      <c r="G36" s="512"/>
      <c r="H36" s="73"/>
      <c r="I36" s="73"/>
      <c r="J36" s="73"/>
      <c r="K36" s="140"/>
    </row>
    <row r="37" spans="1:11" ht="11.25" customHeight="1">
      <c r="A37" s="512" t="s">
        <v>478</v>
      </c>
      <c r="B37" s="512"/>
      <c r="C37" s="512"/>
      <c r="D37" s="512"/>
      <c r="E37" s="512"/>
      <c r="F37" s="512"/>
      <c r="G37" s="512"/>
      <c r="H37" s="512"/>
      <c r="I37" s="135"/>
      <c r="J37" s="73"/>
      <c r="K37" s="140"/>
    </row>
    <row r="38" spans="1:11" ht="11.25" customHeight="1">
      <c r="A38" s="181" t="s">
        <v>479</v>
      </c>
      <c r="B38" s="181"/>
      <c r="C38" s="181"/>
      <c r="D38" s="181"/>
      <c r="E38" s="181"/>
      <c r="F38" s="181"/>
      <c r="G38" s="181"/>
      <c r="H38" s="181"/>
      <c r="I38" s="135"/>
      <c r="J38" s="73"/>
      <c r="K38" s="140"/>
    </row>
    <row r="39" spans="1:15" ht="22.5" customHeight="1">
      <c r="A39" s="521" t="s">
        <v>182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</row>
    <row r="40" spans="1:15" ht="11.25" customHeight="1">
      <c r="A40" s="585" t="s">
        <v>181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129"/>
    </row>
    <row r="41" spans="1:15" ht="11.25" customHeight="1">
      <c r="A41" s="512" t="s">
        <v>180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135"/>
    </row>
    <row r="42" spans="1:14" ht="11.25" customHeight="1">
      <c r="A42" s="521" t="s">
        <v>179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</row>
    <row r="43" spans="1:15" ht="22.5" customHeight="1">
      <c r="A43" s="521" t="s">
        <v>178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</row>
    <row r="44" spans="1:15" ht="11.25" customHeight="1">
      <c r="A44" s="521" t="s">
        <v>177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141"/>
    </row>
    <row r="45" spans="2:11" ht="11.25">
      <c r="B45" s="134"/>
      <c r="C45" s="143"/>
      <c r="D45" s="143"/>
      <c r="E45" s="144"/>
      <c r="K45" s="140"/>
    </row>
    <row r="46" spans="1:11" ht="11.25">
      <c r="A46" s="537" t="s">
        <v>156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</row>
    <row r="47" spans="6:12" ht="11.25">
      <c r="F47" s="143"/>
      <c r="G47" s="143"/>
      <c r="H47" s="143"/>
      <c r="I47" s="143"/>
      <c r="J47" s="143"/>
      <c r="K47" s="143"/>
      <c r="L47" s="143"/>
    </row>
  </sheetData>
  <sheetProtection sheet="1"/>
  <mergeCells count="20">
    <mergeCell ref="N2:O2"/>
    <mergeCell ref="A42:N42"/>
    <mergeCell ref="A43:O43"/>
    <mergeCell ref="A44:N44"/>
    <mergeCell ref="A46:K46"/>
    <mergeCell ref="A36:G36"/>
    <mergeCell ref="A37:H37"/>
    <mergeCell ref="A39:O39"/>
    <mergeCell ref="A40:N40"/>
    <mergeCell ref="A41:N41"/>
    <mergeCell ref="A5:A6"/>
    <mergeCell ref="A1:J1"/>
    <mergeCell ref="L4:N4"/>
    <mergeCell ref="B5:B6"/>
    <mergeCell ref="C5:C6"/>
    <mergeCell ref="E5:E6"/>
    <mergeCell ref="F5:I5"/>
    <mergeCell ref="J5:J6"/>
    <mergeCell ref="K5:L5"/>
    <mergeCell ref="N5:O5"/>
  </mergeCells>
  <conditionalFormatting sqref="E11:O11 E16:O16 E18:O18 E20:O20 E22:O22 E24:O24 E28:O28 E30:O30 E32:O32 E9:O9 N8:O8 E8:L8 E10:L10 E12:L15 E17:L17 E19:L19 E21:L21 E23:L23 E25:L27 E29:L29 E31:L31 E33:L33">
    <cfRule type="expression" priority="63" dxfId="94">
      <formula>($O$4="Percentage")</formula>
    </cfRule>
  </conditionalFormatting>
  <conditionalFormatting sqref="P10:S33">
    <cfRule type="expression" priority="60" dxfId="94">
      <formula>($O$4="Percentage")</formula>
    </cfRule>
  </conditionalFormatting>
  <conditionalFormatting sqref="P8:S8">
    <cfRule type="expression" priority="61" dxfId="94">
      <formula>($O$4="Percentage")</formula>
    </cfRule>
  </conditionalFormatting>
  <conditionalFormatting sqref="N10:O10">
    <cfRule type="expression" priority="11" dxfId="94">
      <formula>($O$4="Percentage")</formula>
    </cfRule>
  </conditionalFormatting>
  <conditionalFormatting sqref="N12:O14">
    <cfRule type="expression" priority="10" dxfId="94">
      <formula>($O$4="Percentage")</formula>
    </cfRule>
  </conditionalFormatting>
  <conditionalFormatting sqref="N15:O15">
    <cfRule type="expression" priority="9" dxfId="94">
      <formula>($O$4="Percentage")</formula>
    </cfRule>
  </conditionalFormatting>
  <conditionalFormatting sqref="N17:O17">
    <cfRule type="expression" priority="8" dxfId="94">
      <formula>($O$4="Percentage")</formula>
    </cfRule>
  </conditionalFormatting>
  <conditionalFormatting sqref="N19:O19">
    <cfRule type="expression" priority="7" dxfId="94">
      <formula>($O$4="Percentage")</formula>
    </cfRule>
  </conditionalFormatting>
  <conditionalFormatting sqref="N21:O21">
    <cfRule type="expression" priority="6" dxfId="94">
      <formula>($O$4="Percentage")</formula>
    </cfRule>
  </conditionalFormatting>
  <conditionalFormatting sqref="N23:O23">
    <cfRule type="expression" priority="5" dxfId="94">
      <formula>($O$4="Percentage")</formula>
    </cfRule>
  </conditionalFormatting>
  <conditionalFormatting sqref="N25:O27">
    <cfRule type="expression" priority="4" dxfId="94">
      <formula>($O$4="Percentage")</formula>
    </cfRule>
  </conditionalFormatting>
  <conditionalFormatting sqref="N29:O29">
    <cfRule type="expression" priority="3" dxfId="94">
      <formula>($O$4="Percentage")</formula>
    </cfRule>
  </conditionalFormatting>
  <conditionalFormatting sqref="N31:O31">
    <cfRule type="expression" priority="2" dxfId="94">
      <formula>($O$4="Percentage")</formula>
    </cfRule>
  </conditionalFormatting>
  <conditionalFormatting sqref="N33:O33">
    <cfRule type="expression" priority="1" dxfId="94">
      <formula>($O$4="Percentage")</formula>
    </cfRule>
  </conditionalFormatting>
  <dataValidations count="2">
    <dataValidation type="list" allowBlank="1" showInputMessage="1" showErrorMessage="1" sqref="O64622">
      <formula1>'Table 3a'!#REF!</formula1>
    </dataValidation>
    <dataValidation type="list" allowBlank="1" showInputMessage="1" showErrorMessage="1" sqref="O3">
      <formula1>Gender</formula1>
    </dataValidation>
  </dataValidations>
  <printOptions/>
  <pageMargins left="0.31496062992125984" right="0.2755905511811024" top="0.23" bottom="0.33" header="0.16" footer="0.16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Nelda D'Souza</dc:creator>
  <cp:keywords/>
  <dc:description/>
  <cp:lastModifiedBy>D'SOUZA, Nelda</cp:lastModifiedBy>
  <cp:lastPrinted>2014-01-20T13:20:33Z</cp:lastPrinted>
  <dcterms:created xsi:type="dcterms:W3CDTF">2012-01-24T15:03:38Z</dcterms:created>
  <dcterms:modified xsi:type="dcterms:W3CDTF">2014-01-20T15:15:56Z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