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15" windowWidth="14490" windowHeight="11640" tabRatio="840"/>
  </bookViews>
  <sheets>
    <sheet name="2012-13" sheetId="27" r:id="rId1"/>
    <sheet name="1.1" sheetId="1" r:id="rId2"/>
    <sheet name="1.2" sheetId="3" r:id="rId3"/>
    <sheet name="1.3" sheetId="4" r:id="rId4"/>
    <sheet name="1.4" sheetId="7" r:id="rId5"/>
    <sheet name="1.5" sheetId="8" r:id="rId6"/>
    <sheet name="1.6" sheetId="9" r:id="rId7"/>
    <sheet name="1.7" sheetId="31" r:id="rId8"/>
    <sheet name="1.8" sheetId="37" r:id="rId9"/>
    <sheet name="1.9" sheetId="19" r:id="rId10"/>
    <sheet name="1.10" sheetId="32" r:id="rId11"/>
    <sheet name="2.1" sheetId="20" r:id="rId12"/>
    <sheet name="2.2" sheetId="21" r:id="rId13"/>
    <sheet name="2.3" sheetId="18" r:id="rId14"/>
    <sheet name="2.4" sheetId="30" r:id="rId15"/>
    <sheet name="3.1" sheetId="24" r:id="rId16"/>
    <sheet name="3.2" sheetId="28" r:id="rId17"/>
    <sheet name="3.3" sheetId="25" r:id="rId18"/>
    <sheet name="3.4" sheetId="34" r:id="rId19"/>
    <sheet name="3.5" sheetId="23" r:id="rId20"/>
    <sheet name="3.6" sheetId="35" r:id="rId21"/>
    <sheet name="3.7" sheetId="29" r:id="rId22"/>
    <sheet name="3.8" sheetId="36" r:id="rId23"/>
  </sheets>
  <definedNames>
    <definedName name="_Hlk164056479" localSheetId="19">'3.5'!$A$7</definedName>
    <definedName name="_Hlk217277567" localSheetId="19">'3.5'!$H$5</definedName>
  </definedNames>
  <calcPr calcId="125725"/>
</workbook>
</file>

<file path=xl/calcChain.xml><?xml version="1.0" encoding="utf-8"?>
<calcChain xmlns="http://schemas.openxmlformats.org/spreadsheetml/2006/main">
  <c r="O50" i="37"/>
  <c r="N50"/>
  <c r="M50"/>
  <c r="H50"/>
  <c r="G50"/>
  <c r="F50"/>
  <c r="C50"/>
  <c r="P49"/>
  <c r="O49"/>
  <c r="N49"/>
  <c r="M49"/>
  <c r="L49"/>
  <c r="K49"/>
  <c r="J49"/>
  <c r="I49"/>
  <c r="H49"/>
  <c r="G49"/>
  <c r="F49"/>
  <c r="E49"/>
  <c r="D49"/>
  <c r="C49"/>
  <c r="B49"/>
  <c r="P48"/>
  <c r="O48"/>
  <c r="N48"/>
  <c r="M48"/>
  <c r="L48"/>
  <c r="K48"/>
  <c r="J48"/>
  <c r="I48"/>
  <c r="H48"/>
  <c r="G48"/>
  <c r="F48"/>
  <c r="E48"/>
  <c r="D48"/>
  <c r="C48"/>
  <c r="B48"/>
  <c r="P47"/>
  <c r="O47"/>
  <c r="N47"/>
  <c r="M47"/>
  <c r="L47"/>
  <c r="K47"/>
  <c r="J47"/>
  <c r="I47"/>
  <c r="H47"/>
  <c r="G47"/>
  <c r="F47"/>
  <c r="E47"/>
  <c r="D47"/>
  <c r="C47"/>
  <c r="B47"/>
  <c r="P46"/>
  <c r="O46"/>
  <c r="N46"/>
  <c r="M46"/>
  <c r="L46"/>
  <c r="K46"/>
  <c r="J46"/>
  <c r="I46"/>
  <c r="H46"/>
  <c r="G46"/>
  <c r="F46"/>
  <c r="E46"/>
  <c r="D46"/>
  <c r="C46"/>
  <c r="B46"/>
  <c r="P45"/>
  <c r="O45"/>
  <c r="N45"/>
  <c r="M45"/>
  <c r="L45"/>
  <c r="K45"/>
  <c r="J45"/>
  <c r="I45"/>
  <c r="H45"/>
  <c r="G45"/>
  <c r="F45"/>
  <c r="E45"/>
  <c r="D45"/>
  <c r="C45"/>
  <c r="B45"/>
  <c r="P44"/>
  <c r="O44"/>
  <c r="N44"/>
  <c r="M44"/>
  <c r="L44"/>
  <c r="K44"/>
  <c r="J44"/>
  <c r="I44"/>
  <c r="H44"/>
  <c r="G44"/>
  <c r="F44"/>
  <c r="E44"/>
  <c r="D44"/>
  <c r="C44"/>
  <c r="B44"/>
  <c r="P43"/>
  <c r="O43"/>
  <c r="N43"/>
  <c r="M43"/>
  <c r="L43"/>
  <c r="K43"/>
  <c r="J43"/>
  <c r="I43"/>
  <c r="H43"/>
  <c r="G43"/>
  <c r="F43"/>
  <c r="E43"/>
  <c r="D43"/>
  <c r="C43"/>
  <c r="B43"/>
  <c r="Q38"/>
  <c r="P38"/>
  <c r="O38"/>
  <c r="N38"/>
  <c r="M38"/>
  <c r="L38"/>
  <c r="K38"/>
  <c r="K50"/>
  <c r="J38"/>
  <c r="I38"/>
  <c r="H38"/>
  <c r="G38"/>
  <c r="F38"/>
  <c r="E38"/>
  <c r="D38"/>
  <c r="C38"/>
  <c r="B38"/>
  <c r="Q37"/>
  <c r="Q36"/>
  <c r="Q35"/>
  <c r="Q34"/>
  <c r="Q33"/>
  <c r="Q32"/>
  <c r="Q31"/>
  <c r="Q26"/>
  <c r="P26"/>
  <c r="O26"/>
  <c r="N26"/>
  <c r="M26"/>
  <c r="L26"/>
  <c r="K26"/>
  <c r="J26"/>
  <c r="J50"/>
  <c r="I26"/>
  <c r="H26"/>
  <c r="G26"/>
  <c r="F26"/>
  <c r="E26"/>
  <c r="D26"/>
  <c r="C26"/>
  <c r="B26"/>
  <c r="B50"/>
  <c r="Q25"/>
  <c r="Q24"/>
  <c r="Q48"/>
  <c r="Q23"/>
  <c r="Q22"/>
  <c r="Q21"/>
  <c r="Q20"/>
  <c r="Q19"/>
  <c r="P14"/>
  <c r="P50"/>
  <c r="O14"/>
  <c r="N14"/>
  <c r="M14"/>
  <c r="Q14"/>
  <c r="Q50"/>
  <c r="L14"/>
  <c r="L50"/>
  <c r="K14"/>
  <c r="J14"/>
  <c r="I14"/>
  <c r="I50"/>
  <c r="H14"/>
  <c r="G14"/>
  <c r="F14"/>
  <c r="E14"/>
  <c r="E50"/>
  <c r="D14"/>
  <c r="D50"/>
  <c r="C14"/>
  <c r="B14"/>
  <c r="Q13"/>
  <c r="Q49"/>
  <c r="Q12"/>
  <c r="Q11"/>
  <c r="Q47"/>
  <c r="Q10"/>
  <c r="Q46"/>
  <c r="Q9"/>
  <c r="Q45"/>
  <c r="Q8"/>
  <c r="Q44"/>
  <c r="Q7"/>
  <c r="Q43"/>
  <c r="H7" i="29"/>
  <c r="G5" i="36"/>
  <c r="G6"/>
  <c r="D7" i="29"/>
  <c r="D6"/>
  <c r="D5"/>
  <c r="H6"/>
  <c r="H5"/>
  <c r="E7" i="36"/>
  <c r="E5"/>
  <c r="B14" i="31"/>
  <c r="B13"/>
  <c r="B25" i="32"/>
  <c r="D24" i="28"/>
  <c r="B25" i="24"/>
  <c r="D6" i="28"/>
  <c r="D7"/>
  <c r="D8"/>
  <c r="D9"/>
  <c r="D10"/>
  <c r="D11"/>
  <c r="D12"/>
  <c r="D13"/>
  <c r="D14"/>
  <c r="D15"/>
  <c r="D16"/>
  <c r="D17"/>
  <c r="D18"/>
  <c r="D19"/>
  <c r="B14" i="23"/>
  <c r="C14"/>
  <c r="N14"/>
  <c r="D14"/>
  <c r="E14"/>
  <c r="F14"/>
  <c r="G14"/>
  <c r="H14"/>
  <c r="I14"/>
  <c r="J14"/>
  <c r="K14"/>
  <c r="L14"/>
  <c r="M14"/>
  <c r="C8"/>
  <c r="D8"/>
  <c r="E8"/>
  <c r="F8"/>
  <c r="G8"/>
  <c r="H8"/>
  <c r="I8"/>
  <c r="J8"/>
  <c r="K8"/>
  <c r="L8"/>
  <c r="M8"/>
  <c r="B8"/>
  <c r="N8"/>
  <c r="B11" i="19"/>
  <c r="B16" i="8"/>
  <c r="C7"/>
  <c r="C8"/>
  <c r="C12"/>
  <c r="B16" i="7"/>
  <c r="C6"/>
  <c r="C7"/>
  <c r="C8"/>
  <c r="C10"/>
  <c r="C11"/>
  <c r="C12"/>
  <c r="C14"/>
  <c r="C15"/>
  <c r="B12" i="4"/>
  <c r="C5"/>
  <c r="C12"/>
  <c r="C6"/>
  <c r="C7"/>
  <c r="C8"/>
  <c r="C9"/>
  <c r="C10"/>
  <c r="C11"/>
  <c r="B8" i="3"/>
  <c r="C5"/>
  <c r="B9" i="1"/>
  <c r="N13" i="23"/>
  <c r="N12"/>
  <c r="N7"/>
  <c r="N6"/>
  <c r="B25" i="18"/>
  <c r="C18"/>
  <c r="B15" i="31"/>
  <c r="B17"/>
  <c r="C10" i="19"/>
  <c r="C9"/>
  <c r="C8"/>
  <c r="C7"/>
  <c r="C11"/>
  <c r="C6"/>
  <c r="B10" i="9"/>
  <c r="C9"/>
  <c r="C8"/>
  <c r="C6"/>
  <c r="C5"/>
  <c r="B7" i="1"/>
  <c r="D5" i="28"/>
  <c r="C7" i="9"/>
  <c r="G7" i="36"/>
  <c r="E6"/>
  <c r="C10" i="9"/>
  <c r="C6" i="3"/>
  <c r="C8"/>
  <c r="C13" i="8"/>
  <c r="C9"/>
  <c r="C5"/>
  <c r="C7" i="3"/>
  <c r="C13" i="7"/>
  <c r="C9"/>
  <c r="C5"/>
  <c r="C14" i="8"/>
  <c r="C10"/>
  <c r="C6"/>
  <c r="C15"/>
  <c r="C11"/>
  <c r="C16" i="7"/>
  <c r="C16" i="8"/>
  <c r="C9" i="18"/>
  <c r="C22"/>
  <c r="C17"/>
  <c r="C7"/>
  <c r="C6"/>
  <c r="C24"/>
  <c r="C10"/>
  <c r="C23"/>
  <c r="C19"/>
  <c r="C20"/>
  <c r="C16"/>
  <c r="C12"/>
  <c r="C15"/>
  <c r="C11"/>
  <c r="C13"/>
  <c r="C8"/>
  <c r="C21"/>
  <c r="C14"/>
</calcChain>
</file>

<file path=xl/sharedStrings.xml><?xml version="1.0" encoding="utf-8"?>
<sst xmlns="http://schemas.openxmlformats.org/spreadsheetml/2006/main" count="531" uniqueCount="237">
  <si>
    <t>Percentage</t>
  </si>
  <si>
    <t xml:space="preserve">Total </t>
  </si>
  <si>
    <t>Total</t>
  </si>
  <si>
    <t>Age on load</t>
  </si>
  <si>
    <t>Scotland</t>
  </si>
  <si>
    <t>Unknown</t>
  </si>
  <si>
    <t>Wales</t>
  </si>
  <si>
    <t xml:space="preserve">Year </t>
  </si>
  <si>
    <t>Drugs</t>
  </si>
  <si>
    <t>Other</t>
  </si>
  <si>
    <t>Criminal Damage</t>
  </si>
  <si>
    <t>Rape</t>
  </si>
  <si>
    <t>By gender</t>
  </si>
  <si>
    <t>By ethnicity</t>
  </si>
  <si>
    <t>By country</t>
  </si>
  <si>
    <t>Crime scene profiles retained</t>
  </si>
  <si>
    <t>Female</t>
  </si>
  <si>
    <t>Male</t>
  </si>
  <si>
    <t>Gender</t>
  </si>
  <si>
    <t>Asian</t>
  </si>
  <si>
    <t>Black</t>
  </si>
  <si>
    <t>Middle Eastern</t>
  </si>
  <si>
    <t>White - North European</t>
  </si>
  <si>
    <t>White - South European</t>
  </si>
  <si>
    <t>Police reported ethnicity</t>
  </si>
  <si>
    <t>Number of profiles</t>
  </si>
  <si>
    <t>Under 10</t>
  </si>
  <si>
    <t>16-17</t>
  </si>
  <si>
    <t>18-20</t>
  </si>
  <si>
    <t>21-24</t>
  </si>
  <si>
    <t>25-34</t>
  </si>
  <si>
    <t>35-44</t>
  </si>
  <si>
    <t>45-54</t>
  </si>
  <si>
    <t>55-64</t>
  </si>
  <si>
    <t xml:space="preserve">65 &amp; Over </t>
  </si>
  <si>
    <t xml:space="preserve">Age Unknown </t>
  </si>
  <si>
    <t>10-15</t>
  </si>
  <si>
    <t>Northern Ireland</t>
  </si>
  <si>
    <t>Country</t>
  </si>
  <si>
    <t>Firearms</t>
  </si>
  <si>
    <t>Match rate</t>
  </si>
  <si>
    <t>On loading a crime scene profile</t>
  </si>
  <si>
    <t>On loading a subject profile</t>
  </si>
  <si>
    <t xml:space="preserve">Subject profiles: </t>
  </si>
  <si>
    <t>By current age</t>
  </si>
  <si>
    <t>By age on load</t>
  </si>
  <si>
    <t>All UK forces</t>
  </si>
  <si>
    <t>Number of crime scene profiles loaded</t>
  </si>
  <si>
    <t>Number of subject profiles loaded</t>
  </si>
  <si>
    <t>Number of matches on loading new subject profiles</t>
  </si>
  <si>
    <t>Number of matches on loading new crime scene profiles</t>
  </si>
  <si>
    <t>Monthly</t>
  </si>
  <si>
    <t>2009-10</t>
  </si>
  <si>
    <t>Year</t>
  </si>
  <si>
    <t>Crime type</t>
  </si>
  <si>
    <t>Theft of Vehicle</t>
  </si>
  <si>
    <t>Searches</t>
  </si>
  <si>
    <t>Robbery</t>
  </si>
  <si>
    <t>Matches</t>
  </si>
  <si>
    <t>Burglary (including aggravated)</t>
  </si>
  <si>
    <t>Crimes with an NDNAD match</t>
  </si>
  <si>
    <t>Total sanction detections (all evidence types)</t>
  </si>
  <si>
    <t>Crimes detected following an NDNAD match</t>
  </si>
  <si>
    <t>All Crime</t>
  </si>
  <si>
    <t>Burglary Dwelling</t>
  </si>
  <si>
    <t>Crimes with a scene examination</t>
  </si>
  <si>
    <t>Crimes with a profile loaded to NDNAD</t>
  </si>
  <si>
    <t>Recorded crimes</t>
  </si>
  <si>
    <t>England &amp; Wales forces</t>
  </si>
  <si>
    <t xml:space="preserve">Crime Scene Profiles removed </t>
  </si>
  <si>
    <t>Subject Profiles removed, of which:</t>
  </si>
  <si>
    <t>Scottish profiles</t>
  </si>
  <si>
    <t>Exceptional case procedure</t>
  </si>
  <si>
    <t>By conviction status</t>
  </si>
  <si>
    <t>Individuals on NDNAD (estimate)</t>
  </si>
  <si>
    <t>Individuals on PNC DNA sampled conviction</t>
  </si>
  <si>
    <t>Individuals on PNC DNA sampled total</t>
  </si>
  <si>
    <t>* Some of these individuals will have proceedings ongoing and may subsequently be convicted</t>
  </si>
  <si>
    <t>Individuals on PNC DNA sampled no conviction*</t>
  </si>
  <si>
    <t>Profiles retained at year end</t>
  </si>
  <si>
    <t>Profiles added and removed in year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</si>
  <si>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</si>
  <si>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</si>
  <si>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</si>
  <si>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</si>
  <si>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</si>
  <si>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</si>
  <si>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</si>
  <si>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</si>
  <si>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</si>
  <si>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</si>
  <si>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</si>
  <si>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Of which volunteers</t>
  </si>
  <si>
    <t>Subject profiles retained:</t>
  </si>
  <si>
    <t>Individuals retained (estimated)</t>
  </si>
  <si>
    <t>Total DNA profiles retained</t>
  </si>
  <si>
    <t>Profile taken for a non-recordable offence</t>
  </si>
  <si>
    <t>Chinese, Japanese or SE Asian</t>
  </si>
  <si>
    <t>1995-96</t>
  </si>
  <si>
    <t>1996-97</t>
  </si>
  <si>
    <t>1997-98</t>
  </si>
  <si>
    <t>Number of crime scenes which matched another crime scene on loading</t>
  </si>
  <si>
    <t>Detection rates with and without NDNAD</t>
  </si>
  <si>
    <t>Percentage of crimes with a scene examination</t>
  </si>
  <si>
    <t xml:space="preserve">Location of law enforcement agency </t>
  </si>
  <si>
    <t>Crime scene profiles:</t>
  </si>
  <si>
    <t>Unmatched crime scene profiles by crime type</t>
  </si>
  <si>
    <t>Crimes matched and detected in year</t>
  </si>
  <si>
    <t>TOTAL</t>
  </si>
  <si>
    <t>Number of unmatched crime scene profiles</t>
  </si>
  <si>
    <t>Subject profile replication rate (estimated)</t>
  </si>
  <si>
    <t>Data source: NDNAD management information</t>
  </si>
  <si>
    <t>Total individuals on NDNAD with no recorded conviction*</t>
  </si>
  <si>
    <t>Percentage individuals on NDNAD with no recorded conviction*</t>
  </si>
  <si>
    <t># The conviction status of these individuals is unknown</t>
  </si>
  <si>
    <t>* Some of these individuals may have a conviction that has been deleted from PNC</t>
  </si>
  <si>
    <t>Data source: PNC &amp; NDNAD management information</t>
  </si>
  <si>
    <t>Number of crimes with an NDNAD subject match</t>
  </si>
  <si>
    <t>Crime scene profiles matching a subject profile</t>
  </si>
  <si>
    <t>Crime scene profiles matching a crime scene profile</t>
  </si>
  <si>
    <t xml:space="preserve">Replication rate is based on the assumption that a subject profile that matches a second subject profile is one individual (unless determined to belong to identical twins or triplets). </t>
  </si>
  <si>
    <t>2010-11</t>
  </si>
  <si>
    <t>The NDNAD does not hold individuals' addresses. The geographical information provided is based on the location of the police force that submitted the profile.</t>
  </si>
  <si>
    <t>Other law enforcement agencies*</t>
  </si>
  <si>
    <t>Ethnicity is determined on the judgement of the police officer who takes the DNA sample.</t>
  </si>
  <si>
    <t>Unknown - either the police officer selected 'ethnicity unknown' on the form, or there is no ethnicity information accompanying the profile.</t>
  </si>
  <si>
    <t>Age is calculated from DOB provided by the individual to the police officer at the time of arrest.</t>
  </si>
  <si>
    <t xml:space="preserve">More than one crime scene profile may be held for a single crime. </t>
  </si>
  <si>
    <t>Crime scene profiles that matched before 2002 and are still held are included in these figures.</t>
  </si>
  <si>
    <t>There are some NDNAD profiles held for which the load date is unknown; these are not included in these figures.</t>
  </si>
  <si>
    <t xml:space="preserve">Offence types are recorded by forensic staff processing the DNA sample and do not correspond to police recorded crime codes. </t>
  </si>
  <si>
    <t>Scottish DNA profiles account for the majority of profile removals as different legislation on DNA retention applies in Scotland</t>
  </si>
  <si>
    <t>These figures are for matches from routine searching of profiles. Matches from urgent searches are in table 3.2</t>
  </si>
  <si>
    <t>If one crime scene profile matches to several subject profiles, only one match is counted.</t>
  </si>
  <si>
    <r>
      <t xml:space="preserve">Where several crime scene profiles are obtained from one crime, resulting in several matches, it is counted as </t>
    </r>
    <r>
      <rPr>
        <u/>
        <sz val="8"/>
        <rFont val="Arial"/>
        <family val="2"/>
      </rPr>
      <t>one</t>
    </r>
    <r>
      <rPr>
        <sz val="8"/>
        <rFont val="Arial"/>
        <family val="2"/>
      </rPr>
      <t xml:space="preserve"> crime with a match.</t>
    </r>
  </si>
  <si>
    <t>Data source: NDNAD speculative search log</t>
  </si>
  <si>
    <t>*The majority of 'other' crime types will be serious offences.</t>
  </si>
  <si>
    <t>A small number of these speculative search matches will be counted in other NDNAD match figures in section 3 of this spreadsheet.</t>
  </si>
  <si>
    <t xml:space="preserve">If a crime has more than one crime scene profile, and more than one of the profiles matches, then more than one match will be counted for that crime. </t>
  </si>
  <si>
    <t>Does not include crime scenes which match another crime scene on loading.</t>
  </si>
  <si>
    <t>Crimes detected with an NDNAD match available (1)</t>
  </si>
  <si>
    <t>Crime detected: a suspect was identified with sufficient evidence to charge</t>
  </si>
  <si>
    <t>(1) The crime was detected and a DNA match was available but the match may not necessarily have contributed to the detection</t>
  </si>
  <si>
    <t>Additional detections arising from DNA match (2)</t>
  </si>
  <si>
    <t>Total DNA-related detections (3)</t>
  </si>
  <si>
    <t>(3) 'Total DNA-related detections’ equals ‘Detected with a DNA match available’ + ‘Additional detections arising from DNA match'</t>
  </si>
  <si>
    <t>(2) Additional detections occur when, for example, a suspect, on being presented with DNA evidence linking them to one offence, confesses to further offences</t>
  </si>
  <si>
    <r>
      <t xml:space="preserve">Crimes detected with an NDNAD match available </t>
    </r>
    <r>
      <rPr>
        <sz val="8"/>
        <rFont val="Arial"/>
        <family val="2"/>
      </rPr>
      <t>(1)</t>
    </r>
  </si>
  <si>
    <r>
      <t xml:space="preserve">Detection rate with NDNAD </t>
    </r>
    <r>
      <rPr>
        <sz val="8"/>
        <rFont val="Arial"/>
        <family val="2"/>
      </rPr>
      <t>(2)</t>
    </r>
  </si>
  <si>
    <r>
      <t xml:space="preserve">Detection rate (with or without NDNAD) </t>
    </r>
    <r>
      <rPr>
        <sz val="8"/>
        <rFont val="Arial"/>
        <family val="2"/>
      </rPr>
      <t>(3)</t>
    </r>
  </si>
  <si>
    <t>(2) Detection rate with NDNAD = Crimes detected with an NDNAD match / Crimes with a profile loaded to NDNAD</t>
  </si>
  <si>
    <t>(3) Detection rate without NDNAD = Total sanction detections / Recorded crimes</t>
  </si>
  <si>
    <t>2011-12</t>
  </si>
  <si>
    <t>By gender, ethnicity &amp; current age</t>
  </si>
  <si>
    <t>Ethnic Appearance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</si>
  <si>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</si>
  <si>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</si>
  <si>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</si>
  <si>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</si>
  <si>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</si>
  <si>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</si>
  <si>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</si>
  <si>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</si>
  <si>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</si>
  <si>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</si>
  <si>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</si>
  <si>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</si>
  <si>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&amp; over</t>
  </si>
  <si>
    <t>White North European</t>
  </si>
  <si>
    <t>White South European</t>
  </si>
  <si>
    <t>All ethnicities</t>
  </si>
  <si>
    <t>All ages</t>
  </si>
  <si>
    <t>FEMALES</t>
  </si>
  <si>
    <t>MALES</t>
  </si>
  <si>
    <t>GENDER UNKNOWN</t>
  </si>
  <si>
    <t>TOTAL: MALE, FEMALE &amp; UNKNOWN</t>
  </si>
  <si>
    <t>England &amp; Wales forces only to allow comparison with census data on population</t>
  </si>
  <si>
    <t xml:space="preserve"> 'Conviction' includes cautions</t>
  </si>
  <si>
    <t>Theft</t>
  </si>
  <si>
    <t>Traffic (including fatal)</t>
  </si>
  <si>
    <t>Fraud</t>
  </si>
  <si>
    <t>Explosives</t>
  </si>
  <si>
    <t>Blackmail</t>
  </si>
  <si>
    <t>Other sexual offences</t>
  </si>
  <si>
    <r>
      <t>*Other includes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Isle of Man, Guernsey, Jersey, and military police forces and other non aligned loading bodies such as HM Revenue and Customs.</t>
    </r>
  </si>
  <si>
    <r>
      <t xml:space="preserve">England </t>
    </r>
    <r>
      <rPr>
        <sz val="8"/>
        <rFont val="Arial"/>
        <family val="2"/>
      </rPr>
      <t>#</t>
    </r>
  </si>
  <si>
    <t># England police forces includes British Transport Police</t>
  </si>
  <si>
    <r>
      <t>Individuals on NDNAD not accounted for in PNC figures</t>
    </r>
    <r>
      <rPr>
        <sz val="8"/>
        <rFont val="Arial"/>
        <family val="2"/>
      </rPr>
      <t>#</t>
    </r>
  </si>
  <si>
    <t>NDNAD Annual Report data 2012-13</t>
  </si>
  <si>
    <t>DNA profiles retained on the NDNAD, 31.03.2013</t>
  </si>
  <si>
    <t>Profiles on the NDNAD as at 31.03.2013</t>
  </si>
  <si>
    <t>Subject profiles loaded 1995 - 2013</t>
  </si>
  <si>
    <t>Subject profiles loaded to NDNAD each year, 1995 - 2013</t>
  </si>
  <si>
    <t>2012-13</t>
  </si>
  <si>
    <t>Crime scene profiles loaded 1995 - 2013</t>
  </si>
  <si>
    <t>Crime scene profiles loaded to NDNAD each year, 1995 - 2013</t>
  </si>
  <si>
    <t>Crime scene profiles loaded 2012-13 by crime type</t>
  </si>
  <si>
    <t>Crime scene profiles loaded to NDNAD, by NDNAD assigned crime type, 2012-13</t>
  </si>
  <si>
    <t>Profiles removed from the NDNAD, 2012-13</t>
  </si>
  <si>
    <t>NDNAD Crime - Subject profile matches, by NDNAD assigned crime type of the crime scene profile,  2012-13</t>
  </si>
  <si>
    <t>Profiles deleted 2012-13</t>
  </si>
  <si>
    <t>Crime scene - subject matches 2012-13 by crime type</t>
  </si>
  <si>
    <t>Urgent speculative search matches 2012-13 by crime type</t>
  </si>
  <si>
    <t>Crime scene - crime scene matches 2012-13</t>
  </si>
  <si>
    <t>NDNAD Matches 1998 - 2013</t>
  </si>
  <si>
    <t>Match rates 2012-13</t>
  </si>
  <si>
    <t>NDNAD Match rate 2003 - 2013</t>
  </si>
  <si>
    <t>Subject profiles retained on the NDNAD, by gender, 31.03.13</t>
  </si>
  <si>
    <t>Subject profiles retained on the NDNAD, by police officer reported ethnicity of subject, 31.03.13</t>
  </si>
  <si>
    <t>Subject profiles retained on the NDNAD, by age on load date, 31.03.13</t>
  </si>
  <si>
    <t>Subject profiles retained on the NDNAD, by current age, 31.03.13</t>
  </si>
  <si>
    <t>Subject profiles on the NDNAD, by nationality of police force submitting the profile, 31.03.13</t>
  </si>
  <si>
    <t>Subject profiles retained on the NDNAD, by gender, ethnicity and current age, 31.03.13, England &amp; Wales forces only</t>
  </si>
  <si>
    <t>Crime scene profiles retained on the NDNAD, by nationality of law enforcement agency submitting the profile, 31.03.13</t>
  </si>
  <si>
    <t>Unmatched crime scene profiles retained on the NDNAD, by crime type, as at 31.03.13</t>
  </si>
  <si>
    <t>Urgent speculative search matches, by NDNAD assigned crime type of the crime scene profile, 2012-13</t>
  </si>
  <si>
    <t>Crime scene to crime scene NDNAD matches, 2012-13</t>
  </si>
  <si>
    <t>NDNAD matches per year, 1998-2013</t>
  </si>
  <si>
    <t>NDNAD match rates, 2012-13</t>
  </si>
  <si>
    <t>NDNAD match rate on loading a crime scene profile, by year, 2003 - 2013</t>
  </si>
  <si>
    <t>Crimes detected following an NDNAD match, 2012-13</t>
  </si>
  <si>
    <t>Detection rates with and without the NDNAD, 2012-13</t>
  </si>
  <si>
    <t>Age on 31.03.2013</t>
  </si>
  <si>
    <t>The number of profiles loaded per year is a snapshot taken at the end of 2012-13. The figures will change due to profiles being reloaded, overwriting the original load date.</t>
  </si>
  <si>
    <t>Only new matches are counted - if a crime scene has produced a match in a previous year, then matches again in 2012-13, it is not counted.</t>
  </si>
  <si>
    <t>Abduction and kidnapping</t>
  </si>
  <si>
    <t>Arson</t>
  </si>
  <si>
    <t>Murder, Manslaughter and Attempted Murder</t>
  </si>
  <si>
    <t>Public order</t>
  </si>
  <si>
    <t>Vehicle crime</t>
  </si>
  <si>
    <t>Violent crime</t>
  </si>
  <si>
    <t xml:space="preserve">Other  </t>
  </si>
  <si>
    <t>Individuals on the NDNAD, by PNC conviction status, 24.12.13, England &amp; Wales forces only</t>
  </si>
  <si>
    <t>The number of unconvicted individuals on the NDNAD will be changing significantly as a result of implementation of the Protection of Freedoms Act</t>
  </si>
  <si>
    <t>These figures were taken just before implementation began in January 2013</t>
  </si>
  <si>
    <t>Data source: forensic data collected from police forces as part of the Annual Data Requirement. Recorded crime and sanction detection figures from Home Office 'Crimes detected in England and Wales' report 2012-13</t>
  </si>
  <si>
    <t>Current age as at 31.03.13</t>
  </si>
</sst>
</file>

<file path=xl/styles.xml><?xml version="1.0" encoding="utf-8"?>
<styleSheet xmlns="http://schemas.openxmlformats.org/spreadsheetml/2006/main">
  <numFmts count="2">
    <numFmt numFmtId="168" formatCode="0.0%"/>
    <numFmt numFmtId="169" formatCode="dd\-mmm\-yyyy"/>
  </numFmts>
  <fonts count="15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0" fontId="0" fillId="0" borderId="0" xfId="0" applyNumberFormat="1"/>
    <xf numFmtId="0" fontId="4" fillId="0" borderId="0" xfId="0" applyFont="1"/>
    <xf numFmtId="0" fontId="0" fillId="0" borderId="1" xfId="0" applyBorder="1"/>
    <xf numFmtId="10" fontId="4" fillId="0" borderId="0" xfId="0" applyNumberFormat="1" applyFont="1"/>
    <xf numFmtId="10" fontId="4" fillId="0" borderId="0" xfId="0" applyNumberFormat="1" applyFont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17" fontId="0" fillId="0" borderId="1" xfId="0" applyNumberFormat="1" applyBorder="1"/>
    <xf numFmtId="0" fontId="2" fillId="0" borderId="1" xfId="0" applyFont="1" applyBorder="1" applyAlignment="1">
      <alignment horizontal="right"/>
    </xf>
    <xf numFmtId="9" fontId="4" fillId="0" borderId="0" xfId="0" applyNumberFormat="1" applyFont="1"/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horizontal="right"/>
    </xf>
    <xf numFmtId="168" fontId="0" fillId="0" borderId="0" xfId="0" applyNumberForma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3" fontId="0" fillId="0" borderId="2" xfId="0" applyNumberFormat="1" applyBorder="1"/>
    <xf numFmtId="0" fontId="2" fillId="0" borderId="2" xfId="0" applyFont="1" applyBorder="1"/>
    <xf numFmtId="0" fontId="2" fillId="0" borderId="1" xfId="0" applyFont="1" applyBorder="1"/>
    <xf numFmtId="168" fontId="4" fillId="0" borderId="0" xfId="0" applyNumberFormat="1" applyFont="1" applyAlignment="1">
      <alignment horizontal="right"/>
    </xf>
    <xf numFmtId="168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8" fontId="4" fillId="0" borderId="0" xfId="0" applyNumberFormat="1" applyFont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0" fillId="0" borderId="0" xfId="0" applyNumberFormat="1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68" fontId="0" fillId="0" borderId="0" xfId="0" applyNumberFormat="1" applyAlignment="1"/>
    <xf numFmtId="3" fontId="0" fillId="0" borderId="0" xfId="0" applyNumberFormat="1" applyAlignment="1"/>
    <xf numFmtId="168" fontId="2" fillId="0" borderId="0" xfId="0" applyNumberFormat="1" applyFont="1" applyAlignment="1">
      <alignment vertical="top"/>
    </xf>
    <xf numFmtId="0" fontId="4" fillId="0" borderId="3" xfId="0" applyFont="1" applyBorder="1"/>
    <xf numFmtId="0" fontId="6" fillId="0" borderId="0" xfId="0" applyFont="1" applyAlignment="1">
      <alignment horizontal="left" indent="3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1" fillId="0" borderId="0" xfId="1" applyFont="1" applyAlignment="1" applyProtection="1"/>
    <xf numFmtId="0" fontId="13" fillId="0" borderId="0" xfId="1" applyFont="1" applyAlignment="1" applyProtection="1">
      <alignment horizontal="left" indent="1"/>
    </xf>
    <xf numFmtId="0" fontId="2" fillId="0" borderId="0" xfId="0" applyFont="1" applyAlignment="1">
      <alignment horizontal="right"/>
    </xf>
    <xf numFmtId="0" fontId="7" fillId="0" borderId="0" xfId="0" applyFont="1"/>
    <xf numFmtId="168" fontId="4" fillId="0" borderId="3" xfId="0" applyNumberFormat="1" applyFont="1" applyBorder="1"/>
    <xf numFmtId="0" fontId="14" fillId="0" borderId="0" xfId="0" applyFont="1"/>
    <xf numFmtId="0" fontId="4" fillId="0" borderId="0" xfId="0" applyFont="1" applyBorder="1"/>
    <xf numFmtId="168" fontId="4" fillId="0" borderId="0" xfId="0" applyNumberFormat="1" applyFont="1" applyBorder="1"/>
    <xf numFmtId="3" fontId="2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0" applyFont="1"/>
    <xf numFmtId="0" fontId="5" fillId="0" borderId="0" xfId="1" applyFont="1" applyAlignment="1" applyProtection="1">
      <alignment horizontal="left" indent="1"/>
    </xf>
    <xf numFmtId="0" fontId="5" fillId="0" borderId="0" xfId="0" applyFont="1" applyAlignment="1">
      <alignment horizontal="left" indent="1"/>
    </xf>
    <xf numFmtId="3" fontId="4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vertical="top"/>
    </xf>
    <xf numFmtId="0" fontId="4" fillId="0" borderId="0" xfId="0" applyFont="1" applyFill="1"/>
    <xf numFmtId="3" fontId="0" fillId="0" borderId="0" xfId="0" applyNumberFormat="1" applyFill="1"/>
    <xf numFmtId="0" fontId="0" fillId="0" borderId="0" xfId="0" applyFill="1"/>
    <xf numFmtId="3" fontId="4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3" fontId="4" fillId="0" borderId="0" xfId="0" applyNumberFormat="1" applyFont="1" applyFill="1"/>
    <xf numFmtId="0" fontId="7" fillId="0" borderId="0" xfId="0" applyFont="1" applyFill="1"/>
    <xf numFmtId="3" fontId="2" fillId="0" borderId="0" xfId="0" applyNumberFormat="1" applyFont="1" applyFill="1"/>
    <xf numFmtId="10" fontId="0" fillId="0" borderId="0" xfId="0" applyNumberFormat="1" applyFill="1"/>
    <xf numFmtId="10" fontId="4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10" fontId="0" fillId="0" borderId="1" xfId="0" applyNumberFormat="1" applyFill="1" applyBorder="1" applyAlignment="1">
      <alignment horizontal="right" wrapText="1"/>
    </xf>
    <xf numFmtId="168" fontId="0" fillId="0" borderId="0" xfId="0" applyNumberFormat="1" applyFill="1"/>
    <xf numFmtId="9" fontId="4" fillId="0" borderId="0" xfId="0" applyNumberFormat="1" applyFont="1" applyFill="1"/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/>
    </xf>
    <xf numFmtId="168" fontId="4" fillId="0" borderId="0" xfId="0" applyNumberFormat="1" applyFont="1" applyFill="1"/>
    <xf numFmtId="168" fontId="2" fillId="0" borderId="0" xfId="0" applyNumberFormat="1" applyFont="1" applyFill="1"/>
    <xf numFmtId="9" fontId="0" fillId="0" borderId="0" xfId="0" applyNumberFormat="1"/>
    <xf numFmtId="10" fontId="4" fillId="0" borderId="0" xfId="0" applyNumberFormat="1" applyFont="1" applyFill="1"/>
    <xf numFmtId="0" fontId="0" fillId="0" borderId="0" xfId="0" applyBorder="1"/>
    <xf numFmtId="10" fontId="4" fillId="0" borderId="0" xfId="0" applyNumberFormat="1" applyFont="1" applyBorder="1" applyAlignment="1">
      <alignment vertical="top" wrapText="1"/>
    </xf>
    <xf numFmtId="3" fontId="2" fillId="0" borderId="2" xfId="0" applyNumberFormat="1" applyFont="1" applyFill="1" applyBorder="1"/>
    <xf numFmtId="3" fontId="0" fillId="0" borderId="2" xfId="0" applyNumberFormat="1" applyFill="1" applyBorder="1" applyAlignment="1">
      <alignment vertical="center"/>
    </xf>
    <xf numFmtId="0" fontId="0" fillId="2" borderId="0" xfId="0" applyFill="1"/>
    <xf numFmtId="0" fontId="7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workbookViewId="0">
      <selection activeCell="B11" sqref="B11"/>
    </sheetView>
  </sheetViews>
  <sheetFormatPr defaultRowHeight="12.75"/>
  <cols>
    <col min="2" max="2" width="52.140625" customWidth="1"/>
  </cols>
  <sheetData>
    <row r="2" spans="1:6" ht="15.75">
      <c r="A2" s="46" t="s">
        <v>188</v>
      </c>
    </row>
    <row r="4" spans="1:6">
      <c r="A4" s="4"/>
      <c r="B4" s="4" t="s">
        <v>79</v>
      </c>
    </row>
    <row r="5" spans="1:6">
      <c r="A5">
        <v>1.1000000000000001</v>
      </c>
      <c r="B5" s="52" t="s">
        <v>190</v>
      </c>
      <c r="C5" s="47"/>
      <c r="D5" s="47"/>
      <c r="E5" s="47"/>
      <c r="F5" s="47"/>
    </row>
    <row r="6" spans="1:6">
      <c r="B6" s="47" t="s">
        <v>43</v>
      </c>
      <c r="C6" s="47"/>
      <c r="D6" s="47"/>
      <c r="E6" s="47"/>
      <c r="F6" s="47"/>
    </row>
    <row r="7" spans="1:6">
      <c r="A7">
        <v>1.2</v>
      </c>
      <c r="B7" s="53" t="s">
        <v>12</v>
      </c>
      <c r="C7" s="51"/>
      <c r="D7" s="51"/>
      <c r="E7" s="47"/>
      <c r="F7" s="47"/>
    </row>
    <row r="8" spans="1:6">
      <c r="A8">
        <v>1.3</v>
      </c>
      <c r="B8" s="53" t="s">
        <v>13</v>
      </c>
      <c r="C8" s="51"/>
      <c r="D8" s="51"/>
      <c r="E8" s="47"/>
      <c r="F8" s="47"/>
    </row>
    <row r="9" spans="1:6">
      <c r="A9">
        <v>1.4</v>
      </c>
      <c r="B9" s="53" t="s">
        <v>45</v>
      </c>
      <c r="C9" s="51"/>
      <c r="D9" s="51"/>
      <c r="E9" s="47"/>
      <c r="F9" s="47"/>
    </row>
    <row r="10" spans="1:6">
      <c r="A10">
        <v>1.5</v>
      </c>
      <c r="B10" s="53" t="s">
        <v>44</v>
      </c>
      <c r="C10" s="51"/>
      <c r="D10" s="51"/>
      <c r="E10" s="47"/>
      <c r="F10" s="47"/>
    </row>
    <row r="11" spans="1:6">
      <c r="A11">
        <v>1.6</v>
      </c>
      <c r="B11" s="53" t="s">
        <v>14</v>
      </c>
      <c r="C11" s="51"/>
      <c r="D11" s="51"/>
      <c r="E11" s="47"/>
      <c r="F11" s="47"/>
    </row>
    <row r="12" spans="1:6">
      <c r="A12">
        <v>1.7</v>
      </c>
      <c r="B12" s="53" t="s">
        <v>73</v>
      </c>
      <c r="C12" s="51"/>
      <c r="D12" s="51"/>
      <c r="E12" s="47"/>
      <c r="F12" s="47"/>
    </row>
    <row r="13" spans="1:6">
      <c r="A13">
        <v>1.8</v>
      </c>
      <c r="B13" s="63" t="s">
        <v>153</v>
      </c>
      <c r="C13" s="62"/>
      <c r="D13" s="62"/>
      <c r="E13" s="62"/>
      <c r="F13" s="47"/>
    </row>
    <row r="14" spans="1:6">
      <c r="B14" s="48" t="s">
        <v>105</v>
      </c>
      <c r="C14" s="47"/>
      <c r="D14" s="47"/>
      <c r="E14" s="47"/>
      <c r="F14" s="47"/>
    </row>
    <row r="15" spans="1:6">
      <c r="A15">
        <v>1.9</v>
      </c>
      <c r="B15" s="63" t="s">
        <v>14</v>
      </c>
      <c r="C15" s="62"/>
      <c r="D15" s="62"/>
      <c r="E15" s="62"/>
      <c r="F15" s="62"/>
    </row>
    <row r="16" spans="1:6">
      <c r="A16" s="61">
        <v>1.1000000000000001</v>
      </c>
      <c r="B16" s="63" t="s">
        <v>106</v>
      </c>
      <c r="C16" s="62"/>
      <c r="D16" s="62"/>
      <c r="E16" s="62"/>
      <c r="F16" s="62"/>
    </row>
    <row r="17" spans="1:6">
      <c r="B17" s="64"/>
      <c r="C17" s="62"/>
      <c r="D17" s="62"/>
      <c r="E17" s="62"/>
      <c r="F17" s="62"/>
    </row>
    <row r="18" spans="1:6">
      <c r="B18" s="49" t="s">
        <v>80</v>
      </c>
      <c r="C18" s="47"/>
      <c r="D18" s="47"/>
      <c r="E18" s="47"/>
      <c r="F18" s="47"/>
    </row>
    <row r="19" spans="1:6">
      <c r="A19">
        <v>2.1</v>
      </c>
      <c r="B19" s="52" t="s">
        <v>191</v>
      </c>
      <c r="C19" s="47"/>
      <c r="D19" s="47"/>
      <c r="E19" s="47"/>
      <c r="F19" s="47"/>
    </row>
    <row r="20" spans="1:6">
      <c r="A20">
        <v>2.2000000000000002</v>
      </c>
      <c r="B20" s="52" t="s">
        <v>194</v>
      </c>
      <c r="C20" s="47"/>
      <c r="D20" s="47"/>
      <c r="E20" s="47"/>
      <c r="F20" s="47"/>
    </row>
    <row r="21" spans="1:6">
      <c r="A21">
        <v>2.2999999999999998</v>
      </c>
      <c r="B21" s="52" t="s">
        <v>196</v>
      </c>
      <c r="C21" s="47"/>
      <c r="D21" s="47"/>
      <c r="E21" s="47"/>
      <c r="F21" s="47"/>
    </row>
    <row r="22" spans="1:6">
      <c r="A22">
        <v>2.4</v>
      </c>
      <c r="B22" s="52" t="s">
        <v>200</v>
      </c>
      <c r="C22" s="47"/>
      <c r="D22" s="47"/>
      <c r="E22" s="47"/>
      <c r="F22" s="47"/>
    </row>
    <row r="23" spans="1:6">
      <c r="B23" s="47"/>
      <c r="C23" s="47"/>
      <c r="D23" s="47"/>
      <c r="E23" s="47"/>
      <c r="F23" s="47"/>
    </row>
    <row r="24" spans="1:6">
      <c r="B24" s="50" t="s">
        <v>107</v>
      </c>
      <c r="C24" s="47"/>
      <c r="D24" s="47"/>
      <c r="E24" s="47"/>
      <c r="F24" s="47"/>
    </row>
    <row r="25" spans="1:6">
      <c r="A25">
        <v>3.1</v>
      </c>
      <c r="B25" s="52" t="s">
        <v>201</v>
      </c>
      <c r="C25" s="47"/>
      <c r="D25" s="47"/>
      <c r="E25" s="47"/>
      <c r="F25" s="47"/>
    </row>
    <row r="26" spans="1:6">
      <c r="A26">
        <v>3.2</v>
      </c>
      <c r="B26" s="52" t="s">
        <v>202</v>
      </c>
      <c r="C26" s="47"/>
      <c r="D26" s="47"/>
      <c r="E26" s="47"/>
      <c r="F26" s="47"/>
    </row>
    <row r="27" spans="1:6">
      <c r="A27">
        <v>3.3</v>
      </c>
      <c r="B27" s="52" t="s">
        <v>203</v>
      </c>
      <c r="C27" s="47"/>
      <c r="D27" s="47"/>
      <c r="E27" s="47"/>
      <c r="F27" s="47"/>
    </row>
    <row r="28" spans="1:6">
      <c r="A28">
        <v>3.4</v>
      </c>
      <c r="B28" s="52" t="s">
        <v>204</v>
      </c>
      <c r="C28" s="47"/>
      <c r="D28" s="47"/>
      <c r="E28" s="47"/>
      <c r="F28" s="47"/>
    </row>
    <row r="29" spans="1:6">
      <c r="A29">
        <v>3.5</v>
      </c>
      <c r="B29" s="52" t="s">
        <v>205</v>
      </c>
      <c r="C29" s="47"/>
      <c r="D29" s="47"/>
      <c r="E29" s="47"/>
      <c r="F29" s="47"/>
    </row>
    <row r="30" spans="1:6">
      <c r="A30">
        <v>3.6</v>
      </c>
      <c r="B30" s="52" t="s">
        <v>206</v>
      </c>
      <c r="C30" s="47"/>
      <c r="D30" s="47"/>
      <c r="E30" s="47"/>
      <c r="F30" s="47"/>
    </row>
    <row r="31" spans="1:6">
      <c r="A31">
        <v>3.7</v>
      </c>
      <c r="B31" s="52" t="s">
        <v>62</v>
      </c>
      <c r="C31" s="47"/>
      <c r="D31" s="47"/>
      <c r="E31" s="47"/>
      <c r="F31" s="47"/>
    </row>
    <row r="32" spans="1:6">
      <c r="A32">
        <v>3.8</v>
      </c>
      <c r="B32" s="52" t="s">
        <v>102</v>
      </c>
      <c r="C32" s="47"/>
      <c r="D32" s="47"/>
      <c r="E32" s="47"/>
      <c r="F32" s="47"/>
    </row>
  </sheetData>
  <phoneticPr fontId="3" type="noConversion"/>
  <hyperlinks>
    <hyperlink ref="B5" location="'1.1'!A1" display="Profiles on the NDNAD as at 31.03.2010"/>
    <hyperlink ref="B7" location="'1.2'!A1" display="By gender"/>
    <hyperlink ref="B8" location="'1.3'!A1" display="By ethnicity"/>
    <hyperlink ref="B9" location="'1.4'!A1" display="By age on load"/>
    <hyperlink ref="B10" location="'1.5'!A1" display="By current age"/>
    <hyperlink ref="B11" location="'1.6'!A1" display="By country"/>
    <hyperlink ref="B12" location="'1.7'!A1" display="By conviction status"/>
    <hyperlink ref="B15" location="'1.9'!A1" display="By country"/>
    <hyperlink ref="B16" location="'1.10'!A1" display="Unmatched crime scene profiles by crime type"/>
    <hyperlink ref="B19" location="'2.1'!A1" display="Subject profiles loaded 1995 - 2010"/>
    <hyperlink ref="B20" location="'2.2'!A1" display="Crime scene profiles loaded 1995 - 2010"/>
    <hyperlink ref="B21" location="'2.3'!A1" display="Crime scene profiles loaded 2009-10 by crime type"/>
    <hyperlink ref="B22" location="'2.4'!A1" display="Profiles deleted 2009-10"/>
    <hyperlink ref="B25" location="'3.1'!A1" display="Crime scene - subject matches 2009-10 by crime type"/>
    <hyperlink ref="B26" location="'3.2'!A1" display="Urgent speculative search matches 2009-10 by crime type"/>
    <hyperlink ref="B27" location="'3.3'!A1" display="Crime scene - crime scene matches and match groups 2009-10"/>
    <hyperlink ref="B28" location="'3.4'!A1" display="NDNAD Matches 1998 - 2010"/>
    <hyperlink ref="B29" location="'3.5'!A1" display="Match rates 2009-10"/>
    <hyperlink ref="B30" location="'3.6'!A1" display="NDNAD Match rate 2003 - 2010"/>
    <hyperlink ref="B31" location="'3.7'!A1" display="Crimes detected following an NDNAD match"/>
    <hyperlink ref="B32" location="'3.8'!A1" display="Detection rates with and without NDNAD"/>
    <hyperlink ref="B13" location="'1.8'!A1" display="'1.8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>
      <selection activeCell="D40" sqref="D40"/>
    </sheetView>
  </sheetViews>
  <sheetFormatPr defaultRowHeight="12.75"/>
  <cols>
    <col min="1" max="1" width="34" customWidth="1"/>
    <col min="2" max="2" width="15.42578125" style="9" customWidth="1"/>
    <col min="3" max="3" width="13.42578125" style="3" customWidth="1"/>
  </cols>
  <sheetData>
    <row r="1" spans="1:4">
      <c r="A1" s="4" t="s">
        <v>213</v>
      </c>
    </row>
    <row r="2" spans="1:4">
      <c r="A2" s="4"/>
    </row>
    <row r="3" spans="1:4">
      <c r="A3" s="4"/>
    </row>
    <row r="4" spans="1:4">
      <c r="C4" s="7" t="s">
        <v>46</v>
      </c>
    </row>
    <row r="5" spans="1:4" ht="25.5" customHeight="1">
      <c r="A5" s="30" t="s">
        <v>104</v>
      </c>
      <c r="B5" s="10" t="s">
        <v>25</v>
      </c>
      <c r="C5" s="8" t="s">
        <v>0</v>
      </c>
    </row>
    <row r="6" spans="1:4">
      <c r="A6" s="1" t="s">
        <v>185</v>
      </c>
      <c r="B6" s="9">
        <v>390393</v>
      </c>
      <c r="C6" s="21">
        <f>B6/$B$11</f>
        <v>0.91078402553227233</v>
      </c>
    </row>
    <row r="7" spans="1:4">
      <c r="A7" s="1" t="s">
        <v>6</v>
      </c>
      <c r="B7" s="9">
        <v>18077</v>
      </c>
      <c r="C7" s="21">
        <f>B7/$B$11</f>
        <v>4.217350933430386E-2</v>
      </c>
    </row>
    <row r="8" spans="1:4">
      <c r="A8" s="1" t="s">
        <v>4</v>
      </c>
      <c r="B8" s="9">
        <v>15436</v>
      </c>
      <c r="C8" s="21">
        <f>B8/$B$11</f>
        <v>3.6012075570300069E-2</v>
      </c>
    </row>
    <row r="9" spans="1:4">
      <c r="A9" s="1" t="s">
        <v>37</v>
      </c>
      <c r="B9" s="9">
        <v>3148</v>
      </c>
      <c r="C9" s="21">
        <f>B9/$B$11</f>
        <v>7.3442610712169355E-3</v>
      </c>
    </row>
    <row r="10" spans="1:4">
      <c r="A10" s="1" t="s">
        <v>123</v>
      </c>
      <c r="B10" s="9">
        <v>1580</v>
      </c>
      <c r="C10" s="21">
        <f>B10/$B$11</f>
        <v>3.6861284919068485E-3</v>
      </c>
    </row>
    <row r="11" spans="1:4">
      <c r="A11" s="4" t="s">
        <v>1</v>
      </c>
      <c r="B11" s="11">
        <f>SUM(B6:B10)</f>
        <v>428634</v>
      </c>
      <c r="C11" s="16">
        <f>SUM(C6:C10)</f>
        <v>1</v>
      </c>
      <c r="D11" s="9"/>
    </row>
    <row r="14" spans="1:4">
      <c r="A14" s="55" t="s">
        <v>111</v>
      </c>
    </row>
    <row r="15" spans="1:4">
      <c r="A15" s="55" t="s">
        <v>186</v>
      </c>
    </row>
    <row r="16" spans="1:4">
      <c r="A16" s="57" t="s">
        <v>184</v>
      </c>
    </row>
    <row r="17" spans="1:1">
      <c r="A17" s="55" t="s">
        <v>122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>
      <selection activeCell="F20" sqref="F20"/>
    </sheetView>
  </sheetViews>
  <sheetFormatPr defaultRowHeight="12.75"/>
  <cols>
    <col min="1" max="1" width="37.28515625" customWidth="1"/>
    <col min="2" max="2" width="19" style="9" customWidth="1"/>
  </cols>
  <sheetData>
    <row r="1" spans="1:3">
      <c r="A1" s="68" t="s">
        <v>214</v>
      </c>
      <c r="B1" s="69"/>
      <c r="C1" s="70"/>
    </row>
    <row r="2" spans="1:3">
      <c r="A2" s="68"/>
      <c r="B2" s="69"/>
      <c r="C2" s="70"/>
    </row>
    <row r="3" spans="1:3">
      <c r="A3" s="68"/>
      <c r="B3" s="69"/>
      <c r="C3" s="70"/>
    </row>
    <row r="4" spans="1:3">
      <c r="A4" s="70"/>
      <c r="B4" s="71" t="s">
        <v>46</v>
      </c>
      <c r="C4" s="70"/>
    </row>
    <row r="5" spans="1:3" ht="26.25" customHeight="1">
      <c r="A5" s="72" t="s">
        <v>54</v>
      </c>
      <c r="B5" s="73" t="s">
        <v>109</v>
      </c>
      <c r="C5" s="70"/>
    </row>
    <row r="6" spans="1:3">
      <c r="A6" s="74" t="s">
        <v>59</v>
      </c>
      <c r="B6" s="69">
        <v>68037</v>
      </c>
      <c r="C6" s="70"/>
    </row>
    <row r="7" spans="1:3">
      <c r="A7" s="74" t="s">
        <v>229</v>
      </c>
      <c r="B7" s="69">
        <v>45510</v>
      </c>
      <c r="C7" s="70"/>
    </row>
    <row r="8" spans="1:3">
      <c r="A8" s="74" t="s">
        <v>10</v>
      </c>
      <c r="B8" s="69">
        <v>10538</v>
      </c>
      <c r="C8" s="70"/>
    </row>
    <row r="9" spans="1:3">
      <c r="A9" s="74" t="s">
        <v>57</v>
      </c>
      <c r="B9" s="69">
        <v>7655</v>
      </c>
      <c r="C9" s="70"/>
    </row>
    <row r="10" spans="1:3">
      <c r="A10" s="74" t="s">
        <v>230</v>
      </c>
      <c r="B10" s="69">
        <v>4146</v>
      </c>
      <c r="C10" s="70"/>
    </row>
    <row r="11" spans="1:3">
      <c r="A11" s="74" t="s">
        <v>178</v>
      </c>
      <c r="B11" s="69">
        <v>4102</v>
      </c>
      <c r="C11" s="70"/>
    </row>
    <row r="12" spans="1:3">
      <c r="A12" s="74" t="s">
        <v>227</v>
      </c>
      <c r="B12" s="69">
        <v>3368</v>
      </c>
      <c r="C12" s="70"/>
    </row>
    <row r="13" spans="1:3">
      <c r="A13" s="74" t="s">
        <v>8</v>
      </c>
      <c r="B13" s="69">
        <v>3106</v>
      </c>
      <c r="C13" s="69"/>
    </row>
    <row r="14" spans="1:3">
      <c r="A14" s="74" t="s">
        <v>11</v>
      </c>
      <c r="B14" s="69">
        <v>2849</v>
      </c>
      <c r="C14" s="70"/>
    </row>
    <row r="15" spans="1:3">
      <c r="A15" s="74" t="s">
        <v>179</v>
      </c>
      <c r="B15" s="69">
        <v>1502</v>
      </c>
      <c r="C15" s="70"/>
    </row>
    <row r="16" spans="1:3">
      <c r="A16" s="74" t="s">
        <v>226</v>
      </c>
      <c r="B16" s="69">
        <v>1494</v>
      </c>
      <c r="C16" s="70"/>
    </row>
    <row r="17" spans="1:3">
      <c r="A17" s="74" t="s">
        <v>183</v>
      </c>
      <c r="B17" s="69">
        <v>1047</v>
      </c>
      <c r="C17" s="70"/>
    </row>
    <row r="18" spans="1:3">
      <c r="A18" s="74" t="s">
        <v>39</v>
      </c>
      <c r="B18" s="77">
        <v>712</v>
      </c>
      <c r="C18" s="69"/>
    </row>
    <row r="19" spans="1:3">
      <c r="A19" s="74" t="s">
        <v>180</v>
      </c>
      <c r="B19" s="77">
        <v>541</v>
      </c>
      <c r="C19" s="69"/>
    </row>
    <row r="20" spans="1:3">
      <c r="A20" s="74" t="s">
        <v>228</v>
      </c>
      <c r="B20" s="77">
        <v>482</v>
      </c>
      <c r="C20" s="69"/>
    </row>
    <row r="21" spans="1:3" ht="15" customHeight="1">
      <c r="A21" s="74" t="s">
        <v>225</v>
      </c>
      <c r="B21" s="77">
        <v>459</v>
      </c>
      <c r="C21" s="69"/>
    </row>
    <row r="22" spans="1:3">
      <c r="A22" s="74" t="s">
        <v>181</v>
      </c>
      <c r="B22" s="77">
        <v>223</v>
      </c>
      <c r="C22" s="69"/>
    </row>
    <row r="23" spans="1:3">
      <c r="A23" s="74" t="s">
        <v>182</v>
      </c>
      <c r="B23" s="77">
        <v>70</v>
      </c>
      <c r="C23" s="69"/>
    </row>
    <row r="24" spans="1:3">
      <c r="A24" s="74" t="s">
        <v>9</v>
      </c>
      <c r="B24" s="77">
        <v>5925</v>
      </c>
      <c r="C24" s="69"/>
    </row>
    <row r="25" spans="1:3">
      <c r="A25" s="68" t="s">
        <v>108</v>
      </c>
      <c r="B25" s="75">
        <f>SUM(B6:B24)</f>
        <v>161766</v>
      </c>
      <c r="C25" s="69"/>
    </row>
    <row r="26" spans="1:3">
      <c r="A26" s="70"/>
      <c r="B26" s="69"/>
      <c r="C26" s="70"/>
    </row>
    <row r="27" spans="1:3">
      <c r="A27" s="70"/>
      <c r="B27" s="69"/>
      <c r="C27" s="70"/>
    </row>
    <row r="28" spans="1:3">
      <c r="A28" s="76" t="s">
        <v>111</v>
      </c>
      <c r="B28" s="69"/>
      <c r="C28" s="70"/>
    </row>
    <row r="29" spans="1:3">
      <c r="A29" s="76" t="s">
        <v>127</v>
      </c>
      <c r="B29" s="69"/>
      <c r="C29" s="70"/>
    </row>
    <row r="30" spans="1:3">
      <c r="A30" s="76" t="s">
        <v>128</v>
      </c>
      <c r="B30" s="69"/>
      <c r="C30" s="70"/>
    </row>
    <row r="33" spans="1:2">
      <c r="A33" s="70"/>
      <c r="B33" s="69"/>
    </row>
  </sheetData>
  <phoneticPr fontId="3" type="noConversion"/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>
      <selection activeCell="D40" sqref="D40"/>
    </sheetView>
  </sheetViews>
  <sheetFormatPr defaultRowHeight="12.75"/>
  <cols>
    <col min="1" max="1" width="11.42578125" customWidth="1"/>
    <col min="2" max="2" width="16" style="9" customWidth="1"/>
  </cols>
  <sheetData>
    <row r="1" spans="1:2">
      <c r="A1" s="4" t="s">
        <v>192</v>
      </c>
    </row>
    <row r="2" spans="1:2">
      <c r="A2" s="4"/>
    </row>
    <row r="3" spans="1:2">
      <c r="B3" s="20" t="s">
        <v>46</v>
      </c>
    </row>
    <row r="4" spans="1:2" ht="25.5" customHeight="1">
      <c r="A4" s="5" t="s">
        <v>7</v>
      </c>
      <c r="B4" s="17" t="s">
        <v>48</v>
      </c>
    </row>
    <row r="5" spans="1:2">
      <c r="A5" s="1" t="s">
        <v>98</v>
      </c>
      <c r="B5" s="9">
        <v>26361</v>
      </c>
    </row>
    <row r="6" spans="1:2">
      <c r="A6" s="1" t="s">
        <v>99</v>
      </c>
      <c r="B6" s="9">
        <v>63127</v>
      </c>
    </row>
    <row r="7" spans="1:2">
      <c r="A7" s="1" t="s">
        <v>100</v>
      </c>
      <c r="B7" s="9">
        <v>104581</v>
      </c>
    </row>
    <row r="8" spans="1:2">
      <c r="A8" s="1" t="s">
        <v>81</v>
      </c>
      <c r="B8" s="9">
        <v>210869</v>
      </c>
    </row>
    <row r="9" spans="1:2">
      <c r="A9" s="1" t="s">
        <v>82</v>
      </c>
      <c r="B9" s="9">
        <v>196784</v>
      </c>
    </row>
    <row r="10" spans="1:2">
      <c r="A10" s="1" t="s">
        <v>83</v>
      </c>
      <c r="B10" s="9">
        <v>376294</v>
      </c>
    </row>
    <row r="11" spans="1:2">
      <c r="A11" s="1" t="s">
        <v>84</v>
      </c>
      <c r="B11" s="9">
        <v>494867</v>
      </c>
    </row>
    <row r="12" spans="1:2">
      <c r="A12" s="1" t="s">
        <v>85</v>
      </c>
      <c r="B12" s="69">
        <v>488519</v>
      </c>
    </row>
    <row r="13" spans="1:2">
      <c r="A13" s="1" t="s">
        <v>86</v>
      </c>
      <c r="B13" s="9">
        <v>475297</v>
      </c>
    </row>
    <row r="14" spans="1:2">
      <c r="A14" s="1" t="s">
        <v>87</v>
      </c>
      <c r="B14" s="9">
        <v>521116</v>
      </c>
    </row>
    <row r="15" spans="1:2">
      <c r="A15" s="1" t="s">
        <v>88</v>
      </c>
      <c r="B15" s="9">
        <v>715144</v>
      </c>
    </row>
    <row r="16" spans="1:2">
      <c r="A16" s="1" t="s">
        <v>89</v>
      </c>
      <c r="B16" s="9">
        <v>722462</v>
      </c>
    </row>
    <row r="17" spans="1:2">
      <c r="A17" s="1" t="s">
        <v>90</v>
      </c>
      <c r="B17" s="9">
        <v>590995</v>
      </c>
    </row>
    <row r="18" spans="1:2">
      <c r="A18" s="1" t="s">
        <v>91</v>
      </c>
      <c r="B18" s="9">
        <v>580696</v>
      </c>
    </row>
    <row r="19" spans="1:2">
      <c r="A19" s="1" t="s">
        <v>52</v>
      </c>
      <c r="B19" s="9">
        <v>540108</v>
      </c>
    </row>
    <row r="20" spans="1:2">
      <c r="A20" s="1" t="s">
        <v>121</v>
      </c>
      <c r="B20" s="9">
        <v>474111</v>
      </c>
    </row>
    <row r="21" spans="1:2">
      <c r="A21" s="1" t="s">
        <v>152</v>
      </c>
      <c r="B21" s="9">
        <v>398845</v>
      </c>
    </row>
    <row r="22" spans="1:2">
      <c r="A22" s="1" t="s">
        <v>193</v>
      </c>
      <c r="B22" s="9">
        <v>362319</v>
      </c>
    </row>
    <row r="23" spans="1:2">
      <c r="A23" s="1"/>
    </row>
    <row r="25" spans="1:2">
      <c r="A25" s="55" t="s">
        <v>111</v>
      </c>
    </row>
    <row r="26" spans="1:2">
      <c r="A26" s="55" t="s">
        <v>223</v>
      </c>
    </row>
    <row r="27" spans="1:2">
      <c r="A27" s="55" t="s">
        <v>129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>
      <selection activeCell="D40" sqref="D40"/>
    </sheetView>
  </sheetViews>
  <sheetFormatPr defaultRowHeight="12.75"/>
  <cols>
    <col min="1" max="1" width="10.85546875" bestFit="1" customWidth="1"/>
    <col min="2" max="2" width="18.28515625" style="9" customWidth="1"/>
  </cols>
  <sheetData>
    <row r="1" spans="1:2">
      <c r="A1" s="4" t="s">
        <v>195</v>
      </c>
    </row>
    <row r="3" spans="1:2">
      <c r="B3" s="20" t="s">
        <v>46</v>
      </c>
    </row>
    <row r="4" spans="1:2" ht="27" customHeight="1">
      <c r="A4" s="5" t="s">
        <v>7</v>
      </c>
      <c r="B4" s="17" t="s">
        <v>47</v>
      </c>
    </row>
    <row r="5" spans="1:2">
      <c r="A5" s="1" t="s">
        <v>98</v>
      </c>
      <c r="B5" s="9">
        <v>1319</v>
      </c>
    </row>
    <row r="6" spans="1:2">
      <c r="A6" s="1" t="s">
        <v>99</v>
      </c>
      <c r="B6" s="9">
        <v>3510</v>
      </c>
    </row>
    <row r="7" spans="1:2">
      <c r="A7" s="1" t="s">
        <v>100</v>
      </c>
      <c r="B7" s="9">
        <v>9017</v>
      </c>
    </row>
    <row r="8" spans="1:2">
      <c r="A8" s="1" t="s">
        <v>81</v>
      </c>
      <c r="B8" s="9">
        <v>9247</v>
      </c>
    </row>
    <row r="9" spans="1:2">
      <c r="A9" s="1" t="s">
        <v>82</v>
      </c>
      <c r="B9" s="9">
        <v>13594</v>
      </c>
    </row>
    <row r="10" spans="1:2">
      <c r="A10" s="1" t="s">
        <v>83</v>
      </c>
      <c r="B10" s="9">
        <v>22422</v>
      </c>
    </row>
    <row r="11" spans="1:2">
      <c r="A11" s="1" t="s">
        <v>84</v>
      </c>
      <c r="B11" s="9">
        <v>36055</v>
      </c>
    </row>
    <row r="12" spans="1:2">
      <c r="A12" s="1" t="s">
        <v>85</v>
      </c>
      <c r="B12" s="9">
        <v>61431</v>
      </c>
    </row>
    <row r="13" spans="1:2">
      <c r="A13" s="1" t="s">
        <v>86</v>
      </c>
      <c r="B13" s="9">
        <v>60226</v>
      </c>
    </row>
    <row r="14" spans="1:2">
      <c r="A14" s="1" t="s">
        <v>87</v>
      </c>
      <c r="B14" s="9">
        <v>59247</v>
      </c>
    </row>
    <row r="15" spans="1:2">
      <c r="A15" s="1" t="s">
        <v>88</v>
      </c>
      <c r="B15" s="9">
        <v>68774</v>
      </c>
    </row>
    <row r="16" spans="1:2">
      <c r="A16" s="1" t="s">
        <v>89</v>
      </c>
      <c r="B16" s="9">
        <v>55217</v>
      </c>
    </row>
    <row r="17" spans="1:2">
      <c r="A17" s="1" t="s">
        <v>90</v>
      </c>
      <c r="B17" s="9">
        <v>50579</v>
      </c>
    </row>
    <row r="18" spans="1:2">
      <c r="A18" s="1" t="s">
        <v>91</v>
      </c>
      <c r="B18" s="9">
        <v>50219</v>
      </c>
    </row>
    <row r="19" spans="1:2">
      <c r="A19" s="1" t="s">
        <v>52</v>
      </c>
      <c r="B19" s="9">
        <v>43974</v>
      </c>
    </row>
    <row r="20" spans="1:2">
      <c r="A20" s="1" t="s">
        <v>121</v>
      </c>
      <c r="B20" s="9">
        <v>39949</v>
      </c>
    </row>
    <row r="21" spans="1:2">
      <c r="A21" s="1" t="s">
        <v>152</v>
      </c>
      <c r="B21" s="9">
        <v>38870</v>
      </c>
    </row>
    <row r="22" spans="1:2">
      <c r="A22" s="1" t="s">
        <v>193</v>
      </c>
      <c r="B22" s="9">
        <v>33190</v>
      </c>
    </row>
    <row r="23" spans="1:2">
      <c r="A23" s="1"/>
    </row>
    <row r="25" spans="1:2">
      <c r="A25" s="55" t="s">
        <v>111</v>
      </c>
    </row>
    <row r="26" spans="1:2">
      <c r="A26" s="55" t="s">
        <v>223</v>
      </c>
    </row>
    <row r="27" spans="1:2">
      <c r="A27" s="55" t="s">
        <v>129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>
      <selection activeCell="J14" sqref="J14"/>
    </sheetView>
  </sheetViews>
  <sheetFormatPr defaultRowHeight="12.75"/>
  <cols>
    <col min="1" max="1" width="31.7109375" customWidth="1"/>
    <col min="2" max="2" width="20" style="9" customWidth="1"/>
    <col min="3" max="3" width="13.85546875" style="3" customWidth="1"/>
  </cols>
  <sheetData>
    <row r="1" spans="1:3">
      <c r="A1" s="68" t="s">
        <v>197</v>
      </c>
      <c r="B1" s="69"/>
      <c r="C1" s="78"/>
    </row>
    <row r="2" spans="1:3">
      <c r="A2" s="74"/>
      <c r="B2" s="69"/>
      <c r="C2" s="78"/>
    </row>
    <row r="3" spans="1:3">
      <c r="A3" s="74"/>
      <c r="B3" s="69"/>
      <c r="C3" s="78"/>
    </row>
    <row r="4" spans="1:3">
      <c r="A4" s="70"/>
      <c r="B4" s="69"/>
      <c r="C4" s="79" t="s">
        <v>46</v>
      </c>
    </row>
    <row r="5" spans="1:3" s="19" customFormat="1" ht="25.5" customHeight="1">
      <c r="A5" s="80" t="s">
        <v>54</v>
      </c>
      <c r="B5" s="81" t="s">
        <v>47</v>
      </c>
      <c r="C5" s="82" t="s">
        <v>0</v>
      </c>
    </row>
    <row r="6" spans="1:3">
      <c r="A6" s="74" t="s">
        <v>59</v>
      </c>
      <c r="B6" s="86">
        <v>15268</v>
      </c>
      <c r="C6" s="83">
        <f t="shared" ref="C6:C24" si="0">B6/$B$25</f>
        <v>0.46001807773425729</v>
      </c>
    </row>
    <row r="7" spans="1:3">
      <c r="A7" s="74" t="s">
        <v>229</v>
      </c>
      <c r="B7" s="77">
        <v>4396</v>
      </c>
      <c r="C7" s="83">
        <f t="shared" si="0"/>
        <v>0.13244953299186502</v>
      </c>
    </row>
    <row r="8" spans="1:3">
      <c r="A8" s="74" t="s">
        <v>10</v>
      </c>
      <c r="B8" s="77">
        <v>3429</v>
      </c>
      <c r="C8" s="83">
        <f t="shared" si="0"/>
        <v>0.10331425128050617</v>
      </c>
    </row>
    <row r="9" spans="1:3">
      <c r="A9" s="74" t="s">
        <v>8</v>
      </c>
      <c r="B9" s="77">
        <v>1779</v>
      </c>
      <c r="C9" s="83">
        <f t="shared" si="0"/>
        <v>5.3600482072913527E-2</v>
      </c>
    </row>
    <row r="10" spans="1:3">
      <c r="A10" s="74" t="s">
        <v>230</v>
      </c>
      <c r="B10" s="77">
        <v>1691</v>
      </c>
      <c r="C10" s="83">
        <f t="shared" si="0"/>
        <v>5.0949081048508586E-2</v>
      </c>
    </row>
    <row r="11" spans="1:3" ht="12.75" customHeight="1">
      <c r="A11" s="74" t="s">
        <v>178</v>
      </c>
      <c r="B11" s="77">
        <v>1595</v>
      </c>
      <c r="C11" s="83">
        <f t="shared" si="0"/>
        <v>4.805664356733956E-2</v>
      </c>
    </row>
    <row r="12" spans="1:3">
      <c r="A12" s="74" t="s">
        <v>57</v>
      </c>
      <c r="B12" s="77">
        <v>1532</v>
      </c>
      <c r="C12" s="83">
        <f t="shared" si="0"/>
        <v>4.6158481470322386E-2</v>
      </c>
    </row>
    <row r="13" spans="1:3">
      <c r="A13" s="74" t="s">
        <v>11</v>
      </c>
      <c r="B13" s="77">
        <v>625</v>
      </c>
      <c r="C13" s="83">
        <f t="shared" si="0"/>
        <v>1.8830973184694184E-2</v>
      </c>
    </row>
    <row r="14" spans="1:3">
      <c r="A14" s="74" t="s">
        <v>227</v>
      </c>
      <c r="B14" s="77">
        <v>433</v>
      </c>
      <c r="C14" s="83">
        <f t="shared" si="0"/>
        <v>1.3046098222356131E-2</v>
      </c>
    </row>
    <row r="15" spans="1:3">
      <c r="A15" s="74" t="s">
        <v>183</v>
      </c>
      <c r="B15" s="77">
        <v>262</v>
      </c>
      <c r="C15" s="83">
        <f t="shared" si="0"/>
        <v>7.8939439590238018E-3</v>
      </c>
    </row>
    <row r="16" spans="1:3">
      <c r="A16" s="74" t="s">
        <v>179</v>
      </c>
      <c r="B16" s="77">
        <v>253</v>
      </c>
      <c r="C16" s="83">
        <f t="shared" si="0"/>
        <v>7.6227779451642063E-3</v>
      </c>
    </row>
    <row r="17" spans="1:3">
      <c r="A17" s="74" t="s">
        <v>226</v>
      </c>
      <c r="B17" s="77">
        <v>250</v>
      </c>
      <c r="C17" s="83">
        <f t="shared" si="0"/>
        <v>7.5323892738776736E-3</v>
      </c>
    </row>
    <row r="18" spans="1:3">
      <c r="A18" s="74" t="s">
        <v>180</v>
      </c>
      <c r="B18" s="77">
        <v>207</v>
      </c>
      <c r="C18" s="83">
        <f t="shared" si="0"/>
        <v>6.2368183187707137E-3</v>
      </c>
    </row>
    <row r="19" spans="1:3">
      <c r="A19" s="74" t="s">
        <v>39</v>
      </c>
      <c r="B19" s="85">
        <v>196</v>
      </c>
      <c r="C19" s="83">
        <f t="shared" si="0"/>
        <v>5.9053931907200961E-3</v>
      </c>
    </row>
    <row r="20" spans="1:3" ht="15" customHeight="1">
      <c r="A20" s="74" t="s">
        <v>228</v>
      </c>
      <c r="B20" s="77">
        <v>127</v>
      </c>
      <c r="C20" s="83">
        <f t="shared" si="0"/>
        <v>3.8264537511298585E-3</v>
      </c>
    </row>
    <row r="21" spans="1:3" ht="15" customHeight="1">
      <c r="A21" s="74" t="s">
        <v>225</v>
      </c>
      <c r="B21" s="77">
        <v>79</v>
      </c>
      <c r="C21" s="83">
        <f t="shared" si="0"/>
        <v>2.3802350105453451E-3</v>
      </c>
    </row>
    <row r="22" spans="1:3">
      <c r="A22" s="74" t="s">
        <v>182</v>
      </c>
      <c r="B22" s="77">
        <v>7</v>
      </c>
      <c r="C22" s="83">
        <f t="shared" si="0"/>
        <v>2.1090689966857487E-4</v>
      </c>
    </row>
    <row r="23" spans="1:3">
      <c r="A23" s="74" t="s">
        <v>181</v>
      </c>
      <c r="B23" s="77">
        <v>4</v>
      </c>
      <c r="C23" s="83">
        <f t="shared" si="0"/>
        <v>1.2051822838204278E-4</v>
      </c>
    </row>
    <row r="24" spans="1:3">
      <c r="A24" s="74" t="s">
        <v>9</v>
      </c>
      <c r="B24" s="77">
        <v>1057</v>
      </c>
      <c r="C24" s="83">
        <f t="shared" si="0"/>
        <v>3.1846941849954805E-2</v>
      </c>
    </row>
    <row r="25" spans="1:3" s="4" customFormat="1">
      <c r="A25" s="68" t="s">
        <v>108</v>
      </c>
      <c r="B25" s="75">
        <f>SUM(B6:B24)</f>
        <v>33190</v>
      </c>
      <c r="C25" s="84">
        <v>1</v>
      </c>
    </row>
    <row r="26" spans="1:3">
      <c r="A26" s="4"/>
      <c r="B26" s="11"/>
    </row>
    <row r="28" spans="1:3">
      <c r="A28" s="55" t="s">
        <v>111</v>
      </c>
    </row>
    <row r="29" spans="1:3">
      <c r="A29" s="55" t="s">
        <v>130</v>
      </c>
    </row>
    <row r="32" spans="1:3">
      <c r="A32" s="70"/>
      <c r="B32" s="69"/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>
      <selection activeCell="C14" sqref="C14"/>
    </sheetView>
  </sheetViews>
  <sheetFormatPr defaultRowHeight="12.75"/>
  <cols>
    <col min="1" max="1" width="38.140625" customWidth="1"/>
  </cols>
  <sheetData>
    <row r="1" spans="1:2">
      <c r="A1" s="4" t="s">
        <v>198</v>
      </c>
    </row>
    <row r="2" spans="1:2">
      <c r="A2" s="1"/>
    </row>
    <row r="3" spans="1:2">
      <c r="A3" s="1"/>
      <c r="B3" s="35" t="s">
        <v>46</v>
      </c>
    </row>
    <row r="4" spans="1:2">
      <c r="A4" s="29" t="s">
        <v>69</v>
      </c>
      <c r="B4" s="95">
        <v>10489</v>
      </c>
    </row>
    <row r="5" spans="1:2">
      <c r="A5" s="1" t="s">
        <v>70</v>
      </c>
      <c r="B5" s="9">
        <v>592777</v>
      </c>
    </row>
    <row r="6" spans="1:2">
      <c r="A6" s="26" t="s">
        <v>71</v>
      </c>
      <c r="B6" s="9">
        <v>35294</v>
      </c>
    </row>
    <row r="7" spans="1:2">
      <c r="A7" s="26" t="s">
        <v>72</v>
      </c>
      <c r="B7" s="70">
        <v>494</v>
      </c>
    </row>
    <row r="8" spans="1:2">
      <c r="A8" s="26" t="s">
        <v>96</v>
      </c>
      <c r="B8" s="60"/>
    </row>
    <row r="11" spans="1:2">
      <c r="A11" s="55" t="s">
        <v>111</v>
      </c>
    </row>
    <row r="12" spans="1:2">
      <c r="A12" s="55" t="s">
        <v>131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>
      <selection activeCell="N15" sqref="N15"/>
    </sheetView>
  </sheetViews>
  <sheetFormatPr defaultRowHeight="12.75"/>
  <cols>
    <col min="1" max="1" width="31.7109375" customWidth="1"/>
    <col min="2" max="2" width="21.7109375" style="9" customWidth="1"/>
    <col min="3" max="3" width="11.28515625" bestFit="1" customWidth="1"/>
  </cols>
  <sheetData>
    <row r="1" spans="1:3" s="70" customFormat="1">
      <c r="A1" s="68" t="s">
        <v>199</v>
      </c>
      <c r="B1" s="69"/>
    </row>
    <row r="2" spans="1:3" s="70" customFormat="1">
      <c r="A2" s="68"/>
      <c r="B2" s="69"/>
    </row>
    <row r="3" spans="1:3" s="70" customFormat="1">
      <c r="A3" s="68"/>
      <c r="B3" s="69"/>
    </row>
    <row r="4" spans="1:3" s="70" customFormat="1">
      <c r="A4" s="68"/>
      <c r="B4" s="71" t="s">
        <v>46</v>
      </c>
    </row>
    <row r="5" spans="1:3" s="87" customFormat="1" ht="25.5" customHeight="1">
      <c r="A5" s="80" t="s">
        <v>54</v>
      </c>
      <c r="B5" s="73" t="s">
        <v>117</v>
      </c>
    </row>
    <row r="6" spans="1:3" s="70" customFormat="1">
      <c r="A6" s="74" t="s">
        <v>59</v>
      </c>
      <c r="B6" s="86">
        <v>10976</v>
      </c>
      <c r="C6" s="83"/>
    </row>
    <row r="7" spans="1:3" s="70" customFormat="1">
      <c r="A7" s="74" t="s">
        <v>229</v>
      </c>
      <c r="B7" s="77">
        <v>3772</v>
      </c>
      <c r="C7" s="83"/>
    </row>
    <row r="8" spans="1:3" s="70" customFormat="1">
      <c r="A8" s="74" t="s">
        <v>10</v>
      </c>
      <c r="B8" s="77">
        <v>2905</v>
      </c>
      <c r="C8" s="83"/>
    </row>
    <row r="9" spans="1:3" s="70" customFormat="1">
      <c r="A9" s="74" t="s">
        <v>230</v>
      </c>
      <c r="B9" s="77">
        <v>1293</v>
      </c>
      <c r="C9" s="83"/>
    </row>
    <row r="10" spans="1:3" s="70" customFormat="1">
      <c r="A10" s="74" t="s">
        <v>8</v>
      </c>
      <c r="B10" s="77">
        <v>1254</v>
      </c>
      <c r="C10" s="83"/>
    </row>
    <row r="11" spans="1:3" s="70" customFormat="1">
      <c r="A11" s="74" t="s">
        <v>178</v>
      </c>
      <c r="B11" s="77">
        <v>1227</v>
      </c>
      <c r="C11" s="83"/>
    </row>
    <row r="12" spans="1:3" s="70" customFormat="1">
      <c r="A12" s="74" t="s">
        <v>57</v>
      </c>
      <c r="B12" s="77">
        <v>1037</v>
      </c>
      <c r="C12" s="83"/>
    </row>
    <row r="13" spans="1:3" s="70" customFormat="1">
      <c r="A13" s="74" t="s">
        <v>11</v>
      </c>
      <c r="B13" s="77">
        <v>466</v>
      </c>
      <c r="C13" s="83"/>
    </row>
    <row r="14" spans="1:3" s="70" customFormat="1">
      <c r="A14" s="74" t="s">
        <v>179</v>
      </c>
      <c r="B14" s="77">
        <v>243</v>
      </c>
      <c r="C14" s="83"/>
    </row>
    <row r="15" spans="1:3" s="70" customFormat="1">
      <c r="A15" s="74" t="s">
        <v>227</v>
      </c>
      <c r="B15" s="77">
        <v>183</v>
      </c>
      <c r="C15" s="83"/>
    </row>
    <row r="16" spans="1:3" s="70" customFormat="1">
      <c r="A16" s="74" t="s">
        <v>226</v>
      </c>
      <c r="B16" s="77">
        <v>172</v>
      </c>
      <c r="C16" s="83"/>
    </row>
    <row r="17" spans="1:4" s="70" customFormat="1">
      <c r="A17" s="74" t="s">
        <v>183</v>
      </c>
      <c r="B17" s="77">
        <v>171</v>
      </c>
      <c r="C17" s="83"/>
    </row>
    <row r="18" spans="1:4" s="70" customFormat="1">
      <c r="A18" s="74" t="s">
        <v>180</v>
      </c>
      <c r="B18" s="85">
        <v>151</v>
      </c>
      <c r="C18" s="83"/>
    </row>
    <row r="19" spans="1:4" s="70" customFormat="1">
      <c r="A19" s="74" t="s">
        <v>39</v>
      </c>
      <c r="B19" s="77">
        <v>146</v>
      </c>
      <c r="C19" s="83"/>
    </row>
    <row r="20" spans="1:4" s="70" customFormat="1">
      <c r="A20" s="74" t="s">
        <v>228</v>
      </c>
      <c r="B20" s="77">
        <v>92</v>
      </c>
      <c r="C20" s="83"/>
    </row>
    <row r="21" spans="1:4" s="70" customFormat="1">
      <c r="A21" s="74" t="s">
        <v>225</v>
      </c>
      <c r="B21" s="77">
        <v>46</v>
      </c>
      <c r="C21" s="83"/>
    </row>
    <row r="22" spans="1:4" s="70" customFormat="1">
      <c r="A22" s="74" t="s">
        <v>181</v>
      </c>
      <c r="B22" s="77">
        <v>9</v>
      </c>
      <c r="C22" s="83"/>
    </row>
    <row r="23" spans="1:4" s="70" customFormat="1">
      <c r="A23" s="74" t="s">
        <v>182</v>
      </c>
      <c r="B23" s="77">
        <v>4</v>
      </c>
      <c r="C23" s="83"/>
    </row>
    <row r="24" spans="1:4" s="70" customFormat="1">
      <c r="A24" s="74" t="s">
        <v>9</v>
      </c>
      <c r="B24" s="77">
        <v>747</v>
      </c>
      <c r="C24" s="83"/>
    </row>
    <row r="25" spans="1:4" s="70" customFormat="1">
      <c r="A25" s="4" t="s">
        <v>108</v>
      </c>
      <c r="B25" s="20">
        <f>SUM(B6:B24)</f>
        <v>24894</v>
      </c>
      <c r="C25" s="83"/>
      <c r="D25" s="69"/>
    </row>
    <row r="26" spans="1:4">
      <c r="A26" s="4"/>
      <c r="B26" s="20"/>
      <c r="C26" s="9"/>
    </row>
    <row r="27" spans="1:4">
      <c r="A27" s="55" t="s">
        <v>111</v>
      </c>
      <c r="C27" s="9"/>
    </row>
    <row r="28" spans="1:4">
      <c r="A28" s="55" t="s">
        <v>133</v>
      </c>
    </row>
    <row r="29" spans="1:4">
      <c r="A29" s="55" t="s">
        <v>224</v>
      </c>
    </row>
    <row r="30" spans="1:4">
      <c r="A30" s="55" t="s">
        <v>134</v>
      </c>
      <c r="B30" s="12"/>
    </row>
    <row r="31" spans="1:4" s="1" customFormat="1">
      <c r="A31" s="55" t="s">
        <v>132</v>
      </c>
      <c r="B31" s="9"/>
    </row>
    <row r="32" spans="1:4">
      <c r="A32" s="55" t="s">
        <v>130</v>
      </c>
    </row>
    <row r="40" spans="3:3">
      <c r="C40" s="9"/>
    </row>
    <row r="41" spans="3:3">
      <c r="C41" s="9"/>
    </row>
    <row r="43" spans="3:3">
      <c r="C43" s="9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showGridLines="0" workbookViewId="0">
      <selection activeCell="M11" sqref="M11"/>
    </sheetView>
  </sheetViews>
  <sheetFormatPr defaultRowHeight="12.75"/>
  <cols>
    <col min="1" max="1" width="31.7109375" customWidth="1"/>
    <col min="2" max="2" width="10.7109375" customWidth="1"/>
    <col min="3" max="3" width="10.140625" customWidth="1"/>
    <col min="4" max="4" width="10.42578125" customWidth="1"/>
  </cols>
  <sheetData>
    <row r="1" spans="1:4">
      <c r="A1" s="68" t="s">
        <v>215</v>
      </c>
      <c r="B1" s="70"/>
      <c r="C1" s="70"/>
      <c r="D1" s="70"/>
    </row>
    <row r="2" spans="1:4">
      <c r="A2" s="68"/>
      <c r="B2" s="70"/>
      <c r="C2" s="70"/>
      <c r="D2" s="70"/>
    </row>
    <row r="3" spans="1:4">
      <c r="A3" s="68"/>
      <c r="B3" s="70"/>
      <c r="C3" s="70"/>
      <c r="D3" s="70"/>
    </row>
    <row r="4" spans="1:4">
      <c r="A4" s="72" t="s">
        <v>54</v>
      </c>
      <c r="B4" s="88" t="s">
        <v>56</v>
      </c>
      <c r="C4" s="88" t="s">
        <v>58</v>
      </c>
      <c r="D4" s="88" t="s">
        <v>40</v>
      </c>
    </row>
    <row r="5" spans="1:4">
      <c r="A5" s="74" t="s">
        <v>11</v>
      </c>
      <c r="B5" s="74">
        <v>95</v>
      </c>
      <c r="C5" s="74">
        <v>60</v>
      </c>
      <c r="D5" s="90">
        <f t="shared" ref="D5:D19" si="0">C5/B5</f>
        <v>0.63157894736842102</v>
      </c>
    </row>
    <row r="6" spans="1:4">
      <c r="A6" s="74" t="s">
        <v>227</v>
      </c>
      <c r="B6" s="74">
        <v>80</v>
      </c>
      <c r="C6" s="74">
        <v>55</v>
      </c>
      <c r="D6" s="90">
        <f t="shared" si="0"/>
        <v>0.6875</v>
      </c>
    </row>
    <row r="7" spans="1:4">
      <c r="A7" s="74" t="s">
        <v>57</v>
      </c>
      <c r="B7" s="74">
        <v>29</v>
      </c>
      <c r="C7" s="74">
        <v>23</v>
      </c>
      <c r="D7" s="90">
        <f t="shared" si="0"/>
        <v>0.7931034482758621</v>
      </c>
    </row>
    <row r="8" spans="1:4">
      <c r="A8" s="74" t="s">
        <v>183</v>
      </c>
      <c r="B8" s="74">
        <v>29</v>
      </c>
      <c r="C8" s="74">
        <v>19</v>
      </c>
      <c r="D8" s="90">
        <f t="shared" si="0"/>
        <v>0.65517241379310343</v>
      </c>
    </row>
    <row r="9" spans="1:4">
      <c r="A9" s="74" t="s">
        <v>59</v>
      </c>
      <c r="B9" s="74">
        <v>18</v>
      </c>
      <c r="C9" s="74">
        <v>12</v>
      </c>
      <c r="D9" s="90">
        <f t="shared" si="0"/>
        <v>0.66666666666666663</v>
      </c>
    </row>
    <row r="10" spans="1:4">
      <c r="A10" s="74" t="s">
        <v>39</v>
      </c>
      <c r="B10" s="74">
        <v>17</v>
      </c>
      <c r="C10" s="74">
        <v>11</v>
      </c>
      <c r="D10" s="90">
        <f t="shared" si="0"/>
        <v>0.6470588235294118</v>
      </c>
    </row>
    <row r="11" spans="1:4">
      <c r="A11" s="74" t="s">
        <v>230</v>
      </c>
      <c r="B11" s="74">
        <v>13</v>
      </c>
      <c r="C11" s="74">
        <v>7</v>
      </c>
      <c r="D11" s="90">
        <f t="shared" si="0"/>
        <v>0.53846153846153844</v>
      </c>
    </row>
    <row r="12" spans="1:4">
      <c r="A12" s="74" t="s">
        <v>225</v>
      </c>
      <c r="B12" s="74">
        <v>8</v>
      </c>
      <c r="C12" s="74">
        <v>4</v>
      </c>
      <c r="D12" s="90">
        <f t="shared" si="0"/>
        <v>0.5</v>
      </c>
    </row>
    <row r="13" spans="1:4">
      <c r="A13" s="74" t="s">
        <v>178</v>
      </c>
      <c r="B13" s="74">
        <v>3</v>
      </c>
      <c r="C13" s="74">
        <v>3</v>
      </c>
      <c r="D13" s="90">
        <f t="shared" si="0"/>
        <v>1</v>
      </c>
    </row>
    <row r="14" spans="1:4">
      <c r="A14" s="74" t="s">
        <v>179</v>
      </c>
      <c r="B14" s="74">
        <v>2</v>
      </c>
      <c r="C14" s="74">
        <v>2</v>
      </c>
      <c r="D14" s="90">
        <f t="shared" si="0"/>
        <v>1</v>
      </c>
    </row>
    <row r="15" spans="1:4">
      <c r="A15" s="74" t="s">
        <v>226</v>
      </c>
      <c r="B15" s="74">
        <v>2</v>
      </c>
      <c r="C15" s="74">
        <v>1</v>
      </c>
      <c r="D15" s="90">
        <f t="shared" si="0"/>
        <v>0.5</v>
      </c>
    </row>
    <row r="16" spans="1:4">
      <c r="A16" s="74" t="s">
        <v>182</v>
      </c>
      <c r="B16" s="74">
        <v>1</v>
      </c>
      <c r="C16" s="74">
        <v>1</v>
      </c>
      <c r="D16" s="90">
        <f t="shared" si="0"/>
        <v>1</v>
      </c>
    </row>
    <row r="17" spans="1:4">
      <c r="A17" s="74" t="s">
        <v>10</v>
      </c>
      <c r="B17" s="74">
        <v>1</v>
      </c>
      <c r="C17" s="74">
        <v>1</v>
      </c>
      <c r="D17" s="90">
        <f t="shared" si="0"/>
        <v>1</v>
      </c>
    </row>
    <row r="18" spans="1:4">
      <c r="A18" s="74" t="s">
        <v>8</v>
      </c>
      <c r="B18" s="74">
        <v>1</v>
      </c>
      <c r="C18" s="74">
        <v>1</v>
      </c>
      <c r="D18" s="90">
        <f t="shared" si="0"/>
        <v>1</v>
      </c>
    </row>
    <row r="19" spans="1:4">
      <c r="A19" s="74" t="s">
        <v>231</v>
      </c>
      <c r="B19" s="74">
        <v>24</v>
      </c>
      <c r="C19" s="74">
        <v>11</v>
      </c>
      <c r="D19" s="90">
        <f t="shared" si="0"/>
        <v>0.45833333333333331</v>
      </c>
    </row>
    <row r="20" spans="1:4">
      <c r="A20" s="74" t="s">
        <v>181</v>
      </c>
      <c r="B20" s="74">
        <v>0</v>
      </c>
      <c r="C20" s="74">
        <v>0</v>
      </c>
      <c r="D20" s="90"/>
    </row>
    <row r="21" spans="1:4">
      <c r="A21" s="74" t="s">
        <v>180</v>
      </c>
      <c r="B21" s="74">
        <v>0</v>
      </c>
      <c r="C21" s="74">
        <v>0</v>
      </c>
      <c r="D21" s="90"/>
    </row>
    <row r="22" spans="1:4">
      <c r="A22" s="74" t="s">
        <v>228</v>
      </c>
      <c r="B22" s="74">
        <v>0</v>
      </c>
      <c r="C22" s="74">
        <v>0</v>
      </c>
      <c r="D22" s="90"/>
    </row>
    <row r="23" spans="1:4">
      <c r="A23" s="74" t="s">
        <v>229</v>
      </c>
      <c r="B23" s="74">
        <v>0</v>
      </c>
      <c r="C23" s="74">
        <v>0</v>
      </c>
      <c r="D23" s="90"/>
    </row>
    <row r="24" spans="1:4" s="4" customFormat="1">
      <c r="A24" s="68" t="s">
        <v>108</v>
      </c>
      <c r="B24" s="68">
        <v>323</v>
      </c>
      <c r="C24" s="68">
        <v>211</v>
      </c>
      <c r="D24" s="89">
        <f>C24/B24</f>
        <v>0.65325077399380804</v>
      </c>
    </row>
    <row r="26" spans="1:4">
      <c r="A26" s="55" t="s">
        <v>135</v>
      </c>
    </row>
    <row r="27" spans="1:4">
      <c r="A27" s="55" t="s">
        <v>136</v>
      </c>
    </row>
    <row r="28" spans="1:4">
      <c r="A28" s="55" t="s">
        <v>137</v>
      </c>
    </row>
  </sheetData>
  <phoneticPr fontId="3" type="noConversion"/>
  <pageMargins left="0.11811023622047245" right="0.11811023622047245" top="0.15748031496062992" bottom="0.15748031496062992" header="0.31496062992125984" footer="0.31496062992125984"/>
  <pageSetup paperSize="9" scale="90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>
      <selection activeCell="D40" sqref="D40"/>
    </sheetView>
  </sheetViews>
  <sheetFormatPr defaultRowHeight="12.75"/>
  <cols>
    <col min="1" max="1" width="21.5703125" customWidth="1"/>
    <col min="2" max="2" width="13.85546875" customWidth="1"/>
  </cols>
  <sheetData>
    <row r="1" spans="1:2">
      <c r="A1" s="4" t="s">
        <v>216</v>
      </c>
    </row>
    <row r="2" spans="1:2">
      <c r="A2" s="4"/>
    </row>
    <row r="3" spans="1:2">
      <c r="B3" s="35" t="s">
        <v>46</v>
      </c>
    </row>
    <row r="4" spans="1:2" ht="40.5" customHeight="1">
      <c r="A4" s="36" t="s">
        <v>101</v>
      </c>
      <c r="B4" s="96">
        <v>1247</v>
      </c>
    </row>
    <row r="5" spans="1:2" ht="12.75" customHeight="1">
      <c r="A5" s="38"/>
      <c r="B5" s="39"/>
    </row>
    <row r="7" spans="1:2">
      <c r="A7" s="55" t="s">
        <v>111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/>
  </sheetViews>
  <sheetFormatPr defaultRowHeight="12.75"/>
  <cols>
    <col min="1" max="1" width="9" customWidth="1"/>
    <col min="2" max="2" width="16.28515625" style="9" customWidth="1"/>
    <col min="3" max="3" width="18.42578125" style="9" customWidth="1"/>
  </cols>
  <sheetData>
    <row r="1" spans="1:3">
      <c r="A1" s="4" t="s">
        <v>217</v>
      </c>
    </row>
    <row r="4" spans="1:3" s="19" customFormat="1" ht="38.25">
      <c r="A4" s="18" t="s">
        <v>53</v>
      </c>
      <c r="B4" s="17" t="s">
        <v>118</v>
      </c>
      <c r="C4" s="17" t="s">
        <v>119</v>
      </c>
    </row>
    <row r="5" spans="1:3">
      <c r="A5" s="1" t="s">
        <v>81</v>
      </c>
      <c r="B5" s="9">
        <v>21239</v>
      </c>
      <c r="C5" s="9">
        <v>270</v>
      </c>
    </row>
    <row r="6" spans="1:3">
      <c r="A6" s="1" t="s">
        <v>82</v>
      </c>
      <c r="B6" s="9">
        <v>23021</v>
      </c>
      <c r="C6" s="9">
        <v>439</v>
      </c>
    </row>
    <row r="7" spans="1:3">
      <c r="A7" s="1" t="s">
        <v>83</v>
      </c>
      <c r="B7" s="9">
        <v>30894</v>
      </c>
      <c r="C7" s="9">
        <v>764</v>
      </c>
    </row>
    <row r="8" spans="1:3">
      <c r="A8" s="1" t="s">
        <v>84</v>
      </c>
      <c r="B8" s="9">
        <v>39043</v>
      </c>
      <c r="C8" s="9">
        <v>2769</v>
      </c>
    </row>
    <row r="9" spans="1:3">
      <c r="A9" s="1" t="s">
        <v>85</v>
      </c>
      <c r="B9" s="9">
        <v>49913</v>
      </c>
      <c r="C9" s="9">
        <v>3258</v>
      </c>
    </row>
    <row r="10" spans="1:3">
      <c r="A10" s="1" t="s">
        <v>86</v>
      </c>
      <c r="B10" s="9">
        <v>45269</v>
      </c>
      <c r="C10" s="9">
        <v>2816</v>
      </c>
    </row>
    <row r="11" spans="1:3">
      <c r="A11" s="1" t="s">
        <v>87</v>
      </c>
      <c r="B11" s="9">
        <v>40169</v>
      </c>
      <c r="C11" s="9">
        <v>4349</v>
      </c>
    </row>
    <row r="12" spans="1:3">
      <c r="A12" s="1" t="s">
        <v>88</v>
      </c>
      <c r="B12" s="9">
        <v>49247</v>
      </c>
      <c r="C12" s="9">
        <v>4237</v>
      </c>
    </row>
    <row r="13" spans="1:3">
      <c r="A13" s="1" t="s">
        <v>89</v>
      </c>
      <c r="B13" s="9">
        <v>44224</v>
      </c>
      <c r="C13" s="9">
        <v>3351</v>
      </c>
    </row>
    <row r="14" spans="1:3">
      <c r="A14" s="1" t="s">
        <v>90</v>
      </c>
      <c r="B14" s="9">
        <v>40406</v>
      </c>
      <c r="C14" s="9">
        <v>2861</v>
      </c>
    </row>
    <row r="15" spans="1:3">
      <c r="A15" s="1" t="s">
        <v>91</v>
      </c>
      <c r="B15" s="9">
        <v>40687</v>
      </c>
      <c r="C15" s="9">
        <v>4139</v>
      </c>
    </row>
    <row r="16" spans="1:3">
      <c r="A16" s="1" t="s">
        <v>52</v>
      </c>
      <c r="B16" s="9">
        <v>36399</v>
      </c>
      <c r="C16" s="9">
        <v>5531</v>
      </c>
    </row>
    <row r="17" spans="1:3">
      <c r="A17" s="1" t="s">
        <v>121</v>
      </c>
      <c r="B17" s="9">
        <v>33301</v>
      </c>
      <c r="C17" s="9">
        <v>4396</v>
      </c>
    </row>
    <row r="18" spans="1:3">
      <c r="A18" s="1" t="s">
        <v>152</v>
      </c>
      <c r="B18" s="69">
        <v>32168</v>
      </c>
      <c r="C18" s="9">
        <v>2635</v>
      </c>
    </row>
    <row r="19" spans="1:3">
      <c r="A19" s="1" t="s">
        <v>193</v>
      </c>
      <c r="B19" s="69">
        <v>26844</v>
      </c>
      <c r="C19" s="69">
        <v>1247</v>
      </c>
    </row>
    <row r="20" spans="1:3">
      <c r="A20" s="1"/>
    </row>
    <row r="21" spans="1:3">
      <c r="A21" s="55" t="s">
        <v>111</v>
      </c>
    </row>
    <row r="22" spans="1:3" ht="11.25" customHeight="1">
      <c r="A22" s="55" t="s">
        <v>138</v>
      </c>
    </row>
  </sheetData>
  <phoneticPr fontId="3" type="noConversion"/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>
      <selection activeCell="D40" sqref="D40"/>
    </sheetView>
  </sheetViews>
  <sheetFormatPr defaultRowHeight="12.75"/>
  <cols>
    <col min="1" max="1" width="35.5703125" customWidth="1"/>
    <col min="2" max="2" width="11.140625" style="9" customWidth="1"/>
  </cols>
  <sheetData>
    <row r="1" spans="1:2">
      <c r="A1" s="4" t="s">
        <v>189</v>
      </c>
    </row>
    <row r="2" spans="1:2">
      <c r="A2" s="1"/>
    </row>
    <row r="3" spans="1:2">
      <c r="B3" s="20" t="s">
        <v>46</v>
      </c>
    </row>
    <row r="4" spans="1:2">
      <c r="A4" s="29" t="s">
        <v>93</v>
      </c>
      <c r="B4" s="28">
        <v>6737973</v>
      </c>
    </row>
    <row r="5" spans="1:2">
      <c r="A5" s="26" t="s">
        <v>92</v>
      </c>
      <c r="B5" s="9">
        <v>4074</v>
      </c>
    </row>
    <row r="6" spans="1:2">
      <c r="A6" s="1" t="s">
        <v>15</v>
      </c>
      <c r="B6" s="9">
        <v>428634</v>
      </c>
    </row>
    <row r="7" spans="1:2">
      <c r="A7" s="4" t="s">
        <v>95</v>
      </c>
      <c r="B7" s="11">
        <f>B4+B6</f>
        <v>7166607</v>
      </c>
    </row>
    <row r="8" spans="1:2">
      <c r="A8" s="4"/>
      <c r="B8" s="11"/>
    </row>
    <row r="9" spans="1:2">
      <c r="A9" s="1" t="s">
        <v>110</v>
      </c>
      <c r="B9" s="21">
        <f>SUM(B4-B10)/B4</f>
        <v>0.11637965898646373</v>
      </c>
    </row>
    <row r="10" spans="1:2">
      <c r="A10" s="54" t="s">
        <v>94</v>
      </c>
      <c r="B10" s="9">
        <v>5953810</v>
      </c>
    </row>
    <row r="13" spans="1:2">
      <c r="A13" s="55" t="s">
        <v>111</v>
      </c>
    </row>
    <row r="14" spans="1:2">
      <c r="A14" s="55" t="s">
        <v>120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workbookViewId="0"/>
  </sheetViews>
  <sheetFormatPr defaultRowHeight="12.75"/>
  <cols>
    <col min="1" max="1" width="46.7109375" customWidth="1"/>
    <col min="2" max="13" width="7.85546875" customWidth="1"/>
    <col min="14" max="14" width="10" customWidth="1"/>
  </cols>
  <sheetData>
    <row r="1" spans="1:16" ht="12.75" customHeight="1">
      <c r="A1" s="4" t="s">
        <v>218</v>
      </c>
    </row>
    <row r="2" spans="1:16" ht="12.75" customHeight="1">
      <c r="A2" s="4"/>
    </row>
    <row r="3" spans="1:16" ht="12.75" customHeight="1">
      <c r="A3" s="4"/>
      <c r="N3" s="35" t="s">
        <v>46</v>
      </c>
    </row>
    <row r="4" spans="1:16" ht="12.75" customHeight="1">
      <c r="A4" s="4" t="s">
        <v>41</v>
      </c>
      <c r="B4" s="100" t="s">
        <v>51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3" t="s">
        <v>53</v>
      </c>
    </row>
    <row r="5" spans="1:16" ht="12.75" customHeight="1">
      <c r="A5" s="5"/>
      <c r="B5" s="14">
        <v>41000</v>
      </c>
      <c r="C5" s="14">
        <v>41030</v>
      </c>
      <c r="D5" s="14">
        <v>41061</v>
      </c>
      <c r="E5" s="14">
        <v>41091</v>
      </c>
      <c r="F5" s="14">
        <v>41122</v>
      </c>
      <c r="G5" s="14">
        <v>41153</v>
      </c>
      <c r="H5" s="14">
        <v>41183</v>
      </c>
      <c r="I5" s="14">
        <v>41214</v>
      </c>
      <c r="J5" s="14">
        <v>41244</v>
      </c>
      <c r="K5" s="14">
        <v>41275</v>
      </c>
      <c r="L5" s="14">
        <v>41306</v>
      </c>
      <c r="M5" s="14">
        <v>41334</v>
      </c>
      <c r="N5" s="15" t="s">
        <v>193</v>
      </c>
    </row>
    <row r="6" spans="1:16" s="9" customFormat="1" ht="14.25" customHeight="1">
      <c r="A6" s="12" t="s">
        <v>50</v>
      </c>
      <c r="B6" s="69">
        <v>1664</v>
      </c>
      <c r="C6" s="69">
        <v>1681</v>
      </c>
      <c r="D6" s="69">
        <v>1642</v>
      </c>
      <c r="E6" s="69">
        <v>1803</v>
      </c>
      <c r="F6" s="69">
        <v>1809</v>
      </c>
      <c r="G6" s="69">
        <v>1754</v>
      </c>
      <c r="H6" s="69">
        <v>1690</v>
      </c>
      <c r="I6" s="69">
        <v>1701</v>
      </c>
      <c r="J6" s="69">
        <v>1420</v>
      </c>
      <c r="K6" s="69">
        <v>1804</v>
      </c>
      <c r="L6" s="69">
        <v>1657</v>
      </c>
      <c r="M6" s="69">
        <v>1741</v>
      </c>
      <c r="N6" s="77">
        <f>SUM(B6:M6)</f>
        <v>20366</v>
      </c>
    </row>
    <row r="7" spans="1:16" s="9" customFormat="1">
      <c r="A7" s="12" t="s">
        <v>47</v>
      </c>
      <c r="B7" s="69">
        <v>2755</v>
      </c>
      <c r="C7" s="69">
        <v>2774</v>
      </c>
      <c r="D7" s="69">
        <v>2611</v>
      </c>
      <c r="E7" s="69">
        <v>3023</v>
      </c>
      <c r="F7" s="69">
        <v>2957</v>
      </c>
      <c r="G7" s="69">
        <v>2692</v>
      </c>
      <c r="H7" s="69">
        <v>2803</v>
      </c>
      <c r="I7" s="69">
        <v>2794</v>
      </c>
      <c r="J7" s="69">
        <v>2339</v>
      </c>
      <c r="K7" s="69">
        <v>2896</v>
      </c>
      <c r="L7" s="69">
        <v>2729</v>
      </c>
      <c r="M7" s="69">
        <v>2817</v>
      </c>
      <c r="N7" s="77">
        <f>SUM(B7:M7)</f>
        <v>33190</v>
      </c>
    </row>
    <row r="8" spans="1:16" s="3" customFormat="1">
      <c r="A8" s="3" t="s">
        <v>40</v>
      </c>
      <c r="B8" s="91">
        <f>SUM(B6/B7)</f>
        <v>0.60399274047186935</v>
      </c>
      <c r="C8" s="91">
        <f t="shared" ref="C8:M8" si="0">SUM(C6/C7)</f>
        <v>0.60598413842826249</v>
      </c>
      <c r="D8" s="91">
        <f t="shared" si="0"/>
        <v>0.62887782458828034</v>
      </c>
      <c r="E8" s="91">
        <f t="shared" si="0"/>
        <v>0.59642739000992395</v>
      </c>
      <c r="F8" s="91">
        <f t="shared" si="0"/>
        <v>0.61176868447751098</v>
      </c>
      <c r="G8" s="91">
        <f t="shared" si="0"/>
        <v>0.65156017830609214</v>
      </c>
      <c r="H8" s="91">
        <f t="shared" si="0"/>
        <v>0.60292543703175172</v>
      </c>
      <c r="I8" s="91">
        <f t="shared" si="0"/>
        <v>0.60880458124552617</v>
      </c>
      <c r="J8" s="91">
        <f t="shared" si="0"/>
        <v>0.60709705002137671</v>
      </c>
      <c r="K8" s="91">
        <f t="shared" si="0"/>
        <v>0.6229281767955801</v>
      </c>
      <c r="L8" s="91">
        <f t="shared" si="0"/>
        <v>0.60718211799193844</v>
      </c>
      <c r="M8" s="91">
        <f t="shared" si="0"/>
        <v>0.61803336883209092</v>
      </c>
      <c r="N8" s="89">
        <f>AVERAGE(B8:M8)</f>
        <v>0.61379847401668364</v>
      </c>
      <c r="O8" s="78"/>
      <c r="P8" s="78"/>
    </row>
    <row r="9" spans="1:16" s="3" customFormat="1">
      <c r="N9" s="6"/>
    </row>
    <row r="10" spans="1:16">
      <c r="A10" s="4" t="s">
        <v>42</v>
      </c>
      <c r="B10" s="100" t="s">
        <v>51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3" t="s">
        <v>53</v>
      </c>
    </row>
    <row r="11" spans="1:16">
      <c r="A11" s="5"/>
      <c r="B11" s="14">
        <v>41000</v>
      </c>
      <c r="C11" s="14">
        <v>41030</v>
      </c>
      <c r="D11" s="14">
        <v>41061</v>
      </c>
      <c r="E11" s="14">
        <v>41091</v>
      </c>
      <c r="F11" s="14">
        <v>41122</v>
      </c>
      <c r="G11" s="14">
        <v>41153</v>
      </c>
      <c r="H11" s="14">
        <v>41183</v>
      </c>
      <c r="I11" s="14">
        <v>41214</v>
      </c>
      <c r="J11" s="14">
        <v>41244</v>
      </c>
      <c r="K11" s="14">
        <v>41275</v>
      </c>
      <c r="L11" s="14">
        <v>41306</v>
      </c>
      <c r="M11" s="14">
        <v>41334</v>
      </c>
      <c r="N11" s="15" t="s">
        <v>193</v>
      </c>
    </row>
    <row r="12" spans="1:16" s="9" customFormat="1">
      <c r="A12" s="12" t="s">
        <v>49</v>
      </c>
      <c r="B12" s="69">
        <v>419</v>
      </c>
      <c r="C12" s="69">
        <v>538</v>
      </c>
      <c r="D12" s="69">
        <v>419</v>
      </c>
      <c r="E12" s="69">
        <v>440</v>
      </c>
      <c r="F12" s="69">
        <v>528</v>
      </c>
      <c r="G12" s="69">
        <v>582</v>
      </c>
      <c r="H12" s="69">
        <v>650</v>
      </c>
      <c r="I12" s="69">
        <v>663</v>
      </c>
      <c r="J12" s="69">
        <v>546</v>
      </c>
      <c r="K12" s="69">
        <v>521</v>
      </c>
      <c r="L12" s="69">
        <v>439</v>
      </c>
      <c r="M12" s="69">
        <v>466</v>
      </c>
      <c r="N12" s="77">
        <f>SUM(B12:M12)</f>
        <v>6211</v>
      </c>
    </row>
    <row r="13" spans="1:16" s="9" customFormat="1">
      <c r="A13" s="12" t="s">
        <v>48</v>
      </c>
      <c r="B13" s="69">
        <v>27138</v>
      </c>
      <c r="C13" s="69">
        <v>29934</v>
      </c>
      <c r="D13" s="69">
        <v>27564</v>
      </c>
      <c r="E13" s="69">
        <v>30684</v>
      </c>
      <c r="F13" s="69">
        <v>33339</v>
      </c>
      <c r="G13" s="69">
        <v>29478</v>
      </c>
      <c r="H13" s="69">
        <v>33907</v>
      </c>
      <c r="I13" s="69">
        <v>31918</v>
      </c>
      <c r="J13" s="69">
        <v>27227</v>
      </c>
      <c r="K13" s="69">
        <v>32233</v>
      </c>
      <c r="L13" s="69">
        <v>28777</v>
      </c>
      <c r="M13" s="69">
        <v>30119</v>
      </c>
      <c r="N13" s="77">
        <f>SUM(B13:M13)</f>
        <v>362318</v>
      </c>
    </row>
    <row r="14" spans="1:16" s="3" customFormat="1">
      <c r="A14" s="3" t="s">
        <v>40</v>
      </c>
      <c r="B14" s="78">
        <f t="shared" ref="B14:M14" si="1">SUM(B12/B13)</f>
        <v>1.5439604981944138E-2</v>
      </c>
      <c r="C14" s="78">
        <f t="shared" si="1"/>
        <v>1.7972873655375157E-2</v>
      </c>
      <c r="D14" s="78">
        <f t="shared" si="1"/>
        <v>1.5200986794369467E-2</v>
      </c>
      <c r="E14" s="78">
        <f t="shared" si="1"/>
        <v>1.4339721027245469E-2</v>
      </c>
      <c r="F14" s="78">
        <f t="shared" si="1"/>
        <v>1.5837307657698193E-2</v>
      </c>
      <c r="G14" s="78">
        <f t="shared" si="1"/>
        <v>1.9743537553429676E-2</v>
      </c>
      <c r="H14" s="78">
        <f t="shared" si="1"/>
        <v>1.9170082873742885E-2</v>
      </c>
      <c r="I14" s="78">
        <f t="shared" si="1"/>
        <v>2.077197819412244E-2</v>
      </c>
      <c r="J14" s="78">
        <f t="shared" si="1"/>
        <v>2.0053623241635142E-2</v>
      </c>
      <c r="K14" s="78">
        <f t="shared" si="1"/>
        <v>1.6163559085409365E-2</v>
      </c>
      <c r="L14" s="78">
        <f t="shared" si="1"/>
        <v>1.5255238558571081E-2</v>
      </c>
      <c r="M14" s="78">
        <f t="shared" si="1"/>
        <v>1.5471961220492048E-2</v>
      </c>
      <c r="N14" s="92">
        <f>AVERAGE(B14:M14)</f>
        <v>1.711837290366959E-2</v>
      </c>
      <c r="O14" s="78"/>
      <c r="P14" s="78"/>
    </row>
    <row r="16" spans="1:16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3"/>
    </row>
    <row r="17" spans="1:1">
      <c r="A17" s="55" t="s">
        <v>111</v>
      </c>
    </row>
    <row r="18" spans="1:1">
      <c r="A18" s="55" t="s">
        <v>139</v>
      </c>
    </row>
  </sheetData>
  <mergeCells count="2">
    <mergeCell ref="B4:M4"/>
    <mergeCell ref="B10:M10"/>
  </mergeCells>
  <phoneticPr fontId="3" type="noConversion"/>
  <pageMargins left="0.75" right="0.75" top="1" bottom="1" header="0.5" footer="0.5"/>
  <pageSetup paperSize="9" scale="86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>
      <selection activeCell="I8" sqref="I8"/>
    </sheetView>
  </sheetViews>
  <sheetFormatPr defaultRowHeight="12.75"/>
  <cols>
    <col min="1" max="1" width="10.140625" customWidth="1"/>
    <col min="2" max="2" width="14" style="21" customWidth="1"/>
  </cols>
  <sheetData>
    <row r="1" spans="1:2">
      <c r="A1" s="4" t="s">
        <v>219</v>
      </c>
    </row>
    <row r="2" spans="1:2">
      <c r="A2" s="4"/>
    </row>
    <row r="3" spans="1:2">
      <c r="B3" s="31" t="s">
        <v>46</v>
      </c>
    </row>
    <row r="4" spans="1:2">
      <c r="A4" s="30" t="s">
        <v>53</v>
      </c>
      <c r="B4" s="32" t="s">
        <v>40</v>
      </c>
    </row>
    <row r="5" spans="1:2">
      <c r="A5" t="s">
        <v>86</v>
      </c>
      <c r="B5" s="21">
        <v>0.45</v>
      </c>
    </row>
    <row r="6" spans="1:2">
      <c r="A6" t="s">
        <v>87</v>
      </c>
      <c r="B6" s="21">
        <v>0.48</v>
      </c>
    </row>
    <row r="7" spans="1:2">
      <c r="A7" t="s">
        <v>88</v>
      </c>
      <c r="B7" s="21">
        <v>0.52</v>
      </c>
    </row>
    <row r="8" spans="1:2">
      <c r="A8" t="s">
        <v>89</v>
      </c>
      <c r="B8" s="21">
        <v>0.55500000000000005</v>
      </c>
    </row>
    <row r="9" spans="1:2">
      <c r="A9" t="s">
        <v>90</v>
      </c>
      <c r="B9" s="21">
        <v>0.56299999999999994</v>
      </c>
    </row>
    <row r="10" spans="1:2">
      <c r="A10" t="s">
        <v>91</v>
      </c>
      <c r="B10" s="21">
        <v>0.58699999999999997</v>
      </c>
    </row>
    <row r="11" spans="1:2">
      <c r="A11" t="s">
        <v>52</v>
      </c>
      <c r="B11" s="21">
        <v>0.59150000000000003</v>
      </c>
    </row>
    <row r="12" spans="1:2">
      <c r="A12" s="1" t="s">
        <v>121</v>
      </c>
      <c r="B12" s="21">
        <v>0.59230000000000005</v>
      </c>
    </row>
    <row r="13" spans="1:2">
      <c r="A13" s="1" t="s">
        <v>152</v>
      </c>
      <c r="B13" s="83">
        <v>0.61099999999999999</v>
      </c>
    </row>
    <row r="14" spans="1:2">
      <c r="A14" s="1" t="s">
        <v>193</v>
      </c>
      <c r="B14" s="83">
        <v>0.61379847401668364</v>
      </c>
    </row>
    <row r="16" spans="1:2">
      <c r="A16" s="55" t="s">
        <v>111</v>
      </c>
    </row>
    <row r="17" spans="1:1">
      <c r="A17" s="55" t="s">
        <v>139</v>
      </c>
    </row>
  </sheetData>
  <phoneticPr fontId="3" type="noConversion"/>
  <pageMargins left="0.7" right="0.7" top="0.75" bottom="0.75" header="0.3" footer="0.3"/>
  <pageSetup paperSize="9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>
      <selection activeCell="H8" sqref="H8"/>
    </sheetView>
  </sheetViews>
  <sheetFormatPr defaultRowHeight="12.75"/>
  <cols>
    <col min="1" max="1" width="15" customWidth="1"/>
    <col min="2" max="2" width="10.7109375" customWidth="1"/>
    <col min="3" max="3" width="13.42578125" customWidth="1"/>
    <col min="4" max="4" width="16.7109375" customWidth="1"/>
    <col min="5" max="5" width="12" customWidth="1"/>
    <col min="6" max="6" width="16.28515625" customWidth="1"/>
    <col min="7" max="7" width="17.42578125" customWidth="1"/>
    <col min="8" max="8" width="12.28515625" customWidth="1"/>
    <col min="9" max="9" width="14.28515625" customWidth="1"/>
  </cols>
  <sheetData>
    <row r="1" spans="1:9">
      <c r="A1" s="4" t="s">
        <v>220</v>
      </c>
      <c r="C1" s="4"/>
      <c r="D1" s="4"/>
    </row>
    <row r="3" spans="1:9">
      <c r="I3" s="7" t="s">
        <v>68</v>
      </c>
    </row>
    <row r="4" spans="1:9" s="19" customFormat="1" ht="37.5" customHeight="1">
      <c r="A4" s="18" t="s">
        <v>54</v>
      </c>
      <c r="B4" s="40" t="s">
        <v>67</v>
      </c>
      <c r="C4" s="40" t="s">
        <v>65</v>
      </c>
      <c r="D4" s="40" t="s">
        <v>103</v>
      </c>
      <c r="E4" s="40" t="s">
        <v>60</v>
      </c>
      <c r="F4" s="37" t="s">
        <v>140</v>
      </c>
      <c r="G4" s="40" t="s">
        <v>143</v>
      </c>
      <c r="H4" s="40" t="s">
        <v>144</v>
      </c>
      <c r="I4" s="40" t="s">
        <v>61</v>
      </c>
    </row>
    <row r="5" spans="1:9" s="23" customFormat="1" ht="12.75" customHeight="1">
      <c r="A5" s="2" t="s">
        <v>63</v>
      </c>
      <c r="B5" s="24">
        <v>3502320</v>
      </c>
      <c r="C5" s="24">
        <v>543638</v>
      </c>
      <c r="D5" s="44">
        <f>C5/B5</f>
        <v>0.15522225267822473</v>
      </c>
      <c r="E5" s="24">
        <v>24447</v>
      </c>
      <c r="F5" s="25">
        <v>11741</v>
      </c>
      <c r="G5" s="24">
        <v>7406</v>
      </c>
      <c r="H5" s="24">
        <f>F5+G5</f>
        <v>19147</v>
      </c>
      <c r="I5" s="67">
        <v>947053</v>
      </c>
    </row>
    <row r="6" spans="1:9">
      <c r="A6" s="1" t="s">
        <v>64</v>
      </c>
      <c r="B6" s="24">
        <v>227280</v>
      </c>
      <c r="C6" s="24">
        <v>207976</v>
      </c>
      <c r="D6" s="44">
        <f>C6/B6</f>
        <v>0.91506511791622669</v>
      </c>
      <c r="E6" s="24">
        <v>6048</v>
      </c>
      <c r="F6" s="24">
        <v>2863</v>
      </c>
      <c r="G6" s="43">
        <v>2500</v>
      </c>
      <c r="H6" s="24">
        <f>F6+G6</f>
        <v>5363</v>
      </c>
      <c r="I6" s="67">
        <v>35798</v>
      </c>
    </row>
    <row r="7" spans="1:9">
      <c r="A7" s="1" t="s">
        <v>55</v>
      </c>
      <c r="B7" s="24">
        <v>79829</v>
      </c>
      <c r="C7" s="24">
        <v>25705</v>
      </c>
      <c r="D7" s="44">
        <f>C7/B7</f>
        <v>0.32200077666011101</v>
      </c>
      <c r="E7" s="24">
        <v>1623</v>
      </c>
      <c r="F7" s="66">
        <v>552</v>
      </c>
      <c r="G7" s="24">
        <v>367</v>
      </c>
      <c r="H7" s="24">
        <f>F7+G7</f>
        <v>919</v>
      </c>
      <c r="I7" s="67">
        <v>12776</v>
      </c>
    </row>
    <row r="8" spans="1:9">
      <c r="A8" s="1"/>
      <c r="B8" s="24"/>
      <c r="C8" s="24"/>
      <c r="D8" s="44"/>
      <c r="E8" s="24"/>
      <c r="F8" s="22"/>
      <c r="G8" s="24"/>
      <c r="H8" s="24"/>
      <c r="I8" s="24"/>
    </row>
    <row r="9" spans="1:9">
      <c r="A9" s="1"/>
    </row>
    <row r="10" spans="1:9">
      <c r="A10" s="99" t="s">
        <v>235</v>
      </c>
    </row>
    <row r="11" spans="1:9">
      <c r="A11" s="55" t="s">
        <v>141</v>
      </c>
    </row>
    <row r="12" spans="1:9">
      <c r="A12" s="55" t="s">
        <v>142</v>
      </c>
    </row>
    <row r="13" spans="1:9">
      <c r="A13" s="55" t="s">
        <v>146</v>
      </c>
    </row>
    <row r="14" spans="1:9">
      <c r="A14" s="55" t="s">
        <v>145</v>
      </c>
    </row>
  </sheetData>
  <phoneticPr fontId="3" type="noConversion"/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>
      <selection activeCell="F27" sqref="F27"/>
    </sheetView>
  </sheetViews>
  <sheetFormatPr defaultRowHeight="12.75"/>
  <cols>
    <col min="1" max="1" width="16.5703125" customWidth="1"/>
    <col min="3" max="3" width="12.5703125" customWidth="1"/>
    <col min="4" max="4" width="16.85546875" customWidth="1"/>
    <col min="5" max="5" width="11.5703125" customWidth="1"/>
    <col min="6" max="6" width="16.7109375" customWidth="1"/>
    <col min="7" max="7" width="15.5703125" customWidth="1"/>
  </cols>
  <sheetData>
    <row r="1" spans="1:7">
      <c r="A1" s="4" t="s">
        <v>221</v>
      </c>
    </row>
    <row r="3" spans="1:7">
      <c r="G3" s="7" t="s">
        <v>68</v>
      </c>
    </row>
    <row r="4" spans="1:7" ht="38.25" customHeight="1">
      <c r="A4" s="18" t="s">
        <v>54</v>
      </c>
      <c r="B4" s="40" t="s">
        <v>67</v>
      </c>
      <c r="C4" s="40" t="s">
        <v>66</v>
      </c>
      <c r="D4" s="37" t="s">
        <v>147</v>
      </c>
      <c r="E4" s="40" t="s">
        <v>148</v>
      </c>
      <c r="F4" s="40" t="s">
        <v>61</v>
      </c>
      <c r="G4" s="41" t="s">
        <v>149</v>
      </c>
    </row>
    <row r="5" spans="1:7">
      <c r="A5" s="2" t="s">
        <v>63</v>
      </c>
      <c r="B5" s="24">
        <v>3502320</v>
      </c>
      <c r="C5" s="24">
        <v>29306</v>
      </c>
      <c r="D5" s="25">
        <v>11741</v>
      </c>
      <c r="E5" s="42">
        <f>D5/C5</f>
        <v>0.40063468231761412</v>
      </c>
      <c r="F5" s="67">
        <v>947053</v>
      </c>
      <c r="G5" s="21">
        <f>F5/B5</f>
        <v>0.27040732999840106</v>
      </c>
    </row>
    <row r="6" spans="1:7">
      <c r="A6" s="1" t="s">
        <v>64</v>
      </c>
      <c r="B6" s="24">
        <v>227280</v>
      </c>
      <c r="C6" s="24">
        <v>8287</v>
      </c>
      <c r="D6" s="24">
        <v>2863</v>
      </c>
      <c r="E6" s="42">
        <f>D6/C6</f>
        <v>0.34548087365753588</v>
      </c>
      <c r="F6" s="67">
        <v>35798</v>
      </c>
      <c r="G6" s="21">
        <f>F6/B6</f>
        <v>0.15750615980288632</v>
      </c>
    </row>
    <row r="7" spans="1:7">
      <c r="A7" s="1" t="s">
        <v>55</v>
      </c>
      <c r="B7" s="24">
        <v>79829</v>
      </c>
      <c r="C7" s="24">
        <v>1758</v>
      </c>
      <c r="D7" s="66">
        <v>552</v>
      </c>
      <c r="E7" s="42">
        <f>D7/C7</f>
        <v>0.31399317406143346</v>
      </c>
      <c r="F7" s="67">
        <v>12776</v>
      </c>
      <c r="G7" s="21">
        <f>F7/B7</f>
        <v>0.16004208996730512</v>
      </c>
    </row>
    <row r="8" spans="1:7">
      <c r="A8" s="1"/>
      <c r="B8" s="24"/>
      <c r="C8" s="24"/>
      <c r="D8" s="22"/>
      <c r="E8" s="42"/>
      <c r="F8" s="24"/>
      <c r="G8" s="21"/>
    </row>
    <row r="9" spans="1:7">
      <c r="A9" s="1"/>
    </row>
    <row r="10" spans="1:7">
      <c r="A10" s="99" t="s">
        <v>235</v>
      </c>
    </row>
    <row r="11" spans="1:7">
      <c r="A11" s="55" t="s">
        <v>141</v>
      </c>
    </row>
    <row r="12" spans="1:7">
      <c r="A12" s="55" t="s">
        <v>142</v>
      </c>
    </row>
    <row r="13" spans="1:7">
      <c r="A13" s="55" t="s">
        <v>150</v>
      </c>
    </row>
    <row r="14" spans="1:7">
      <c r="A14" s="55" t="s">
        <v>151</v>
      </c>
    </row>
  </sheetData>
  <phoneticPr fontId="3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Normal="100" workbookViewId="0"/>
  </sheetViews>
  <sheetFormatPr defaultRowHeight="12.75"/>
  <cols>
    <col min="1" max="1" width="11.7109375" customWidth="1"/>
    <col min="2" max="2" width="15.7109375" style="9" customWidth="1"/>
    <col min="3" max="3" width="14.42578125" style="21" customWidth="1"/>
  </cols>
  <sheetData>
    <row r="1" spans="1:3">
      <c r="A1" s="4" t="s">
        <v>207</v>
      </c>
    </row>
    <row r="2" spans="1:3">
      <c r="A2" s="4"/>
    </row>
    <row r="3" spans="1:3">
      <c r="C3" s="31" t="s">
        <v>46</v>
      </c>
    </row>
    <row r="4" spans="1:3">
      <c r="A4" s="5" t="s">
        <v>18</v>
      </c>
      <c r="B4" s="33" t="s">
        <v>25</v>
      </c>
      <c r="C4" s="32" t="s">
        <v>0</v>
      </c>
    </row>
    <row r="5" spans="1:3">
      <c r="A5" t="s">
        <v>16</v>
      </c>
      <c r="B5" s="9">
        <v>1436450</v>
      </c>
      <c r="C5" s="21">
        <f>SUM(B5/B8)</f>
        <v>0.21318725972929842</v>
      </c>
    </row>
    <row r="6" spans="1:3">
      <c r="A6" t="s">
        <v>17</v>
      </c>
      <c r="B6" s="9">
        <v>5261552</v>
      </c>
      <c r="C6" s="21">
        <f>SUM(B6/B8)</f>
        <v>0.78088054077984581</v>
      </c>
    </row>
    <row r="7" spans="1:3">
      <c r="A7" t="s">
        <v>5</v>
      </c>
      <c r="B7" s="9">
        <v>39971</v>
      </c>
      <c r="C7" s="21">
        <f>SUM(B7/B8)</f>
        <v>5.9321994908557813E-3</v>
      </c>
    </row>
    <row r="8" spans="1:3">
      <c r="A8" s="4" t="s">
        <v>2</v>
      </c>
      <c r="B8" s="11">
        <f>SUM(B5:B7)</f>
        <v>6737973</v>
      </c>
      <c r="C8" s="16">
        <f>SUM(C5:C7)</f>
        <v>1</v>
      </c>
    </row>
    <row r="11" spans="1:3">
      <c r="A11" s="55" t="s">
        <v>111</v>
      </c>
    </row>
    <row r="12" spans="1:3">
      <c r="A12" s="1"/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>
      <selection activeCell="D40" sqref="D40"/>
    </sheetView>
  </sheetViews>
  <sheetFormatPr defaultRowHeight="12.75"/>
  <cols>
    <col min="1" max="1" width="29.140625" customWidth="1"/>
    <col min="2" max="2" width="16.7109375" style="9" customWidth="1"/>
    <col min="3" max="3" width="11.7109375" style="21" customWidth="1"/>
  </cols>
  <sheetData>
    <row r="1" spans="1:3">
      <c r="A1" s="4" t="s">
        <v>208</v>
      </c>
    </row>
    <row r="2" spans="1:3">
      <c r="A2" s="4"/>
    </row>
    <row r="3" spans="1:3">
      <c r="C3" s="31" t="s">
        <v>46</v>
      </c>
    </row>
    <row r="4" spans="1:3">
      <c r="A4" s="5" t="s">
        <v>24</v>
      </c>
      <c r="B4" s="33" t="s">
        <v>25</v>
      </c>
      <c r="C4" s="32" t="s">
        <v>0</v>
      </c>
    </row>
    <row r="5" spans="1:3">
      <c r="A5" t="s">
        <v>22</v>
      </c>
      <c r="B5" s="9">
        <v>5044398</v>
      </c>
      <c r="C5" s="21">
        <f>SUM(B5/B12)</f>
        <v>0.74865215399349327</v>
      </c>
    </row>
    <row r="6" spans="1:3">
      <c r="A6" t="s">
        <v>20</v>
      </c>
      <c r="B6" s="9">
        <v>515621</v>
      </c>
      <c r="C6" s="21">
        <f>SUM(B6/B12)</f>
        <v>7.652464621036624E-2</v>
      </c>
    </row>
    <row r="7" spans="1:3">
      <c r="A7" t="s">
        <v>19</v>
      </c>
      <c r="B7" s="9">
        <v>401190</v>
      </c>
      <c r="C7" s="21">
        <f>SUM(B7/B12)</f>
        <v>5.954164553642468E-2</v>
      </c>
    </row>
    <row r="8" spans="1:3">
      <c r="A8" t="s">
        <v>23</v>
      </c>
      <c r="B8" s="9">
        <v>137715</v>
      </c>
      <c r="C8" s="21">
        <f>SUM(B8/B12)</f>
        <v>2.0438639335598405E-2</v>
      </c>
    </row>
    <row r="9" spans="1:3">
      <c r="A9" t="s">
        <v>21</v>
      </c>
      <c r="B9" s="9">
        <v>62242</v>
      </c>
      <c r="C9" s="21">
        <f>SUM(B9/B12)</f>
        <v>9.2374962024929456E-3</v>
      </c>
    </row>
    <row r="10" spans="1:3">
      <c r="A10" s="1" t="s">
        <v>97</v>
      </c>
      <c r="B10" s="9">
        <v>51664</v>
      </c>
      <c r="C10" s="21">
        <f>SUM(B10/B12)</f>
        <v>7.6675878635904301E-3</v>
      </c>
    </row>
    <row r="11" spans="1:3">
      <c r="A11" t="s">
        <v>5</v>
      </c>
      <c r="B11" s="9">
        <v>525143</v>
      </c>
      <c r="C11" s="21">
        <f>SUM(B11/B12)</f>
        <v>7.7937830858034005E-2</v>
      </c>
    </row>
    <row r="12" spans="1:3">
      <c r="A12" s="4" t="s">
        <v>2</v>
      </c>
      <c r="B12" s="11">
        <f>SUM(B5:B11)</f>
        <v>6737973</v>
      </c>
      <c r="C12" s="16">
        <f>SUM(C5:C11)</f>
        <v>1</v>
      </c>
    </row>
    <row r="15" spans="1:3">
      <c r="A15" s="55" t="s">
        <v>111</v>
      </c>
    </row>
    <row r="16" spans="1:3">
      <c r="A16" s="55" t="s">
        <v>124</v>
      </c>
    </row>
    <row r="17" spans="1:1">
      <c r="A17" s="55" t="s">
        <v>125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>
      <selection activeCell="D40" sqref="D40"/>
    </sheetView>
  </sheetViews>
  <sheetFormatPr defaultRowHeight="12.75"/>
  <cols>
    <col min="1" max="1" width="18.140625" bestFit="1" customWidth="1"/>
    <col min="2" max="2" width="15.7109375" style="9" customWidth="1"/>
    <col min="3" max="3" width="12.5703125" style="21" customWidth="1"/>
  </cols>
  <sheetData>
    <row r="1" spans="1:3">
      <c r="A1" s="4" t="s">
        <v>209</v>
      </c>
    </row>
    <row r="2" spans="1:3">
      <c r="A2" s="4"/>
    </row>
    <row r="3" spans="1:3">
      <c r="C3" s="31" t="s">
        <v>46</v>
      </c>
    </row>
    <row r="4" spans="1:3">
      <c r="A4" s="5" t="s">
        <v>3</v>
      </c>
      <c r="B4" s="33" t="s">
        <v>25</v>
      </c>
      <c r="C4" s="32" t="s">
        <v>0</v>
      </c>
    </row>
    <row r="5" spans="1:3">
      <c r="A5" t="s">
        <v>26</v>
      </c>
      <c r="B5" s="9">
        <v>0</v>
      </c>
      <c r="C5" s="21">
        <f>SUM(B5/B16)</f>
        <v>0</v>
      </c>
    </row>
    <row r="6" spans="1:3">
      <c r="A6" t="s">
        <v>36</v>
      </c>
      <c r="B6" s="9">
        <v>732899</v>
      </c>
      <c r="C6" s="21">
        <f>SUM(B6/B16)</f>
        <v>0.10877143615743191</v>
      </c>
    </row>
    <row r="7" spans="1:3">
      <c r="A7" t="s">
        <v>27</v>
      </c>
      <c r="B7" s="9">
        <v>563460</v>
      </c>
      <c r="C7" s="21">
        <f>SUM(B7/B16)</f>
        <v>8.3624555930989927E-2</v>
      </c>
    </row>
    <row r="8" spans="1:3">
      <c r="A8" t="s">
        <v>28</v>
      </c>
      <c r="B8" s="9">
        <v>850844</v>
      </c>
      <c r="C8" s="21">
        <f>SUM(B8/B16)</f>
        <v>0.12627595865997088</v>
      </c>
    </row>
    <row r="9" spans="1:3">
      <c r="A9" t="s">
        <v>29</v>
      </c>
      <c r="B9" s="9">
        <v>857056</v>
      </c>
      <c r="C9" s="21">
        <f>SUM(B9/B16)</f>
        <v>0.12719789764666614</v>
      </c>
    </row>
    <row r="10" spans="1:3">
      <c r="A10" t="s">
        <v>30</v>
      </c>
      <c r="B10" s="9">
        <v>1541556</v>
      </c>
      <c r="C10" s="21">
        <f>SUM(B10/B16)</f>
        <v>0.22878631303509231</v>
      </c>
    </row>
    <row r="11" spans="1:3">
      <c r="A11" t="s">
        <v>31</v>
      </c>
      <c r="B11" s="9">
        <v>1133678</v>
      </c>
      <c r="C11" s="21">
        <f>SUM(B11/B16)</f>
        <v>0.16825208412084763</v>
      </c>
    </row>
    <row r="12" spans="1:3">
      <c r="A12" t="s">
        <v>32</v>
      </c>
      <c r="B12" s="9">
        <v>588577</v>
      </c>
      <c r="C12" s="21">
        <f>SUM(B12/B16)</f>
        <v>8.7352234863511624E-2</v>
      </c>
    </row>
    <row r="13" spans="1:3">
      <c r="A13" t="s">
        <v>33</v>
      </c>
      <c r="B13" s="9">
        <v>230546</v>
      </c>
      <c r="C13" s="21">
        <f>SUM(B13/B16)</f>
        <v>3.4215928143374867E-2</v>
      </c>
    </row>
    <row r="14" spans="1:3">
      <c r="A14" t="s">
        <v>34</v>
      </c>
      <c r="B14" s="9">
        <v>79549</v>
      </c>
      <c r="C14" s="21">
        <f>SUM(B14/B16)</f>
        <v>1.1806072835257725E-2</v>
      </c>
    </row>
    <row r="15" spans="1:3">
      <c r="A15" t="s">
        <v>35</v>
      </c>
      <c r="B15" s="9">
        <v>159808</v>
      </c>
      <c r="C15" s="21">
        <f>SUM(B15/B16)</f>
        <v>2.3717518606856988E-2</v>
      </c>
    </row>
    <row r="16" spans="1:3">
      <c r="A16" s="4" t="s">
        <v>1</v>
      </c>
      <c r="B16" s="11">
        <f>SUM(B5:B15)</f>
        <v>6737973</v>
      </c>
      <c r="C16" s="16">
        <f>SUM(C5:C15)</f>
        <v>1</v>
      </c>
    </row>
    <row r="19" spans="1:1">
      <c r="A19" s="55" t="s">
        <v>111</v>
      </c>
    </row>
    <row r="20" spans="1:1">
      <c r="A20" s="55" t="s">
        <v>126</v>
      </c>
    </row>
    <row r="21" spans="1:1">
      <c r="A21" s="1"/>
    </row>
    <row r="22" spans="1:1">
      <c r="A22" s="1"/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>
      <selection activeCell="D40" sqref="D40"/>
    </sheetView>
  </sheetViews>
  <sheetFormatPr defaultRowHeight="12.75"/>
  <cols>
    <col min="1" max="1" width="18.42578125" customWidth="1"/>
    <col min="2" max="2" width="15.85546875" style="9" customWidth="1"/>
    <col min="3" max="3" width="13.5703125" style="21" customWidth="1"/>
  </cols>
  <sheetData>
    <row r="1" spans="1:3">
      <c r="A1" s="4" t="s">
        <v>210</v>
      </c>
    </row>
    <row r="2" spans="1:3">
      <c r="A2" s="4"/>
    </row>
    <row r="3" spans="1:3">
      <c r="C3" s="31" t="s">
        <v>46</v>
      </c>
    </row>
    <row r="4" spans="1:3">
      <c r="A4" s="30" t="s">
        <v>222</v>
      </c>
      <c r="B4" s="33" t="s">
        <v>25</v>
      </c>
      <c r="C4" s="32" t="s">
        <v>0</v>
      </c>
    </row>
    <row r="5" spans="1:3">
      <c r="A5" t="s">
        <v>26</v>
      </c>
      <c r="B5" s="9">
        <v>0</v>
      </c>
      <c r="C5" s="21">
        <f>SUM(B5/B16)</f>
        <v>0</v>
      </c>
    </row>
    <row r="6" spans="1:3">
      <c r="A6" t="s">
        <v>36</v>
      </c>
      <c r="B6" s="9">
        <v>47172</v>
      </c>
      <c r="C6" s="21">
        <f>SUM(B6/B16)</f>
        <v>7.0009185254972083E-3</v>
      </c>
    </row>
    <row r="7" spans="1:3">
      <c r="A7" t="s">
        <v>27</v>
      </c>
      <c r="B7" s="9">
        <v>109977</v>
      </c>
      <c r="C7" s="21">
        <f>SUM(B7/B16)</f>
        <v>1.6321971014131402E-2</v>
      </c>
    </row>
    <row r="8" spans="1:3">
      <c r="A8" t="s">
        <v>28</v>
      </c>
      <c r="B8" s="9">
        <v>369373</v>
      </c>
      <c r="C8" s="21">
        <f>SUM(B8/B16)</f>
        <v>5.4819602275046217E-2</v>
      </c>
    </row>
    <row r="9" spans="1:3">
      <c r="A9" t="s">
        <v>29</v>
      </c>
      <c r="B9" s="9">
        <v>831461</v>
      </c>
      <c r="C9" s="21">
        <f>SUM(B9/B16)</f>
        <v>0.1233992774978469</v>
      </c>
    </row>
    <row r="10" spans="1:3">
      <c r="A10" t="s">
        <v>30</v>
      </c>
      <c r="B10" s="9">
        <v>2183384</v>
      </c>
      <c r="C10" s="21">
        <f>SUM(B10/B16)</f>
        <v>0.32404166653680566</v>
      </c>
    </row>
    <row r="11" spans="1:3">
      <c r="A11" t="s">
        <v>31</v>
      </c>
      <c r="B11" s="9">
        <v>1496219</v>
      </c>
      <c r="C11" s="21">
        <f>SUM(B11/B16)</f>
        <v>0.22205773160563272</v>
      </c>
    </row>
    <row r="12" spans="1:3">
      <c r="A12" t="s">
        <v>32</v>
      </c>
      <c r="B12" s="9">
        <v>1051820</v>
      </c>
      <c r="C12" s="21">
        <f>SUM(B12/B16)</f>
        <v>0.1561033266236003</v>
      </c>
    </row>
    <row r="13" spans="1:3">
      <c r="A13" t="s">
        <v>33</v>
      </c>
      <c r="B13" s="9">
        <v>436881</v>
      </c>
      <c r="C13" s="21">
        <f>SUM(B13/B16)</f>
        <v>6.4838639157503306E-2</v>
      </c>
    </row>
    <row r="14" spans="1:3">
      <c r="A14" t="s">
        <v>34</v>
      </c>
      <c r="B14" s="9">
        <v>211396</v>
      </c>
      <c r="C14" s="21">
        <f>SUM(B14/B16)</f>
        <v>3.1373827113881279E-2</v>
      </c>
    </row>
    <row r="15" spans="1:3">
      <c r="A15" t="s">
        <v>35</v>
      </c>
      <c r="B15" s="9">
        <v>290</v>
      </c>
      <c r="C15" s="21">
        <f>SUM(B15/B16)</f>
        <v>4.3039650054994282E-5</v>
      </c>
    </row>
    <row r="16" spans="1:3">
      <c r="A16" s="4" t="s">
        <v>1</v>
      </c>
      <c r="B16" s="11">
        <f>SUM(B5:B15)</f>
        <v>6737973</v>
      </c>
      <c r="C16" s="16">
        <f>SUM(C5:C15)</f>
        <v>1</v>
      </c>
    </row>
    <row r="19" spans="1:1">
      <c r="A19" s="55" t="s">
        <v>111</v>
      </c>
    </row>
    <row r="20" spans="1:1">
      <c r="A20" s="55" t="s">
        <v>126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>
      <selection activeCell="B12" sqref="B12"/>
    </sheetView>
  </sheetViews>
  <sheetFormatPr defaultRowHeight="12.75"/>
  <cols>
    <col min="1" max="1" width="28.85546875" customWidth="1"/>
    <col min="2" max="2" width="15.85546875" style="9" customWidth="1"/>
    <col min="3" max="3" width="12.7109375" style="21" customWidth="1"/>
  </cols>
  <sheetData>
    <row r="1" spans="1:3">
      <c r="A1" s="4" t="s">
        <v>211</v>
      </c>
    </row>
    <row r="2" spans="1:3">
      <c r="A2" s="4"/>
    </row>
    <row r="3" spans="1:3">
      <c r="C3" s="31" t="s">
        <v>46</v>
      </c>
    </row>
    <row r="4" spans="1:3">
      <c r="A4" s="5" t="s">
        <v>38</v>
      </c>
      <c r="B4" s="10" t="s">
        <v>25</v>
      </c>
      <c r="C4" s="32" t="s">
        <v>0</v>
      </c>
    </row>
    <row r="5" spans="1:3">
      <c r="A5" s="1" t="s">
        <v>185</v>
      </c>
      <c r="B5" s="9">
        <v>5923628</v>
      </c>
      <c r="C5" s="21">
        <f t="shared" ref="C5:C10" si="0">B5/$B$10</f>
        <v>0.87914095233091616</v>
      </c>
    </row>
    <row r="6" spans="1:3">
      <c r="A6" t="s">
        <v>6</v>
      </c>
      <c r="B6" s="9">
        <v>346085</v>
      </c>
      <c r="C6" s="21">
        <f t="shared" si="0"/>
        <v>5.1363369963043783E-2</v>
      </c>
    </row>
    <row r="7" spans="1:3">
      <c r="A7" t="s">
        <v>4</v>
      </c>
      <c r="B7" s="9">
        <v>322341</v>
      </c>
      <c r="C7" s="21">
        <f t="shared" si="0"/>
        <v>4.7839461511644525E-2</v>
      </c>
    </row>
    <row r="8" spans="1:3">
      <c r="A8" t="s">
        <v>37</v>
      </c>
      <c r="B8" s="9">
        <v>106920</v>
      </c>
      <c r="C8" s="21">
        <f t="shared" si="0"/>
        <v>1.5868273737517202E-2</v>
      </c>
    </row>
    <row r="9" spans="1:3">
      <c r="A9" s="1" t="s">
        <v>123</v>
      </c>
      <c r="B9" s="9">
        <v>38999</v>
      </c>
      <c r="C9" s="21">
        <f t="shared" si="0"/>
        <v>5.7879424568783519E-3</v>
      </c>
    </row>
    <row r="10" spans="1:3">
      <c r="A10" s="4" t="s">
        <v>1</v>
      </c>
      <c r="B10" s="11">
        <f>SUM(B5:B9)</f>
        <v>6737973</v>
      </c>
      <c r="C10" s="16">
        <f t="shared" si="0"/>
        <v>1</v>
      </c>
    </row>
    <row r="11" spans="1:3">
      <c r="A11" s="4"/>
      <c r="B11" s="11"/>
      <c r="C11" s="34"/>
    </row>
    <row r="13" spans="1:3">
      <c r="A13" s="55" t="s">
        <v>111</v>
      </c>
    </row>
    <row r="14" spans="1:3">
      <c r="A14" s="55" t="s">
        <v>186</v>
      </c>
    </row>
    <row r="15" spans="1:3">
      <c r="A15" s="57" t="s">
        <v>184</v>
      </c>
    </row>
    <row r="16" spans="1:3">
      <c r="A16" s="55" t="s">
        <v>122</v>
      </c>
    </row>
  </sheetData>
  <phoneticPr fontId="3" type="noConversion"/>
  <pageMargins left="0.75" right="0.75" top="1" bottom="1" header="0.5" footer="0.5"/>
  <pageSetup paperSize="9" orientation="landscape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>
      <selection activeCell="B22" sqref="B22"/>
    </sheetView>
  </sheetViews>
  <sheetFormatPr defaultRowHeight="12.75"/>
  <cols>
    <col min="1" max="1" width="57.85546875" customWidth="1"/>
    <col min="2" max="2" width="11.42578125" customWidth="1"/>
  </cols>
  <sheetData>
    <row r="1" spans="1:9">
      <c r="A1" s="4" t="s">
        <v>232</v>
      </c>
    </row>
    <row r="2" spans="1:9">
      <c r="A2" s="4"/>
    </row>
    <row r="3" spans="1:9">
      <c r="A3" s="98" t="s">
        <v>233</v>
      </c>
      <c r="B3" s="97"/>
      <c r="C3" s="97"/>
      <c r="D3" s="97"/>
      <c r="E3" s="97"/>
      <c r="F3" s="97"/>
      <c r="G3" s="97"/>
      <c r="H3" s="97"/>
      <c r="I3" s="97"/>
    </row>
    <row r="4" spans="1:9">
      <c r="A4" s="98" t="s">
        <v>234</v>
      </c>
      <c r="B4" s="97"/>
      <c r="C4" s="97"/>
      <c r="D4" s="97"/>
      <c r="E4" s="97"/>
      <c r="F4" s="97"/>
      <c r="G4" s="97"/>
      <c r="H4" s="97"/>
      <c r="I4" s="97"/>
    </row>
    <row r="6" spans="1:9">
      <c r="B6" s="27" t="s">
        <v>68</v>
      </c>
    </row>
    <row r="7" spans="1:9">
      <c r="A7" s="29" t="s">
        <v>74</v>
      </c>
      <c r="B7" s="28">
        <v>5721771.3130000001</v>
      </c>
    </row>
    <row r="8" spans="1:9">
      <c r="B8" s="9"/>
    </row>
    <row r="9" spans="1:9">
      <c r="A9" s="1" t="s">
        <v>78</v>
      </c>
      <c r="B9" s="9">
        <v>1075244</v>
      </c>
    </row>
    <row r="10" spans="1:9">
      <c r="A10" s="1" t="s">
        <v>75</v>
      </c>
      <c r="B10" s="9">
        <v>4460622</v>
      </c>
    </row>
    <row r="11" spans="1:9">
      <c r="A11" s="1" t="s">
        <v>76</v>
      </c>
      <c r="B11" s="9">
        <v>5535866</v>
      </c>
      <c r="D11" s="9"/>
    </row>
    <row r="12" spans="1:9">
      <c r="B12" s="9"/>
    </row>
    <row r="13" spans="1:9">
      <c r="A13" s="1" t="s">
        <v>187</v>
      </c>
      <c r="B13" s="9">
        <f>B7-B11</f>
        <v>185905.31300000008</v>
      </c>
    </row>
    <row r="14" spans="1:9">
      <c r="A14" s="1" t="s">
        <v>78</v>
      </c>
      <c r="B14" s="9">
        <f>B9</f>
        <v>1075244</v>
      </c>
    </row>
    <row r="15" spans="1:9">
      <c r="A15" s="4" t="s">
        <v>112</v>
      </c>
      <c r="B15" s="11">
        <f>B13+B14</f>
        <v>1261149.3130000001</v>
      </c>
    </row>
    <row r="16" spans="1:9">
      <c r="A16" s="1"/>
    </row>
    <row r="17" spans="1:2">
      <c r="A17" s="45" t="s">
        <v>113</v>
      </c>
      <c r="B17" s="56">
        <f>B15/B7</f>
        <v>0.22041239399670501</v>
      </c>
    </row>
    <row r="18" spans="1:2">
      <c r="A18" s="58"/>
      <c r="B18" s="59"/>
    </row>
    <row r="20" spans="1:2">
      <c r="A20" s="55" t="s">
        <v>116</v>
      </c>
    </row>
    <row r="21" spans="1:2">
      <c r="A21" s="55" t="s">
        <v>77</v>
      </c>
    </row>
    <row r="22" spans="1:2">
      <c r="A22" s="55" t="s">
        <v>115</v>
      </c>
    </row>
    <row r="23" spans="1:2">
      <c r="A23" s="55" t="s">
        <v>114</v>
      </c>
    </row>
    <row r="24" spans="1:2">
      <c r="A24" s="55" t="s">
        <v>177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>
      <selection activeCell="A8" sqref="A8"/>
    </sheetView>
  </sheetViews>
  <sheetFormatPr defaultRowHeight="12.75"/>
  <cols>
    <col min="1" max="1" width="27.5703125" customWidth="1"/>
    <col min="2" max="16" width="9.140625" style="9"/>
    <col min="17" max="17" width="12.140625" style="9" customWidth="1"/>
  </cols>
  <sheetData>
    <row r="1" spans="1:17">
      <c r="A1" s="4" t="s">
        <v>212</v>
      </c>
    </row>
    <row r="2" spans="1:17">
      <c r="A2" s="4"/>
    </row>
    <row r="4" spans="1:17">
      <c r="A4" s="4" t="s">
        <v>172</v>
      </c>
      <c r="Q4" s="20" t="s">
        <v>68</v>
      </c>
    </row>
    <row r="5" spans="1:17">
      <c r="B5" s="12" t="s">
        <v>236</v>
      </c>
      <c r="Q5" s="20"/>
    </row>
    <row r="6" spans="1:17">
      <c r="A6" s="5" t="s">
        <v>154</v>
      </c>
      <c r="B6" s="33" t="s">
        <v>26</v>
      </c>
      <c r="C6" s="33" t="s">
        <v>155</v>
      </c>
      <c r="D6" s="33" t="s">
        <v>156</v>
      </c>
      <c r="E6" s="33" t="s">
        <v>157</v>
      </c>
      <c r="F6" s="33" t="s">
        <v>158</v>
      </c>
      <c r="G6" s="33" t="s">
        <v>159</v>
      </c>
      <c r="H6" s="33" t="s">
        <v>160</v>
      </c>
      <c r="I6" s="33" t="s">
        <v>161</v>
      </c>
      <c r="J6" s="33" t="s">
        <v>162</v>
      </c>
      <c r="K6" s="33" t="s">
        <v>163</v>
      </c>
      <c r="L6" s="33" t="s">
        <v>164</v>
      </c>
      <c r="M6" s="33" t="s">
        <v>165</v>
      </c>
      <c r="N6" s="33" t="s">
        <v>166</v>
      </c>
      <c r="O6" s="33" t="s">
        <v>167</v>
      </c>
      <c r="P6" s="33" t="s">
        <v>5</v>
      </c>
      <c r="Q6" s="65" t="s">
        <v>171</v>
      </c>
    </row>
    <row r="7" spans="1:17">
      <c r="A7" t="s">
        <v>168</v>
      </c>
      <c r="B7" s="9">
        <v>0</v>
      </c>
      <c r="C7" s="9">
        <v>3838</v>
      </c>
      <c r="D7" s="9">
        <v>30396</v>
      </c>
      <c r="E7" s="9">
        <v>49918</v>
      </c>
      <c r="F7" s="9">
        <v>205174</v>
      </c>
      <c r="G7" s="9">
        <v>187179</v>
      </c>
      <c r="H7" s="9">
        <v>142183</v>
      </c>
      <c r="I7" s="9">
        <v>106885</v>
      </c>
      <c r="J7" s="9">
        <v>112051</v>
      </c>
      <c r="K7" s="9">
        <v>99961</v>
      </c>
      <c r="L7" s="9">
        <v>70215</v>
      </c>
      <c r="M7" s="9">
        <v>40158</v>
      </c>
      <c r="N7" s="9">
        <v>23756</v>
      </c>
      <c r="O7" s="9">
        <v>24007</v>
      </c>
      <c r="P7" s="9">
        <v>18</v>
      </c>
      <c r="Q7" s="11">
        <f>SUM(B7:P7)</f>
        <v>1095739</v>
      </c>
    </row>
    <row r="8" spans="1:17">
      <c r="A8" t="s">
        <v>20</v>
      </c>
      <c r="B8" s="9">
        <v>0</v>
      </c>
      <c r="C8" s="9">
        <v>473</v>
      </c>
      <c r="D8" s="9">
        <v>3510</v>
      </c>
      <c r="E8" s="9">
        <v>4973</v>
      </c>
      <c r="F8" s="9">
        <v>18916</v>
      </c>
      <c r="G8" s="9">
        <v>19918</v>
      </c>
      <c r="H8" s="9">
        <v>17972</v>
      </c>
      <c r="I8" s="9">
        <v>13444</v>
      </c>
      <c r="J8" s="9">
        <v>11345</v>
      </c>
      <c r="K8" s="9">
        <v>9730</v>
      </c>
      <c r="L8" s="9">
        <v>5671</v>
      </c>
      <c r="M8" s="9">
        <v>2301</v>
      </c>
      <c r="N8" s="9">
        <v>829</v>
      </c>
      <c r="O8" s="9">
        <v>676</v>
      </c>
      <c r="P8" s="9">
        <v>3</v>
      </c>
      <c r="Q8" s="11">
        <f t="shared" ref="Q8:Q14" si="0">SUM(B8:P8)</f>
        <v>109761</v>
      </c>
    </row>
    <row r="9" spans="1:17">
      <c r="A9" t="s">
        <v>19</v>
      </c>
      <c r="B9" s="9">
        <v>0</v>
      </c>
      <c r="C9" s="9">
        <v>139</v>
      </c>
      <c r="D9" s="9">
        <v>1054</v>
      </c>
      <c r="E9" s="9">
        <v>1820</v>
      </c>
      <c r="F9" s="9">
        <v>7953</v>
      </c>
      <c r="G9" s="9">
        <v>10050</v>
      </c>
      <c r="H9" s="9">
        <v>9504</v>
      </c>
      <c r="I9" s="9">
        <v>6762</v>
      </c>
      <c r="J9" s="9">
        <v>5529</v>
      </c>
      <c r="K9" s="9">
        <v>3654</v>
      </c>
      <c r="L9" s="9">
        <v>2383</v>
      </c>
      <c r="M9" s="9">
        <v>1645</v>
      </c>
      <c r="N9" s="9">
        <v>891</v>
      </c>
      <c r="O9" s="9">
        <v>740</v>
      </c>
      <c r="P9" s="9">
        <v>7</v>
      </c>
      <c r="Q9" s="11">
        <f t="shared" si="0"/>
        <v>52131</v>
      </c>
    </row>
    <row r="10" spans="1:17">
      <c r="A10" t="s">
        <v>169</v>
      </c>
      <c r="B10" s="9">
        <v>0</v>
      </c>
      <c r="C10" s="9">
        <v>127</v>
      </c>
      <c r="D10" s="9">
        <v>733</v>
      </c>
      <c r="E10" s="9">
        <v>1116</v>
      </c>
      <c r="F10" s="9">
        <v>4659</v>
      </c>
      <c r="G10" s="9">
        <v>5105</v>
      </c>
      <c r="H10" s="9">
        <v>4480</v>
      </c>
      <c r="I10" s="9">
        <v>3466</v>
      </c>
      <c r="J10" s="9">
        <v>2635</v>
      </c>
      <c r="K10" s="9">
        <v>2056</v>
      </c>
      <c r="L10" s="9">
        <v>1375</v>
      </c>
      <c r="M10" s="9">
        <v>743</v>
      </c>
      <c r="N10" s="9">
        <v>351</v>
      </c>
      <c r="O10" s="9">
        <v>307</v>
      </c>
      <c r="P10" s="9">
        <v>6</v>
      </c>
      <c r="Q10" s="11">
        <f t="shared" si="0"/>
        <v>27159</v>
      </c>
    </row>
    <row r="11" spans="1:17">
      <c r="A11" t="s">
        <v>97</v>
      </c>
      <c r="B11" s="9">
        <v>0</v>
      </c>
      <c r="C11" s="9">
        <v>10</v>
      </c>
      <c r="D11" s="9">
        <v>109</v>
      </c>
      <c r="E11" s="9">
        <v>229</v>
      </c>
      <c r="F11" s="9">
        <v>1452</v>
      </c>
      <c r="G11" s="9">
        <v>2517</v>
      </c>
      <c r="H11" s="9">
        <v>2692</v>
      </c>
      <c r="I11" s="9">
        <v>2078</v>
      </c>
      <c r="J11" s="9">
        <v>1890</v>
      </c>
      <c r="K11" s="9">
        <v>1204</v>
      </c>
      <c r="L11" s="9">
        <v>855</v>
      </c>
      <c r="M11" s="9">
        <v>521</v>
      </c>
      <c r="N11" s="9">
        <v>271</v>
      </c>
      <c r="O11" s="9">
        <v>172</v>
      </c>
      <c r="P11" s="9">
        <v>2</v>
      </c>
      <c r="Q11" s="11">
        <f t="shared" si="0"/>
        <v>14002</v>
      </c>
    </row>
    <row r="12" spans="1:17">
      <c r="A12" t="s">
        <v>21</v>
      </c>
      <c r="B12" s="9">
        <v>0</v>
      </c>
      <c r="C12" s="9">
        <v>27</v>
      </c>
      <c r="D12" s="9">
        <v>169</v>
      </c>
      <c r="E12" s="9">
        <v>228</v>
      </c>
      <c r="F12" s="9">
        <v>759</v>
      </c>
      <c r="G12" s="9">
        <v>951</v>
      </c>
      <c r="H12" s="9">
        <v>976</v>
      </c>
      <c r="I12" s="9">
        <v>796</v>
      </c>
      <c r="J12" s="9">
        <v>623</v>
      </c>
      <c r="K12" s="9">
        <v>503</v>
      </c>
      <c r="L12" s="9">
        <v>369</v>
      </c>
      <c r="M12" s="9">
        <v>226</v>
      </c>
      <c r="N12" s="9">
        <v>138</v>
      </c>
      <c r="O12" s="9">
        <v>125</v>
      </c>
      <c r="P12" s="9">
        <v>7</v>
      </c>
      <c r="Q12" s="11">
        <f t="shared" si="0"/>
        <v>5897</v>
      </c>
    </row>
    <row r="13" spans="1:17">
      <c r="A13" t="s">
        <v>5</v>
      </c>
      <c r="B13" s="9">
        <v>0</v>
      </c>
      <c r="C13" s="9">
        <v>112</v>
      </c>
      <c r="D13" s="9">
        <v>710</v>
      </c>
      <c r="E13" s="9">
        <v>1363</v>
      </c>
      <c r="F13" s="9">
        <v>8661</v>
      </c>
      <c r="G13" s="9">
        <v>9752</v>
      </c>
      <c r="H13" s="9">
        <v>7874</v>
      </c>
      <c r="I13" s="9">
        <v>5585</v>
      </c>
      <c r="J13" s="9">
        <v>5185</v>
      </c>
      <c r="K13" s="9">
        <v>4669</v>
      </c>
      <c r="L13" s="9">
        <v>3671</v>
      </c>
      <c r="M13" s="9">
        <v>2365</v>
      </c>
      <c r="N13" s="9">
        <v>1434</v>
      </c>
      <c r="O13" s="9">
        <v>1498</v>
      </c>
      <c r="P13" s="9">
        <v>2</v>
      </c>
      <c r="Q13" s="11">
        <f t="shared" si="0"/>
        <v>52881</v>
      </c>
    </row>
    <row r="14" spans="1:17">
      <c r="A14" s="4" t="s">
        <v>170</v>
      </c>
      <c r="B14" s="11">
        <f t="shared" ref="B14:P14" si="1">SUM(B7:B13)</f>
        <v>0</v>
      </c>
      <c r="C14" s="11">
        <f>SUM(C7:C13)</f>
        <v>4726</v>
      </c>
      <c r="D14" s="11">
        <f t="shared" si="1"/>
        <v>36681</v>
      </c>
      <c r="E14" s="11">
        <f t="shared" si="1"/>
        <v>59647</v>
      </c>
      <c r="F14" s="11">
        <f t="shared" si="1"/>
        <v>247574</v>
      </c>
      <c r="G14" s="11">
        <f t="shared" si="1"/>
        <v>235472</v>
      </c>
      <c r="H14" s="11">
        <f>SUM(H7:H13)</f>
        <v>185681</v>
      </c>
      <c r="I14" s="11">
        <f t="shared" si="1"/>
        <v>139016</v>
      </c>
      <c r="J14" s="11">
        <f t="shared" si="1"/>
        <v>139258</v>
      </c>
      <c r="K14" s="11">
        <f t="shared" si="1"/>
        <v>121777</v>
      </c>
      <c r="L14" s="11">
        <f t="shared" si="1"/>
        <v>84539</v>
      </c>
      <c r="M14" s="11">
        <f t="shared" si="1"/>
        <v>47959</v>
      </c>
      <c r="N14" s="11">
        <f t="shared" si="1"/>
        <v>27670</v>
      </c>
      <c r="O14" s="11">
        <f t="shared" si="1"/>
        <v>27525</v>
      </c>
      <c r="P14" s="11">
        <f t="shared" si="1"/>
        <v>45</v>
      </c>
      <c r="Q14" s="11">
        <f t="shared" si="0"/>
        <v>1357570</v>
      </c>
    </row>
    <row r="15" spans="1:17">
      <c r="A15" s="1"/>
    </row>
    <row r="16" spans="1:17">
      <c r="A16" s="4" t="s">
        <v>173</v>
      </c>
      <c r="Q16" s="20" t="s">
        <v>68</v>
      </c>
    </row>
    <row r="17" spans="1:17">
      <c r="B17" s="12" t="s">
        <v>236</v>
      </c>
    </row>
    <row r="18" spans="1:17">
      <c r="A18" s="5" t="s">
        <v>154</v>
      </c>
      <c r="B18" s="33" t="s">
        <v>26</v>
      </c>
      <c r="C18" s="33" t="s">
        <v>155</v>
      </c>
      <c r="D18" s="33" t="s">
        <v>156</v>
      </c>
      <c r="E18" s="33" t="s">
        <v>157</v>
      </c>
      <c r="F18" s="33" t="s">
        <v>158</v>
      </c>
      <c r="G18" s="33" t="s">
        <v>159</v>
      </c>
      <c r="H18" s="33" t="s">
        <v>160</v>
      </c>
      <c r="I18" s="33" t="s">
        <v>161</v>
      </c>
      <c r="J18" s="33" t="s">
        <v>162</v>
      </c>
      <c r="K18" s="33" t="s">
        <v>163</v>
      </c>
      <c r="L18" s="33" t="s">
        <v>164</v>
      </c>
      <c r="M18" s="33" t="s">
        <v>165</v>
      </c>
      <c r="N18" s="33" t="s">
        <v>166</v>
      </c>
      <c r="O18" s="33" t="s">
        <v>167</v>
      </c>
      <c r="P18" s="33" t="s">
        <v>5</v>
      </c>
      <c r="Q18" s="33" t="s">
        <v>2</v>
      </c>
    </row>
    <row r="19" spans="1:17">
      <c r="A19" t="s">
        <v>168</v>
      </c>
      <c r="B19" s="9">
        <v>0</v>
      </c>
      <c r="C19" s="9">
        <v>12762</v>
      </c>
      <c r="D19" s="9">
        <v>70611</v>
      </c>
      <c r="E19" s="9">
        <v>113171</v>
      </c>
      <c r="F19" s="9">
        <v>530779</v>
      </c>
      <c r="G19" s="9">
        <v>632539</v>
      </c>
      <c r="H19" s="9">
        <v>569462</v>
      </c>
      <c r="I19" s="9">
        <v>420700</v>
      </c>
      <c r="J19" s="9">
        <v>401235</v>
      </c>
      <c r="K19" s="9">
        <v>347493</v>
      </c>
      <c r="L19" s="9">
        <v>248829</v>
      </c>
      <c r="M19" s="9">
        <v>157071</v>
      </c>
      <c r="N19" s="9">
        <v>107779</v>
      </c>
      <c r="O19" s="9">
        <v>142681</v>
      </c>
      <c r="P19" s="9">
        <v>52</v>
      </c>
      <c r="Q19" s="11">
        <f>SUM(B19:P19)</f>
        <v>3755164</v>
      </c>
    </row>
    <row r="20" spans="1:17">
      <c r="A20" t="s">
        <v>20</v>
      </c>
      <c r="B20" s="9">
        <v>0</v>
      </c>
      <c r="C20" s="9">
        <v>1944</v>
      </c>
      <c r="D20" s="9">
        <v>11503</v>
      </c>
      <c r="E20" s="9">
        <v>15039</v>
      </c>
      <c r="F20" s="9">
        <v>55640</v>
      </c>
      <c r="G20" s="9">
        <v>65254</v>
      </c>
      <c r="H20" s="9">
        <v>64316</v>
      </c>
      <c r="I20" s="9">
        <v>49914</v>
      </c>
      <c r="J20" s="9">
        <v>45343</v>
      </c>
      <c r="K20" s="9">
        <v>41701</v>
      </c>
      <c r="L20" s="9">
        <v>26243</v>
      </c>
      <c r="M20" s="9">
        <v>11613</v>
      </c>
      <c r="N20" s="9">
        <v>4535</v>
      </c>
      <c r="O20" s="9">
        <v>5489</v>
      </c>
      <c r="P20" s="9">
        <v>13</v>
      </c>
      <c r="Q20" s="11">
        <f t="shared" ref="Q20:Q26" si="2">SUM(B20:P20)</f>
        <v>398547</v>
      </c>
    </row>
    <row r="21" spans="1:17">
      <c r="A21" t="s">
        <v>19</v>
      </c>
      <c r="B21" s="9">
        <v>0</v>
      </c>
      <c r="C21" s="9">
        <v>796</v>
      </c>
      <c r="D21" s="9">
        <v>6158</v>
      </c>
      <c r="E21" s="9">
        <v>10094</v>
      </c>
      <c r="F21" s="9">
        <v>45282</v>
      </c>
      <c r="G21" s="9">
        <v>63828</v>
      </c>
      <c r="H21" s="9">
        <v>68641</v>
      </c>
      <c r="I21" s="9">
        <v>51962</v>
      </c>
      <c r="J21" s="9">
        <v>37683</v>
      </c>
      <c r="K21" s="9">
        <v>22511</v>
      </c>
      <c r="L21" s="9">
        <v>15615</v>
      </c>
      <c r="M21" s="9">
        <v>10725</v>
      </c>
      <c r="N21" s="9">
        <v>5900</v>
      </c>
      <c r="O21" s="9">
        <v>5398</v>
      </c>
      <c r="P21" s="9">
        <v>76</v>
      </c>
      <c r="Q21" s="11">
        <f t="shared" si="2"/>
        <v>344669</v>
      </c>
    </row>
    <row r="22" spans="1:17">
      <c r="A22" t="s">
        <v>169</v>
      </c>
      <c r="B22" s="9">
        <v>0</v>
      </c>
      <c r="C22" s="9">
        <v>360</v>
      </c>
      <c r="D22" s="9">
        <v>1801</v>
      </c>
      <c r="E22" s="9">
        <v>2620</v>
      </c>
      <c r="F22" s="9">
        <v>13047</v>
      </c>
      <c r="G22" s="9">
        <v>18986</v>
      </c>
      <c r="H22" s="9">
        <v>20425</v>
      </c>
      <c r="I22" s="9">
        <v>16487</v>
      </c>
      <c r="J22" s="9">
        <v>12811</v>
      </c>
      <c r="K22" s="9">
        <v>9657</v>
      </c>
      <c r="L22" s="9">
        <v>5795</v>
      </c>
      <c r="M22" s="9">
        <v>3196</v>
      </c>
      <c r="N22" s="9">
        <v>1662</v>
      </c>
      <c r="O22" s="9">
        <v>1707</v>
      </c>
      <c r="P22" s="9">
        <v>18</v>
      </c>
      <c r="Q22" s="11">
        <f t="shared" si="2"/>
        <v>108572</v>
      </c>
    </row>
    <row r="23" spans="1:17">
      <c r="A23" t="s">
        <v>97</v>
      </c>
      <c r="B23" s="9">
        <v>0</v>
      </c>
      <c r="C23" s="9">
        <v>37</v>
      </c>
      <c r="D23" s="9">
        <v>417</v>
      </c>
      <c r="E23" s="9">
        <v>776</v>
      </c>
      <c r="F23" s="9">
        <v>3736</v>
      </c>
      <c r="G23" s="9">
        <v>6358</v>
      </c>
      <c r="H23" s="9">
        <v>6985</v>
      </c>
      <c r="I23" s="9">
        <v>5622</v>
      </c>
      <c r="J23" s="9">
        <v>4712</v>
      </c>
      <c r="K23" s="9">
        <v>3442</v>
      </c>
      <c r="L23" s="9">
        <v>2241</v>
      </c>
      <c r="M23" s="9">
        <v>1231</v>
      </c>
      <c r="N23" s="9">
        <v>615</v>
      </c>
      <c r="O23" s="9">
        <v>523</v>
      </c>
      <c r="P23" s="9">
        <v>4</v>
      </c>
      <c r="Q23" s="11">
        <f t="shared" si="2"/>
        <v>36699</v>
      </c>
    </row>
    <row r="24" spans="1:17">
      <c r="A24" t="s">
        <v>21</v>
      </c>
      <c r="B24" s="9">
        <v>0</v>
      </c>
      <c r="C24" s="9">
        <v>149</v>
      </c>
      <c r="D24" s="9">
        <v>954</v>
      </c>
      <c r="E24" s="9">
        <v>1696</v>
      </c>
      <c r="F24" s="9">
        <v>7303</v>
      </c>
      <c r="G24" s="9">
        <v>10480</v>
      </c>
      <c r="H24" s="9">
        <v>10663</v>
      </c>
      <c r="I24" s="9">
        <v>9063</v>
      </c>
      <c r="J24" s="9">
        <v>6085</v>
      </c>
      <c r="K24" s="9">
        <v>3996</v>
      </c>
      <c r="L24" s="9">
        <v>2476</v>
      </c>
      <c r="M24" s="9">
        <v>1419</v>
      </c>
      <c r="N24" s="9">
        <v>805</v>
      </c>
      <c r="O24" s="9">
        <v>594</v>
      </c>
      <c r="P24" s="9">
        <v>56</v>
      </c>
      <c r="Q24" s="11">
        <f t="shared" si="2"/>
        <v>55739</v>
      </c>
    </row>
    <row r="25" spans="1:17">
      <c r="A25" t="s">
        <v>5</v>
      </c>
      <c r="B25" s="9">
        <v>0</v>
      </c>
      <c r="C25" s="9">
        <v>346</v>
      </c>
      <c r="D25" s="9">
        <v>1617</v>
      </c>
      <c r="E25" s="9">
        <v>2618</v>
      </c>
      <c r="F25" s="9">
        <v>16595</v>
      </c>
      <c r="G25" s="9">
        <v>27664</v>
      </c>
      <c r="H25" s="9">
        <v>27147</v>
      </c>
      <c r="I25" s="9">
        <v>20311</v>
      </c>
      <c r="J25" s="9">
        <v>17231</v>
      </c>
      <c r="K25" s="9">
        <v>15663</v>
      </c>
      <c r="L25" s="9">
        <v>15028</v>
      </c>
      <c r="M25" s="9">
        <v>10917</v>
      </c>
      <c r="N25" s="9">
        <v>8334</v>
      </c>
      <c r="O25" s="9">
        <v>12020</v>
      </c>
      <c r="P25" s="9">
        <v>15</v>
      </c>
      <c r="Q25" s="11">
        <f t="shared" si="2"/>
        <v>175506</v>
      </c>
    </row>
    <row r="26" spans="1:17">
      <c r="A26" s="4" t="s">
        <v>170</v>
      </c>
      <c r="B26" s="11">
        <f t="shared" ref="B26:P26" si="3">SUM(B19:B25)</f>
        <v>0</v>
      </c>
      <c r="C26" s="11">
        <f t="shared" si="3"/>
        <v>16394</v>
      </c>
      <c r="D26" s="11">
        <f t="shared" si="3"/>
        <v>93061</v>
      </c>
      <c r="E26" s="11">
        <f t="shared" si="3"/>
        <v>146014</v>
      </c>
      <c r="F26" s="11">
        <f>SUM(F19:F25)</f>
        <v>672382</v>
      </c>
      <c r="G26" s="11">
        <f t="shared" si="3"/>
        <v>825109</v>
      </c>
      <c r="H26" s="11">
        <f t="shared" si="3"/>
        <v>767639</v>
      </c>
      <c r="I26" s="11">
        <f t="shared" si="3"/>
        <v>574059</v>
      </c>
      <c r="J26" s="11">
        <f t="shared" si="3"/>
        <v>525100</v>
      </c>
      <c r="K26" s="11">
        <f t="shared" si="3"/>
        <v>444463</v>
      </c>
      <c r="L26" s="11">
        <f t="shared" si="3"/>
        <v>316227</v>
      </c>
      <c r="M26" s="11">
        <f t="shared" si="3"/>
        <v>196172</v>
      </c>
      <c r="N26" s="11">
        <f t="shared" si="3"/>
        <v>129630</v>
      </c>
      <c r="O26" s="11">
        <f t="shared" si="3"/>
        <v>168412</v>
      </c>
      <c r="P26" s="11">
        <f t="shared" si="3"/>
        <v>234</v>
      </c>
      <c r="Q26" s="11">
        <f t="shared" si="2"/>
        <v>4874896</v>
      </c>
    </row>
    <row r="27" spans="1:17">
      <c r="A27" s="1"/>
    </row>
    <row r="28" spans="1:17">
      <c r="A28" s="4" t="s">
        <v>174</v>
      </c>
      <c r="Q28" s="20" t="s">
        <v>68</v>
      </c>
    </row>
    <row r="29" spans="1:17">
      <c r="B29" s="12" t="s">
        <v>236</v>
      </c>
    </row>
    <row r="30" spans="1:17">
      <c r="A30" s="5" t="s">
        <v>154</v>
      </c>
      <c r="B30" s="33" t="s">
        <v>26</v>
      </c>
      <c r="C30" s="33" t="s">
        <v>155</v>
      </c>
      <c r="D30" s="33" t="s">
        <v>156</v>
      </c>
      <c r="E30" s="33" t="s">
        <v>157</v>
      </c>
      <c r="F30" s="33" t="s">
        <v>158</v>
      </c>
      <c r="G30" s="33" t="s">
        <v>159</v>
      </c>
      <c r="H30" s="33" t="s">
        <v>160</v>
      </c>
      <c r="I30" s="33" t="s">
        <v>161</v>
      </c>
      <c r="J30" s="33" t="s">
        <v>162</v>
      </c>
      <c r="K30" s="33" t="s">
        <v>163</v>
      </c>
      <c r="L30" s="33" t="s">
        <v>164</v>
      </c>
      <c r="M30" s="33" t="s">
        <v>165</v>
      </c>
      <c r="N30" s="33" t="s">
        <v>166</v>
      </c>
      <c r="O30" s="33" t="s">
        <v>167</v>
      </c>
      <c r="P30" s="33" t="s">
        <v>5</v>
      </c>
      <c r="Q30" s="33" t="s">
        <v>2</v>
      </c>
    </row>
    <row r="31" spans="1:17">
      <c r="A31" t="s">
        <v>168</v>
      </c>
      <c r="B31" s="9">
        <v>0</v>
      </c>
      <c r="C31" s="9">
        <v>63</v>
      </c>
      <c r="D31" s="9">
        <v>297</v>
      </c>
      <c r="E31" s="9">
        <v>390</v>
      </c>
      <c r="F31" s="9">
        <v>2268</v>
      </c>
      <c r="G31" s="9">
        <v>6281</v>
      </c>
      <c r="H31" s="9">
        <v>5539</v>
      </c>
      <c r="I31" s="9">
        <v>3383</v>
      </c>
      <c r="J31" s="9">
        <v>3114</v>
      </c>
      <c r="K31" s="9">
        <v>2644</v>
      </c>
      <c r="L31" s="9">
        <v>1946</v>
      </c>
      <c r="M31" s="9">
        <v>1310</v>
      </c>
      <c r="N31" s="9">
        <v>880</v>
      </c>
      <c r="O31" s="9">
        <v>1127</v>
      </c>
      <c r="P31" s="9">
        <v>1</v>
      </c>
      <c r="Q31" s="11">
        <f>SUM(B31:P31)</f>
        <v>29243</v>
      </c>
    </row>
    <row r="32" spans="1:17">
      <c r="A32" t="s">
        <v>20</v>
      </c>
      <c r="B32" s="9">
        <v>0</v>
      </c>
      <c r="C32" s="9">
        <v>3</v>
      </c>
      <c r="D32" s="9">
        <v>26</v>
      </c>
      <c r="E32" s="9">
        <v>25</v>
      </c>
      <c r="F32" s="9">
        <v>172</v>
      </c>
      <c r="G32" s="9">
        <v>551</v>
      </c>
      <c r="H32" s="9">
        <v>528</v>
      </c>
      <c r="I32" s="9">
        <v>292</v>
      </c>
      <c r="J32" s="9">
        <v>308</v>
      </c>
      <c r="K32" s="9">
        <v>249</v>
      </c>
      <c r="L32" s="9">
        <v>182</v>
      </c>
      <c r="M32" s="9">
        <v>77</v>
      </c>
      <c r="N32" s="9">
        <v>31</v>
      </c>
      <c r="O32" s="9">
        <v>49</v>
      </c>
      <c r="P32" s="9">
        <v>1</v>
      </c>
      <c r="Q32" s="11">
        <f t="shared" ref="Q32:Q38" si="4">SUM(B32:P32)</f>
        <v>2494</v>
      </c>
    </row>
    <row r="33" spans="1:17">
      <c r="A33" t="s">
        <v>19</v>
      </c>
      <c r="B33" s="9">
        <v>0</v>
      </c>
      <c r="C33" s="9">
        <v>4</v>
      </c>
      <c r="D33" s="9">
        <v>13</v>
      </c>
      <c r="E33" s="9">
        <v>39</v>
      </c>
      <c r="F33" s="9">
        <v>167</v>
      </c>
      <c r="G33" s="9">
        <v>465</v>
      </c>
      <c r="H33" s="9">
        <v>618</v>
      </c>
      <c r="I33" s="9">
        <v>392</v>
      </c>
      <c r="J33" s="9">
        <v>308</v>
      </c>
      <c r="K33" s="9">
        <v>168</v>
      </c>
      <c r="L33" s="9">
        <v>109</v>
      </c>
      <c r="M33" s="9">
        <v>78</v>
      </c>
      <c r="N33" s="9">
        <v>44</v>
      </c>
      <c r="O33" s="9">
        <v>49</v>
      </c>
      <c r="P33" s="9">
        <v>5</v>
      </c>
      <c r="Q33" s="11">
        <f t="shared" si="4"/>
        <v>2459</v>
      </c>
    </row>
    <row r="34" spans="1:17">
      <c r="A34" t="s">
        <v>169</v>
      </c>
      <c r="B34" s="9">
        <v>0</v>
      </c>
      <c r="C34" s="9">
        <v>1</v>
      </c>
      <c r="D34" s="9">
        <v>4</v>
      </c>
      <c r="E34" s="9">
        <v>9</v>
      </c>
      <c r="F34" s="9">
        <v>47</v>
      </c>
      <c r="G34" s="9">
        <v>66</v>
      </c>
      <c r="H34" s="9">
        <v>93</v>
      </c>
      <c r="I34" s="9">
        <v>76</v>
      </c>
      <c r="J34" s="9">
        <v>62</v>
      </c>
      <c r="K34" s="9">
        <v>35</v>
      </c>
      <c r="L34" s="9">
        <v>19</v>
      </c>
      <c r="M34" s="9">
        <v>13</v>
      </c>
      <c r="N34" s="9">
        <v>8</v>
      </c>
      <c r="O34" s="9">
        <v>5</v>
      </c>
      <c r="P34" s="9">
        <v>2</v>
      </c>
      <c r="Q34" s="11">
        <f t="shared" si="4"/>
        <v>440</v>
      </c>
    </row>
    <row r="35" spans="1:17">
      <c r="A35" t="s">
        <v>97</v>
      </c>
      <c r="B35" s="9">
        <v>0</v>
      </c>
      <c r="C35" s="9">
        <v>0</v>
      </c>
      <c r="D35" s="9">
        <v>1</v>
      </c>
      <c r="E35" s="9">
        <v>7</v>
      </c>
      <c r="F35" s="9">
        <v>15</v>
      </c>
      <c r="G35" s="9">
        <v>37</v>
      </c>
      <c r="H35" s="9">
        <v>54</v>
      </c>
      <c r="I35" s="9">
        <v>28</v>
      </c>
      <c r="J35" s="9">
        <v>32</v>
      </c>
      <c r="K35" s="9">
        <v>17</v>
      </c>
      <c r="L35" s="9">
        <v>15</v>
      </c>
      <c r="M35" s="9">
        <v>9</v>
      </c>
      <c r="N35" s="9">
        <v>1</v>
      </c>
      <c r="O35" s="9">
        <v>2</v>
      </c>
      <c r="P35" s="9">
        <v>0</v>
      </c>
      <c r="Q35" s="11">
        <f t="shared" si="4"/>
        <v>218</v>
      </c>
    </row>
    <row r="36" spans="1:17">
      <c r="A36" t="s">
        <v>21</v>
      </c>
      <c r="B36" s="9">
        <v>0</v>
      </c>
      <c r="C36" s="9">
        <v>1</v>
      </c>
      <c r="D36" s="9">
        <v>2</v>
      </c>
      <c r="E36" s="9">
        <v>4</v>
      </c>
      <c r="F36" s="9">
        <v>25</v>
      </c>
      <c r="G36" s="9">
        <v>31</v>
      </c>
      <c r="H36" s="9">
        <v>46</v>
      </c>
      <c r="I36" s="9">
        <v>58</v>
      </c>
      <c r="J36" s="9">
        <v>32</v>
      </c>
      <c r="K36" s="9">
        <v>20</v>
      </c>
      <c r="L36" s="9">
        <v>11</v>
      </c>
      <c r="M36" s="9">
        <v>6</v>
      </c>
      <c r="N36" s="9">
        <v>2</v>
      </c>
      <c r="O36" s="9">
        <v>6</v>
      </c>
      <c r="P36" s="9">
        <v>0</v>
      </c>
      <c r="Q36" s="11">
        <f t="shared" si="4"/>
        <v>244</v>
      </c>
    </row>
    <row r="37" spans="1:17">
      <c r="A37" t="s">
        <v>5</v>
      </c>
      <c r="B37" s="9">
        <v>0</v>
      </c>
      <c r="C37" s="9">
        <v>26</v>
      </c>
      <c r="D37" s="9">
        <v>89</v>
      </c>
      <c r="E37" s="9">
        <v>112</v>
      </c>
      <c r="F37" s="9">
        <v>275</v>
      </c>
      <c r="G37" s="9">
        <v>257</v>
      </c>
      <c r="H37" s="9">
        <v>358</v>
      </c>
      <c r="I37" s="9">
        <v>192</v>
      </c>
      <c r="J37" s="9">
        <v>192</v>
      </c>
      <c r="K37" s="9">
        <v>159</v>
      </c>
      <c r="L37" s="9">
        <v>162</v>
      </c>
      <c r="M37" s="9">
        <v>116</v>
      </c>
      <c r="N37" s="9">
        <v>89</v>
      </c>
      <c r="O37" s="9">
        <v>121</v>
      </c>
      <c r="P37" s="9">
        <v>1</v>
      </c>
      <c r="Q37" s="11">
        <f t="shared" si="4"/>
        <v>2149</v>
      </c>
    </row>
    <row r="38" spans="1:17">
      <c r="A38" s="4" t="s">
        <v>170</v>
      </c>
      <c r="B38" s="11">
        <f>SUM(B31:B37)</f>
        <v>0</v>
      </c>
      <c r="C38" s="11">
        <f t="shared" ref="C38:P38" si="5">SUM(C31:C37)</f>
        <v>98</v>
      </c>
      <c r="D38" s="11">
        <f t="shared" si="5"/>
        <v>432</v>
      </c>
      <c r="E38" s="11">
        <f t="shared" si="5"/>
        <v>586</v>
      </c>
      <c r="F38" s="11">
        <f t="shared" si="5"/>
        <v>2969</v>
      </c>
      <c r="G38" s="11">
        <f t="shared" si="5"/>
        <v>7688</v>
      </c>
      <c r="H38" s="11">
        <f t="shared" si="5"/>
        <v>7236</v>
      </c>
      <c r="I38" s="11">
        <f t="shared" si="5"/>
        <v>4421</v>
      </c>
      <c r="J38" s="11">
        <f t="shared" si="5"/>
        <v>4048</v>
      </c>
      <c r="K38" s="11">
        <f t="shared" si="5"/>
        <v>3292</v>
      </c>
      <c r="L38" s="11">
        <f t="shared" si="5"/>
        <v>2444</v>
      </c>
      <c r="M38" s="11">
        <f t="shared" si="5"/>
        <v>1609</v>
      </c>
      <c r="N38" s="11">
        <f t="shared" si="5"/>
        <v>1055</v>
      </c>
      <c r="O38" s="11">
        <f t="shared" si="5"/>
        <v>1359</v>
      </c>
      <c r="P38" s="11">
        <f t="shared" si="5"/>
        <v>10</v>
      </c>
      <c r="Q38" s="11">
        <f t="shared" si="4"/>
        <v>37247</v>
      </c>
    </row>
    <row r="39" spans="1:17">
      <c r="Q39" s="11"/>
    </row>
    <row r="40" spans="1:17">
      <c r="A40" s="4" t="s">
        <v>175</v>
      </c>
      <c r="Q40" s="11"/>
    </row>
    <row r="41" spans="1:17">
      <c r="B41" s="12" t="s">
        <v>236</v>
      </c>
    </row>
    <row r="42" spans="1:17">
      <c r="A42" s="5" t="s">
        <v>154</v>
      </c>
      <c r="B42" s="33" t="s">
        <v>26</v>
      </c>
      <c r="C42" s="33" t="s">
        <v>155</v>
      </c>
      <c r="D42" s="33" t="s">
        <v>156</v>
      </c>
      <c r="E42" s="33" t="s">
        <v>157</v>
      </c>
      <c r="F42" s="33" t="s">
        <v>158</v>
      </c>
      <c r="G42" s="33" t="s">
        <v>159</v>
      </c>
      <c r="H42" s="33" t="s">
        <v>160</v>
      </c>
      <c r="I42" s="33" t="s">
        <v>161</v>
      </c>
      <c r="J42" s="33" t="s">
        <v>162</v>
      </c>
      <c r="K42" s="33" t="s">
        <v>163</v>
      </c>
      <c r="L42" s="33" t="s">
        <v>164</v>
      </c>
      <c r="M42" s="33" t="s">
        <v>165</v>
      </c>
      <c r="N42" s="33" t="s">
        <v>166</v>
      </c>
      <c r="O42" s="33" t="s">
        <v>167</v>
      </c>
      <c r="P42" s="33" t="s">
        <v>5</v>
      </c>
      <c r="Q42" s="33" t="s">
        <v>2</v>
      </c>
    </row>
    <row r="43" spans="1:17">
      <c r="A43" t="s">
        <v>168</v>
      </c>
      <c r="B43" s="9">
        <f>B7+B19+B31</f>
        <v>0</v>
      </c>
      <c r="C43" s="9">
        <f>C7+C19+C31</f>
        <v>16663</v>
      </c>
      <c r="D43" s="9">
        <f t="shared" ref="D43:Q50" si="6">D7+D19+D31</f>
        <v>101304</v>
      </c>
      <c r="E43" s="9">
        <f t="shared" si="6"/>
        <v>163479</v>
      </c>
      <c r="F43" s="9">
        <f t="shared" si="6"/>
        <v>738221</v>
      </c>
      <c r="G43" s="9">
        <f t="shared" si="6"/>
        <v>825999</v>
      </c>
      <c r="H43" s="9">
        <f t="shared" si="6"/>
        <v>717184</v>
      </c>
      <c r="I43" s="9">
        <f t="shared" si="6"/>
        <v>530968</v>
      </c>
      <c r="J43" s="9">
        <f t="shared" si="6"/>
        <v>516400</v>
      </c>
      <c r="K43" s="9">
        <f t="shared" si="6"/>
        <v>450098</v>
      </c>
      <c r="L43" s="9">
        <f t="shared" si="6"/>
        <v>320990</v>
      </c>
      <c r="M43" s="9">
        <f t="shared" si="6"/>
        <v>198539</v>
      </c>
      <c r="N43" s="9">
        <f t="shared" si="6"/>
        <v>132415</v>
      </c>
      <c r="O43" s="9">
        <f t="shared" si="6"/>
        <v>167815</v>
      </c>
      <c r="P43" s="9">
        <f t="shared" si="6"/>
        <v>71</v>
      </c>
      <c r="Q43" s="11">
        <f t="shared" si="6"/>
        <v>4880146</v>
      </c>
    </row>
    <row r="44" spans="1:17">
      <c r="A44" t="s">
        <v>20</v>
      </c>
      <c r="B44" s="9">
        <f t="shared" ref="B44:C50" si="7">B8+B20+B32</f>
        <v>0</v>
      </c>
      <c r="C44" s="9">
        <f t="shared" si="7"/>
        <v>2420</v>
      </c>
      <c r="D44" s="9">
        <f t="shared" si="6"/>
        <v>15039</v>
      </c>
      <c r="E44" s="9">
        <f t="shared" si="6"/>
        <v>20037</v>
      </c>
      <c r="F44" s="9">
        <f t="shared" si="6"/>
        <v>74728</v>
      </c>
      <c r="G44" s="9">
        <f t="shared" si="6"/>
        <v>85723</v>
      </c>
      <c r="H44" s="9">
        <f t="shared" si="6"/>
        <v>82816</v>
      </c>
      <c r="I44" s="9">
        <f t="shared" si="6"/>
        <v>63650</v>
      </c>
      <c r="J44" s="9">
        <f t="shared" si="6"/>
        <v>56996</v>
      </c>
      <c r="K44" s="9">
        <f t="shared" si="6"/>
        <v>51680</v>
      </c>
      <c r="L44" s="9">
        <f t="shared" si="6"/>
        <v>32096</v>
      </c>
      <c r="M44" s="9">
        <f t="shared" si="6"/>
        <v>13991</v>
      </c>
      <c r="N44" s="9">
        <f t="shared" si="6"/>
        <v>5395</v>
      </c>
      <c r="O44" s="9">
        <f t="shared" si="6"/>
        <v>6214</v>
      </c>
      <c r="P44" s="9">
        <f t="shared" si="6"/>
        <v>17</v>
      </c>
      <c r="Q44" s="11">
        <f t="shared" si="6"/>
        <v>510802</v>
      </c>
    </row>
    <row r="45" spans="1:17">
      <c r="A45" t="s">
        <v>19</v>
      </c>
      <c r="B45" s="9">
        <f t="shared" si="7"/>
        <v>0</v>
      </c>
      <c r="C45" s="9">
        <f t="shared" si="7"/>
        <v>939</v>
      </c>
      <c r="D45" s="9">
        <f t="shared" si="6"/>
        <v>7225</v>
      </c>
      <c r="E45" s="9">
        <f t="shared" si="6"/>
        <v>11953</v>
      </c>
      <c r="F45" s="9">
        <f t="shared" si="6"/>
        <v>53402</v>
      </c>
      <c r="G45" s="9">
        <f t="shared" si="6"/>
        <v>74343</v>
      </c>
      <c r="H45" s="9">
        <f t="shared" si="6"/>
        <v>78763</v>
      </c>
      <c r="I45" s="9">
        <f t="shared" si="6"/>
        <v>59116</v>
      </c>
      <c r="J45" s="9">
        <f t="shared" si="6"/>
        <v>43520</v>
      </c>
      <c r="K45" s="9">
        <f t="shared" si="6"/>
        <v>26333</v>
      </c>
      <c r="L45" s="9">
        <f t="shared" si="6"/>
        <v>18107</v>
      </c>
      <c r="M45" s="9">
        <f t="shared" si="6"/>
        <v>12448</v>
      </c>
      <c r="N45" s="9">
        <f t="shared" si="6"/>
        <v>6835</v>
      </c>
      <c r="O45" s="9">
        <f t="shared" si="6"/>
        <v>6187</v>
      </c>
      <c r="P45" s="9">
        <f t="shared" si="6"/>
        <v>88</v>
      </c>
      <c r="Q45" s="11">
        <f t="shared" si="6"/>
        <v>399259</v>
      </c>
    </row>
    <row r="46" spans="1:17">
      <c r="A46" t="s">
        <v>169</v>
      </c>
      <c r="B46" s="9">
        <f t="shared" si="7"/>
        <v>0</v>
      </c>
      <c r="C46" s="9">
        <f t="shared" si="7"/>
        <v>488</v>
      </c>
      <c r="D46" s="9">
        <f t="shared" si="6"/>
        <v>2538</v>
      </c>
      <c r="E46" s="9">
        <f t="shared" si="6"/>
        <v>3745</v>
      </c>
      <c r="F46" s="9">
        <f t="shared" si="6"/>
        <v>17753</v>
      </c>
      <c r="G46" s="9">
        <f t="shared" si="6"/>
        <v>24157</v>
      </c>
      <c r="H46" s="9">
        <f t="shared" si="6"/>
        <v>24998</v>
      </c>
      <c r="I46" s="9">
        <f t="shared" si="6"/>
        <v>20029</v>
      </c>
      <c r="J46" s="9">
        <f t="shared" si="6"/>
        <v>15508</v>
      </c>
      <c r="K46" s="9">
        <f t="shared" si="6"/>
        <v>11748</v>
      </c>
      <c r="L46" s="9">
        <f t="shared" si="6"/>
        <v>7189</v>
      </c>
      <c r="M46" s="9">
        <f t="shared" si="6"/>
        <v>3952</v>
      </c>
      <c r="N46" s="9">
        <f t="shared" si="6"/>
        <v>2021</v>
      </c>
      <c r="O46" s="9">
        <f t="shared" si="6"/>
        <v>2019</v>
      </c>
      <c r="P46" s="9">
        <f t="shared" si="6"/>
        <v>26</v>
      </c>
      <c r="Q46" s="11">
        <f t="shared" si="6"/>
        <v>136171</v>
      </c>
    </row>
    <row r="47" spans="1:17">
      <c r="A47" t="s">
        <v>97</v>
      </c>
      <c r="B47" s="9">
        <f t="shared" si="7"/>
        <v>0</v>
      </c>
      <c r="C47" s="9">
        <f t="shared" si="7"/>
        <v>47</v>
      </c>
      <c r="D47" s="9">
        <f t="shared" si="6"/>
        <v>527</v>
      </c>
      <c r="E47" s="9">
        <f t="shared" si="6"/>
        <v>1012</v>
      </c>
      <c r="F47" s="9">
        <f t="shared" si="6"/>
        <v>5203</v>
      </c>
      <c r="G47" s="9">
        <f t="shared" si="6"/>
        <v>8912</v>
      </c>
      <c r="H47" s="9">
        <f t="shared" si="6"/>
        <v>9731</v>
      </c>
      <c r="I47" s="9">
        <f t="shared" si="6"/>
        <v>7728</v>
      </c>
      <c r="J47" s="9">
        <f t="shared" si="6"/>
        <v>6634</v>
      </c>
      <c r="K47" s="9">
        <f t="shared" si="6"/>
        <v>4663</v>
      </c>
      <c r="L47" s="9">
        <f t="shared" si="6"/>
        <v>3111</v>
      </c>
      <c r="M47" s="9">
        <f t="shared" si="6"/>
        <v>1761</v>
      </c>
      <c r="N47" s="9">
        <f t="shared" si="6"/>
        <v>887</v>
      </c>
      <c r="O47" s="9">
        <f t="shared" si="6"/>
        <v>697</v>
      </c>
      <c r="P47" s="9">
        <f t="shared" si="6"/>
        <v>6</v>
      </c>
      <c r="Q47" s="11">
        <f t="shared" si="6"/>
        <v>50919</v>
      </c>
    </row>
    <row r="48" spans="1:17">
      <c r="A48" t="s">
        <v>21</v>
      </c>
      <c r="B48" s="9">
        <f t="shared" si="7"/>
        <v>0</v>
      </c>
      <c r="C48" s="9">
        <f t="shared" si="7"/>
        <v>177</v>
      </c>
      <c r="D48" s="9">
        <f t="shared" si="6"/>
        <v>1125</v>
      </c>
      <c r="E48" s="9">
        <f t="shared" si="6"/>
        <v>1928</v>
      </c>
      <c r="F48" s="9">
        <f t="shared" si="6"/>
        <v>8087</v>
      </c>
      <c r="G48" s="9">
        <f t="shared" si="6"/>
        <v>11462</v>
      </c>
      <c r="H48" s="9">
        <f t="shared" si="6"/>
        <v>11685</v>
      </c>
      <c r="I48" s="9">
        <f t="shared" si="6"/>
        <v>9917</v>
      </c>
      <c r="J48" s="9">
        <f t="shared" si="6"/>
        <v>6740</v>
      </c>
      <c r="K48" s="9">
        <f t="shared" si="6"/>
        <v>4519</v>
      </c>
      <c r="L48" s="9">
        <f t="shared" si="6"/>
        <v>2856</v>
      </c>
      <c r="M48" s="9">
        <f t="shared" si="6"/>
        <v>1651</v>
      </c>
      <c r="N48" s="9">
        <f t="shared" si="6"/>
        <v>945</v>
      </c>
      <c r="O48" s="9">
        <f t="shared" si="6"/>
        <v>725</v>
      </c>
      <c r="P48" s="9">
        <f t="shared" si="6"/>
        <v>63</v>
      </c>
      <c r="Q48" s="11">
        <f t="shared" si="6"/>
        <v>61880</v>
      </c>
    </row>
    <row r="49" spans="1:17">
      <c r="A49" t="s">
        <v>5</v>
      </c>
      <c r="B49" s="9">
        <f t="shared" si="7"/>
        <v>0</v>
      </c>
      <c r="C49" s="9">
        <f t="shared" si="7"/>
        <v>484</v>
      </c>
      <c r="D49" s="9">
        <f t="shared" si="6"/>
        <v>2416</v>
      </c>
      <c r="E49" s="9">
        <f t="shared" si="6"/>
        <v>4093</v>
      </c>
      <c r="F49" s="9">
        <f t="shared" si="6"/>
        <v>25531</v>
      </c>
      <c r="G49" s="9">
        <f t="shared" si="6"/>
        <v>37673</v>
      </c>
      <c r="H49" s="9">
        <f t="shared" si="6"/>
        <v>35379</v>
      </c>
      <c r="I49" s="9">
        <f t="shared" si="6"/>
        <v>26088</v>
      </c>
      <c r="J49" s="9">
        <f t="shared" si="6"/>
        <v>22608</v>
      </c>
      <c r="K49" s="9">
        <f t="shared" si="6"/>
        <v>20491</v>
      </c>
      <c r="L49" s="9">
        <f t="shared" si="6"/>
        <v>18861</v>
      </c>
      <c r="M49" s="9">
        <f t="shared" si="6"/>
        <v>13398</v>
      </c>
      <c r="N49" s="9">
        <f t="shared" si="6"/>
        <v>9857</v>
      </c>
      <c r="O49" s="9">
        <f t="shared" si="6"/>
        <v>13639</v>
      </c>
      <c r="P49" s="9">
        <f t="shared" si="6"/>
        <v>18</v>
      </c>
      <c r="Q49" s="11">
        <f t="shared" si="6"/>
        <v>230536</v>
      </c>
    </row>
    <row r="50" spans="1:17">
      <c r="A50" s="4" t="s">
        <v>170</v>
      </c>
      <c r="B50" s="11">
        <f t="shared" si="7"/>
        <v>0</v>
      </c>
      <c r="C50" s="11">
        <f t="shared" si="7"/>
        <v>21218</v>
      </c>
      <c r="D50" s="11">
        <f t="shared" si="6"/>
        <v>130174</v>
      </c>
      <c r="E50" s="11">
        <f t="shared" si="6"/>
        <v>206247</v>
      </c>
      <c r="F50" s="11">
        <f t="shared" si="6"/>
        <v>922925</v>
      </c>
      <c r="G50" s="11">
        <f t="shared" si="6"/>
        <v>1068269</v>
      </c>
      <c r="H50" s="11">
        <f t="shared" si="6"/>
        <v>960556</v>
      </c>
      <c r="I50" s="11">
        <f t="shared" si="6"/>
        <v>717496</v>
      </c>
      <c r="J50" s="11">
        <f t="shared" si="6"/>
        <v>668406</v>
      </c>
      <c r="K50" s="11">
        <f t="shared" si="6"/>
        <v>569532</v>
      </c>
      <c r="L50" s="11">
        <f t="shared" si="6"/>
        <v>403210</v>
      </c>
      <c r="M50" s="11">
        <f t="shared" si="6"/>
        <v>245740</v>
      </c>
      <c r="N50" s="11">
        <f t="shared" si="6"/>
        <v>158355</v>
      </c>
      <c r="O50" s="11">
        <f t="shared" si="6"/>
        <v>197296</v>
      </c>
      <c r="P50" s="11">
        <f t="shared" si="6"/>
        <v>289</v>
      </c>
      <c r="Q50" s="11">
        <f>Q14+Q26+Q38</f>
        <v>6269713</v>
      </c>
    </row>
    <row r="53" spans="1:17">
      <c r="A53" s="55" t="s">
        <v>111</v>
      </c>
    </row>
    <row r="54" spans="1:17">
      <c r="A54" s="55" t="s">
        <v>124</v>
      </c>
    </row>
    <row r="55" spans="1:17">
      <c r="A55" s="55" t="s">
        <v>126</v>
      </c>
    </row>
    <row r="56" spans="1:17">
      <c r="A56" s="55" t="s">
        <v>176</v>
      </c>
    </row>
  </sheetData>
  <phoneticPr fontId="3" type="noConversion"/>
  <pageMargins left="0.11811023622047245" right="0.11811023622047245" top="0.15748031496062992" bottom="0.15748031496062992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2012-13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'3.5'!_Hlk164056479</vt:lpstr>
      <vt:lpstr>'3.5'!_Hlk217277567</vt:lpstr>
    </vt:vector>
  </TitlesOfParts>
  <Company>NPIA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kirkhams</dc:creator>
  <cp:lastModifiedBy>Michael Carling</cp:lastModifiedBy>
  <cp:lastPrinted>2013-05-02T08:02:06Z</cp:lastPrinted>
  <dcterms:created xsi:type="dcterms:W3CDTF">2010-06-07T09:25:52Z</dcterms:created>
  <dcterms:modified xsi:type="dcterms:W3CDTF">2013-10-15T17:11:32Z</dcterms:modified>
</cp:coreProperties>
</file>