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035" windowHeight="11760" tabRatio="756" activeTab="2"/>
  </bookViews>
  <sheets>
    <sheet name="Contents" sheetId="1" r:id="rId1"/>
    <sheet name="Summary" sheetId="2" r:id="rId2"/>
    <sheet name="Action 1" sheetId="3" r:id="rId3"/>
    <sheet name="Action 2" sheetId="4" r:id="rId4"/>
    <sheet name="Action 3" sheetId="5" state="hidden" r:id="rId5"/>
    <sheet name="Action 4" sheetId="6" state="hidden" r:id="rId6"/>
    <sheet name="Action 5" sheetId="7" r:id="rId7"/>
    <sheet name="Action 6" sheetId="8" state="hidden" r:id="rId8"/>
    <sheet name="Action 7" sheetId="9" state="hidden" r:id="rId9"/>
    <sheet name="Action 8" sheetId="10" state="hidden" r:id="rId10"/>
    <sheet name="Action 9" sheetId="11" r:id="rId11"/>
    <sheet name="Action 10" sheetId="12" state="hidden" r:id="rId12"/>
    <sheet name="Action 11" sheetId="13" r:id="rId13"/>
    <sheet name="Action 12" sheetId="14" state="hidden" r:id="rId14"/>
    <sheet name="Action 13" sheetId="15" state="hidden" r:id="rId15"/>
    <sheet name="Action 14" sheetId="16" r:id="rId16"/>
    <sheet name="Action 15" sheetId="17" state="hidden" r:id="rId17"/>
    <sheet name="Action 16" sheetId="18" state="hidden" r:id="rId18"/>
    <sheet name="Action 17" sheetId="19" state="hidden" r:id="rId19"/>
    <sheet name="Action 18" sheetId="20" r:id="rId20"/>
    <sheet name="Action 19" sheetId="21" state="hidden" r:id="rId21"/>
    <sheet name="Action 20" sheetId="22" state="hidden" r:id="rId22"/>
    <sheet name="Action 21" sheetId="23" r:id="rId23"/>
    <sheet name="Action 22" sheetId="24" r:id="rId24"/>
    <sheet name="Action 23" sheetId="25" state="hidden" r:id="rId25"/>
    <sheet name="Action 24" sheetId="26" r:id="rId26"/>
    <sheet name="Action 25" sheetId="27" r:id="rId27"/>
    <sheet name="QALY Benefits" sheetId="28" r:id="rId28"/>
    <sheet name="Action 1_assumptions" sheetId="29" r:id="rId29"/>
    <sheet name="Action 5_assumptions " sheetId="30" r:id="rId30"/>
    <sheet name="Action 9_assumptions" sheetId="31" r:id="rId31"/>
    <sheet name="Action 11_assumptions" sheetId="32" r:id="rId32"/>
    <sheet name="Action 14_assumptions" sheetId="33" r:id="rId33"/>
  </sheets>
  <definedNames/>
  <calcPr fullCalcOnLoad="1"/>
</workbook>
</file>

<file path=xl/sharedStrings.xml><?xml version="1.0" encoding="utf-8"?>
<sst xmlns="http://schemas.openxmlformats.org/spreadsheetml/2006/main" count="1500" uniqueCount="416">
  <si>
    <t>Percentage of records held on DoPR:</t>
  </si>
  <si>
    <t xml:space="preserve">Cost per registered GP patient </t>
  </si>
  <si>
    <t>X-cross government authentications system costed at £200m (lead by DWP). Assume DH proportional cost = £50m for 8 years:</t>
  </si>
  <si>
    <t>Records held on DoPR (000,000s):</t>
  </si>
  <si>
    <t>1. New accounts required for multiple users within 800 AQP organisations requiring secure electronic communication.</t>
  </si>
  <si>
    <t>2. Checking of staff using the system to verify necessary security of communication.</t>
  </si>
  <si>
    <t>3. Maintenance and update of the National Address Book.</t>
  </si>
  <si>
    <t>4. Administration support to NHSmail users.</t>
  </si>
  <si>
    <t>Setting up a new electronic account takes 2-3 days per organisation.</t>
  </si>
  <si>
    <t>800 AQPs requiring encryption for electronic communication.</t>
  </si>
  <si>
    <t>£40k per FTE, plus oncosts (25%) = £50k per FTE.</t>
  </si>
  <si>
    <r>
      <t xml:space="preserve">Pre-launch expenditure for </t>
    </r>
    <r>
      <rPr>
        <i/>
        <sz val="10"/>
        <rFont val="Arial"/>
        <family val="2"/>
      </rPr>
      <t>NHS Choices</t>
    </r>
  </si>
  <si>
    <r>
      <t xml:space="preserve">NHS Providers will choose standards compliant systems when upgrading their IT systems. </t>
    </r>
    <r>
      <rPr>
        <i/>
        <sz val="10"/>
        <rFont val="Arial Narrow"/>
        <family val="2"/>
      </rPr>
      <t>Source: DHID Evidence Base</t>
    </r>
  </si>
  <si>
    <r>
      <t xml:space="preserve">LA providers will choose standards compliant systems when upgrading their IT systems. </t>
    </r>
    <r>
      <rPr>
        <i/>
        <sz val="10"/>
        <rFont val="Arial Narrow"/>
        <family val="2"/>
      </rPr>
      <t>Source: a LA who already provides this functionality.</t>
    </r>
  </si>
  <si>
    <t>Note: The total value of this saving is split between action 9 and action 24. See Action 9_assumptions tab for more details.</t>
  </si>
  <si>
    <t>Source: DHID Evidence Base and: http://www.ehi.co.uk/news/primary-care/7277/scotland-to-roll-out-edt-hub</t>
  </si>
  <si>
    <r>
      <t xml:space="preserve">Establish clinical portals at a care community level, giving end to end access to clinical records where appropriate consent is given. </t>
    </r>
    <r>
      <rPr>
        <i/>
        <sz val="10"/>
        <rFont val="Arial Narrow"/>
        <family val="2"/>
      </rPr>
      <t>Source: DHID Evidence Base</t>
    </r>
  </si>
  <si>
    <t>Action</t>
  </si>
  <si>
    <t>No.</t>
  </si>
  <si>
    <t>Description</t>
  </si>
  <si>
    <t>Costs</t>
  </si>
  <si>
    <t>(£m)</t>
  </si>
  <si>
    <t>Patients will be able to view online which GP Practices offer online access to records by 2013.</t>
  </si>
  <si>
    <t>Commitments</t>
  </si>
  <si>
    <t>Necessary local actions</t>
  </si>
  <si>
    <t>Revenue</t>
  </si>
  <si>
    <t>Line no.</t>
  </si>
  <si>
    <t>Who pays</t>
  </si>
  <si>
    <t>Budget</t>
  </si>
  <si>
    <t>Total</t>
  </si>
  <si>
    <t>Year</t>
  </si>
  <si>
    <t>2012/13</t>
  </si>
  <si>
    <t>2013/14</t>
  </si>
  <si>
    <t>2014/15</t>
  </si>
  <si>
    <t>2015/16</t>
  </si>
  <si>
    <t>2016/17</t>
  </si>
  <si>
    <t>2017/18</t>
  </si>
  <si>
    <t>2018/19</t>
  </si>
  <si>
    <t>2019/20</t>
  </si>
  <si>
    <t>2020/21</t>
  </si>
  <si>
    <t>2021/22</t>
  </si>
  <si>
    <t>Capital</t>
  </si>
  <si>
    <t>Total Revenue</t>
  </si>
  <si>
    <t>Total Capial</t>
  </si>
  <si>
    <t>Total costs</t>
  </si>
  <si>
    <t>Economic appraisal (including opportunity costs)</t>
  </si>
  <si>
    <t>Cost savings</t>
  </si>
  <si>
    <t>Total cost savings</t>
  </si>
  <si>
    <t>Net costs</t>
  </si>
  <si>
    <t>Cash releasing</t>
  </si>
  <si>
    <t>Y</t>
  </si>
  <si>
    <t>Additional cost of broader scope of the N3 platform to support all providers</t>
  </si>
  <si>
    <t>Source</t>
  </si>
  <si>
    <t>Comments</t>
  </si>
  <si>
    <t>Assumption</t>
  </si>
  <si>
    <t>Estimated hosting cost saving for other national information websites p.a.:</t>
  </si>
  <si>
    <r>
      <t xml:space="preserve">The content of several other national websites e.g. </t>
    </r>
    <r>
      <rPr>
        <i/>
        <sz val="10"/>
        <rFont val="Arial"/>
        <family val="2"/>
      </rPr>
      <t>NHS Direct</t>
    </r>
    <r>
      <rPr>
        <sz val="10"/>
        <rFont val="Arial"/>
        <family val="2"/>
      </rPr>
      <t xml:space="preserve"> will be transferred to the portal. Therefore, there are likely to be significant hosting cost savings, even witout content savings.</t>
    </r>
  </si>
  <si>
    <r>
      <t xml:space="preserve">Cost of setting up </t>
    </r>
    <r>
      <rPr>
        <i/>
        <sz val="10"/>
        <rFont val="Arial"/>
        <family val="2"/>
      </rPr>
      <t>NHS Choices</t>
    </r>
  </si>
  <si>
    <t>Source: http://www.dotecon.com/publications/oft1219.pdf</t>
  </si>
  <si>
    <t>Estimated Consultation Costs</t>
  </si>
  <si>
    <t>Dr.</t>
  </si>
  <si>
    <t>HCA</t>
  </si>
  <si>
    <t>Other</t>
  </si>
  <si>
    <t>Telephone</t>
  </si>
  <si>
    <t>England's population:</t>
  </si>
  <si>
    <t>Source: ONS</t>
  </si>
  <si>
    <t>Scaling factor:</t>
  </si>
  <si>
    <t>Unit cost (per hour) for a GP practice nurse:</t>
  </si>
  <si>
    <t>Length of a GP practice nurse consultation:</t>
  </si>
  <si>
    <t>No. consultations per-hour:</t>
  </si>
  <si>
    <t>Source: http://www.hm-treasury.gov.uk/data_gdp_fig.htm</t>
  </si>
  <si>
    <t>Source: http://www.pssru.ac.uk/archive/pdf/uc/uc2011/uc2011.pdf</t>
  </si>
  <si>
    <t>We used national unit cost estimates from the pssru where possible. Where these were not avaibable, estimates from the pilot Practices were used as a proxy.</t>
  </si>
  <si>
    <t>Value of patiets' time (2010):</t>
  </si>
  <si>
    <t>GDP deflator (2011/12):</t>
  </si>
  <si>
    <t>Value of patiets' time (2011-12):</t>
  </si>
  <si>
    <t>Patients</t>
  </si>
  <si>
    <t>Uptake for accessing GP records online</t>
  </si>
  <si>
    <t>We assume that 5% of patients will access their GP records online by 2015, from the current estimated level of 3%. From 2015, we assume 30% take uo by 2022/23.</t>
  </si>
  <si>
    <t>Uptake</t>
  </si>
  <si>
    <t>No. Patients (m)</t>
  </si>
  <si>
    <t>Assumptions - Inputs</t>
  </si>
  <si>
    <t>Assumptions - Costs</t>
  </si>
  <si>
    <t>Induction cost per patient:</t>
  </si>
  <si>
    <t>Per-patient problem managemement cost in yr. 1 of enrolling:</t>
  </si>
  <si>
    <t>Per-patient problem management cost in subsequent yrs:</t>
  </si>
  <si>
    <t>Business unit costs</t>
  </si>
  <si>
    <t>Business costs: totals</t>
  </si>
  <si>
    <t>Total induction cost per patient</t>
  </si>
  <si>
    <t>Problem management cost per patient</t>
  </si>
  <si>
    <t>Total business cost</t>
  </si>
  <si>
    <t>Total business cost (£m)</t>
  </si>
  <si>
    <t>(i) On-line access to GP records</t>
  </si>
  <si>
    <t>EMIS supplied GP Practices already have the IT capabiolity to offer the servies included in this commitment. Therefore, we include an additional start-up cost for non-EMIS supplied GP Practices in our cost estimate.</t>
  </si>
  <si>
    <t>Staff training costs</t>
  </si>
  <si>
    <t>Per-GP Pracrtice training cost:</t>
  </si>
  <si>
    <t>Number of GP Practices</t>
  </si>
  <si>
    <t>Total training cost:</t>
  </si>
  <si>
    <t>Number of GP Practices:</t>
  </si>
  <si>
    <t>Source: Estimate from EMIS, verified by the pilot GP Practices (based on 1 days training per GP Practice).</t>
  </si>
  <si>
    <t>The Business costs are time costs to the GP Practices, where the pilot GP Practices have estimated the value of this time.</t>
  </si>
  <si>
    <t>Source: DHID evidence base</t>
  </si>
  <si>
    <t>IT system upgrade for non-EMIS GP Practices</t>
  </si>
  <si>
    <t>Proportion of non-EMIS Practices:</t>
  </si>
  <si>
    <t>Number of Non-EMIS Practices:</t>
  </si>
  <si>
    <t>Start-up upgrade cost (per GP Practice):</t>
  </si>
  <si>
    <t>Total upgrade cost</t>
  </si>
  <si>
    <t>Per-annum running cost (per-GP Practice):</t>
  </si>
  <si>
    <t>Assumptions - Benefits</t>
  </si>
  <si>
    <t>Total staff training cost</t>
  </si>
  <si>
    <t>PHONE CALLS &amp; CONSULTATIONS</t>
  </si>
  <si>
    <t>Service unit</t>
  </si>
  <si>
    <t>No. saved</t>
  </si>
  <si>
    <t>Cost per unit</t>
  </si>
  <si>
    <t>Monetary value of saving - sample</t>
  </si>
  <si>
    <t>per-patient saving</t>
  </si>
  <si>
    <t>Phone calls</t>
  </si>
  <si>
    <t>GP appointments</t>
  </si>
  <si>
    <t>Nurse appointments</t>
  </si>
  <si>
    <t>HCA appointments</t>
  </si>
  <si>
    <t>Other appointments</t>
  </si>
  <si>
    <t>Cost of a GP Practice nurse consultation:</t>
  </si>
  <si>
    <t>No. patients in sample - GP Practice no. 1:</t>
  </si>
  <si>
    <t>No. patients in sample - GP Practice no. 2:</t>
  </si>
  <si>
    <t>Pilot GP Practice no. 1</t>
  </si>
  <si>
    <t>Pilot GP Practice no. 2</t>
  </si>
  <si>
    <t>Average</t>
  </si>
  <si>
    <t>Total per-patient saving</t>
  </si>
  <si>
    <t>SAVINGS FOR PATIENTS</t>
  </si>
  <si>
    <t>Saving type</t>
  </si>
  <si>
    <t>Saving per unit</t>
  </si>
  <si>
    <t>Car journeys</t>
  </si>
  <si>
    <t>Time</t>
  </si>
  <si>
    <t>A large optimism bias adjustment is applied for two reasons: first, because the pilot was not a randomised controlled trial (possibly making the results biased); and second, because of the small sample size.</t>
  </si>
  <si>
    <t>Optimisim bias adjustment:</t>
  </si>
  <si>
    <t>Total per-patient per-annum benefit for use in IA:</t>
  </si>
  <si>
    <t>Benefit (£m)</t>
  </si>
  <si>
    <t>Notes</t>
  </si>
  <si>
    <t>*Induction costs (no Induction is necessary)</t>
  </si>
  <si>
    <t>*Staff training costs</t>
  </si>
  <si>
    <t>*Security authentication costs</t>
  </si>
  <si>
    <t>*System upgrade for non-EMIS Practices</t>
  </si>
  <si>
    <t>Problem management costs for on-line appointment booking</t>
  </si>
  <si>
    <t>Problem management cost per-paient (£m)</t>
  </si>
  <si>
    <t>Problem management costs for on-line repeat prescription services</t>
  </si>
  <si>
    <t>(ii) On-line appointment booking, on-line repeat prescription services and electronic communication</t>
  </si>
  <si>
    <t>We assume that the following costs associated with on-line access to GP records also cover the cost of on-line appointment booking, on-line repeat prescription services and electronic communication:</t>
  </si>
  <si>
    <t>However, we do assume that there will be additional problem management costs for the on-line appointment booking and on-line repeat prescription commitments. We assume that these costs are of the same scale and distribution (for both on-line appointment booking and on-line repeat prescription services) as for on-line access to GP records. That is:</t>
  </si>
  <si>
    <t>Security authentication costs</t>
  </si>
  <si>
    <t>Cost</t>
  </si>
  <si>
    <t>CCGs</t>
  </si>
  <si>
    <t>NHS</t>
  </si>
  <si>
    <t>On-line repeat prescriptions: GP Practice costs</t>
  </si>
  <si>
    <t>On-line booking: GP Practice costs</t>
  </si>
  <si>
    <t>Records Access: GP Practice costs</t>
  </si>
  <si>
    <t>On-line repeat prescriptions: Efficiency</t>
  </si>
  <si>
    <t>Electronic communication: Efficiency</t>
  </si>
  <si>
    <t>On-line booking: Efficiency</t>
  </si>
  <si>
    <t>Records access: Cost savings</t>
  </si>
  <si>
    <t>Cost (£m)</t>
  </si>
  <si>
    <t>Total upgrade cost (£m)</t>
  </si>
  <si>
    <t>Total staff training cost (£m)</t>
  </si>
  <si>
    <t>Set up the national portal</t>
  </si>
  <si>
    <t>National website hosting cost savings</t>
  </si>
  <si>
    <t>Estimates expanditure on local healthcare information websites:</t>
  </si>
  <si>
    <t>Research for the NHS Digital Communications Review (2010)</t>
  </si>
  <si>
    <t>Estimated p.a. reduction in duplication %:</t>
  </si>
  <si>
    <t>Estimated p.a. reduction in duplication:</t>
  </si>
  <si>
    <t>Centre</t>
  </si>
  <si>
    <t>Local website closure savings</t>
  </si>
  <si>
    <t>Intellect has agreed to work with the Department of Health, NHS Commissioning Board and Public Health England to develop the evidence case for a ‘portal’ approach to patient and professional secure viewing of appropriate health and care records and information online.</t>
  </si>
  <si>
    <t>All Providers of NHS funded care (including Social enterprises and AQPs), as part of their commissioning contracts with the NHS, will be given access to a limited number of NHSmail accounts to facilitate secure email communication where this is cost effective.</t>
  </si>
  <si>
    <t xml:space="preserve">The Department of Health, NHS Commissioning Board and Public Health England will work with national stakeholders to lead and coordinate plans to facilitate and enable establishment of the infrastructure for patients and service users to have secure online access to all their health and care records, this will include: • Identification and authentication of patients and service users, in conjunction with other public services; • Capability to enable us and our professionals to locate accessible electronic records held by all the services we have used;• Ways of sharing electronic copies of their records with people and organisations of their choice who can help in understanding and managing their health and care. </t>
  </si>
  <si>
    <t>The NHS Commissioning Board will consider publishing commissioning guidance for support to assist patients to make the best use of the information provided.</t>
  </si>
  <si>
    <t>The Department of Health has already announced an independent review of information governance, led by Dame Fiona Caldicott.</t>
  </si>
  <si>
    <t xml:space="preserve">The Department of Health and other central bodies will, over time, stop providing certain information where this is better done by the market. For instance, we will no longer provide patient comment – instead we will show patient comment from a number of routes. </t>
  </si>
  <si>
    <t>The Department of Health and the NHS Commissioning Board will bring together representatives from the voluntary sector, health and care professions and industry, to consider how to increase health literacy and support information producers to communicate effectively in ways that are meaningful to us as citizens, patients and service users..</t>
  </si>
  <si>
    <t xml:space="preserve">The NHS Commissioning Board will lead and coordinate work on developing commissioning data sets (the main data collection from secondary care) to allow data returns in SNOMED CT from April 2014. </t>
  </si>
  <si>
    <t xml:space="preserve">The Department of Health and the Health and Social Care Information Centre will work with stakeholders to investigate reducing the administrative burden of gathering social care information for national use. </t>
  </si>
  <si>
    <t>The Department of Health and NHS Commissioning Board will work to pilot new ways to incentivise the use of integrated barcode medication administration systems in care homes by September 2014, including the use of Social Impact Bonds, with the results informing future plans for implementation across England.</t>
  </si>
  <si>
    <t xml:space="preserve">The Department of Health will support a number of NHS trailblazer trusts in 2012 with improved adoption of new technologies in maternity services, including the development and use of necessary standards.  </t>
  </si>
  <si>
    <t xml:space="preserve">A senior Clinician or Care Professional responsible for taking the lead in ensuring that information is organised and utilised effectively in support of better patient care should be identified in every organisation. </t>
  </si>
  <si>
    <t>Central actions</t>
  </si>
  <si>
    <t>Providers should ensure they assess the capability and meet the training needs of their clinical and care professionals in the best practice use of information as part of their routine development planning.</t>
  </si>
  <si>
    <t>NHS organisations should actively seek out, respond positively and improve services in line with patient feedback.  This includes acting on complaints, users’ comments, local and national surveys and results from “real time” data techniques.</t>
  </si>
  <si>
    <t>Providers and Commissioners should communicate electronically rather than using the post where possible - minimising the delay in treatment pathways and reducing manual processes.</t>
  </si>
  <si>
    <t xml:space="preserve">Providers and Commissioners are encouraged to implement personal and professional access to view records across specialties and settings through ‘portals’ or other solutions.   </t>
  </si>
  <si>
    <t>CCG</t>
  </si>
  <si>
    <t>LA</t>
  </si>
  <si>
    <t>PC/ Providers/ LA</t>
  </si>
  <si>
    <t>NHS CB / IC</t>
  </si>
  <si>
    <t>CfH</t>
  </si>
  <si>
    <t>Procurement of clinical correspondence systems for local exchange between secondary care and GPs</t>
  </si>
  <si>
    <t>Saving from reduced lost and delayed transfer correspondence.</t>
  </si>
  <si>
    <t>Derivation of costs</t>
  </si>
  <si>
    <t>Cost line</t>
  </si>
  <si>
    <t>Description of costs</t>
  </si>
  <si>
    <t>There are no costs associated with broadening the scope of the N3 platform as NHSmail is not the only option, the use of "other encryption tools" would not require N3.</t>
  </si>
  <si>
    <t xml:space="preserve">3 FTEs per year to carry out the following functions: </t>
  </si>
  <si>
    <t>Underlying assumptions:</t>
  </si>
  <si>
    <t xml:space="preserve">Description </t>
  </si>
  <si>
    <t>CfH advice</t>
  </si>
  <si>
    <t>Advice from relevant DH policy team</t>
  </si>
  <si>
    <t>CfH estimate</t>
  </si>
  <si>
    <t>Total security authentication running costs:</t>
  </si>
  <si>
    <t>Assumptions: Costs</t>
  </si>
  <si>
    <t>Assumptions: Benefits</t>
  </si>
  <si>
    <t>Saving from moving from manual to electronic transfer of correspondence</t>
  </si>
  <si>
    <t>Source: EMIS - GPs still swamped by paper despite advances in electronic communication
Wednesday, 26 October 2011</t>
  </si>
  <si>
    <t>Healthcare Gateway survey: GP practices receive 373 letters per week, 52 weeks per year</t>
  </si>
  <si>
    <t>http://www.emis-online.com/news/gps-still-swamped-by-paper-despite-advances-in-electronic-communication</t>
  </si>
  <si>
    <t>Number of GP practices in England</t>
  </si>
  <si>
    <t>http://www.bma.org.uk/press_centre/pressgps.jsp</t>
  </si>
  <si>
    <t>Number of items of paper correspondence per year in England:</t>
  </si>
  <si>
    <t>Cost to health service per item</t>
  </si>
  <si>
    <t>http://www.ehi.co.uk/news/primary-care/7277/scotland-to-roll-out-edt-hub</t>
  </si>
  <si>
    <t>Total annual cost of paper correspondence</t>
  </si>
  <si>
    <t>Proportion of total saving realised</t>
  </si>
  <si>
    <t>Annual value of saving</t>
  </si>
  <si>
    <t>Attribution to Action 9</t>
  </si>
  <si>
    <t>Attribution to Action 24</t>
  </si>
  <si>
    <t>-</t>
  </si>
  <si>
    <t>Source: BMA: http://www.bma.org.uk/press_centre/pressgps.jsp</t>
  </si>
  <si>
    <t>Routine extraction of data from HES, processing associated with calculation of idices, adjustment for casemix, statistical disclosure etc.</t>
  </si>
  <si>
    <t>Provision of data in a downloadable format</t>
  </si>
  <si>
    <t>Pulication of guidacne , commentary and standard reports</t>
  </si>
  <si>
    <t>Operational support</t>
  </si>
  <si>
    <t>Recurring annual costs</t>
  </si>
  <si>
    <t>Publication/analysis of existing informtation - portal and infrastructure</t>
  </si>
  <si>
    <t>Note: the assumptions for this indicator are based on a costing exercise undertaken by the NHS Information Centre for Health and Social Care into what is would cost to publish Consultant Led Team data (a proxy for the type of data which will be published under this commitment).</t>
  </si>
  <si>
    <t>Cost component</t>
  </si>
  <si>
    <r>
      <t xml:space="preserve">Publication/analysis of existing informtation - </t>
    </r>
    <r>
      <rPr>
        <sz val="10"/>
        <rFont val="Arial"/>
        <family val="2"/>
      </rPr>
      <t>portal and infrastructure</t>
    </r>
  </si>
  <si>
    <t>Yr. 0</t>
  </si>
  <si>
    <t>Yr. 1</t>
  </si>
  <si>
    <t>Yr. 2</t>
  </si>
  <si>
    <t>Yr. 3</t>
  </si>
  <si>
    <t>Yr. 4</t>
  </si>
  <si>
    <t>Yr. 5</t>
  </si>
  <si>
    <t>Yr. 6</t>
  </si>
  <si>
    <t>Yr. 7</t>
  </si>
  <si>
    <t>Yr. 8</t>
  </si>
  <si>
    <t>Yr. 9</t>
  </si>
  <si>
    <t>Uplift</t>
  </si>
  <si>
    <t>Uplift assumption to proxy for total number of datasets which will be published:</t>
  </si>
  <si>
    <t>QALY Benefits - Action 1</t>
  </si>
  <si>
    <t>Note: see the Impact Assessment document for a further discussion of the assumptions behind these calculations.</t>
  </si>
  <si>
    <t xml:space="preserve">Patients </t>
  </si>
  <si>
    <t xml:space="preserve">Impact </t>
  </si>
  <si>
    <t>Average age of hospital admission:</t>
  </si>
  <si>
    <t>QALY value from age/cost curve :</t>
  </si>
  <si>
    <t>5% reduction:</t>
  </si>
  <si>
    <t xml:space="preserve">Difference </t>
  </si>
  <si>
    <t>QALY increase:</t>
  </si>
  <si>
    <t>Monetary value of QALY gain (£m):</t>
  </si>
  <si>
    <t>QALY Benefits - Action 11</t>
  </si>
  <si>
    <t xml:space="preserve">1 in 1000 are anxious or depressed = ave poss again </t>
  </si>
  <si>
    <t>QALY value from age/cost curve:</t>
  </si>
  <si>
    <r>
      <t xml:space="preserve">One in </t>
    </r>
    <r>
      <rPr>
        <b/>
        <sz val="10"/>
        <rFont val="Arial"/>
        <family val="2"/>
      </rPr>
      <t xml:space="preserve">x </t>
    </r>
    <r>
      <rPr>
        <sz val="10"/>
        <rFont val="Arial"/>
        <family val="2"/>
      </rPr>
      <t>patients are anxious or depressed:</t>
    </r>
  </si>
  <si>
    <t>QALY benefits from earlier cancer diagnosis</t>
  </si>
  <si>
    <t>QALY benefits from reduced medical errors</t>
  </si>
  <si>
    <t>Total deaths that could be avoided:</t>
  </si>
  <si>
    <t>Correspondence delays accounting for 1% of deaths:</t>
  </si>
  <si>
    <t>Total per-patient cost:</t>
  </si>
  <si>
    <t>DISC. FACTOR (1.5%):</t>
  </si>
  <si>
    <t>No. incidents</t>
  </si>
  <si>
    <t>% attributable to records</t>
  </si>
  <si>
    <t>Volume atributable to records</t>
  </si>
  <si>
    <t>QALY gains</t>
  </si>
  <si>
    <t>Severe</t>
  </si>
  <si>
    <t>Death</t>
  </si>
  <si>
    <t>Treatment</t>
  </si>
  <si>
    <t>Documentation</t>
  </si>
  <si>
    <t>Clinical assessment</t>
  </si>
  <si>
    <t>Consent,comms,confidentiality</t>
  </si>
  <si>
    <t>Quality</t>
  </si>
  <si>
    <t>Quantity</t>
  </si>
  <si>
    <t>Proportion of organisations uptaking new developments each year</t>
  </si>
  <si>
    <t>QALYs gained</t>
  </si>
  <si>
    <t>Discount factor (1.5%)</t>
  </si>
  <si>
    <t>Methodology to assess the QALY gain of reductions in harm due to improved information/record keeping</t>
  </si>
  <si>
    <t>The NPSA collects data about the causes and outcomes of patient incidents, columns  A-C taken directly from NPSA (see web link above)</t>
  </si>
  <si>
    <t>Of the categories that refer to information as a cause, I have assumed a proportion of incidents that might relate to things that the strategy is doing something about (column D)</t>
  </si>
  <si>
    <t>I have then made conservative assumptions about the QALY gain as a result of not incurring severe injury or death (rows 10-12), in both cases assuming patients would live for 15 years after the incident.</t>
  </si>
  <si>
    <t>Rows 19 - 21 make assumptions about how quickly the gains can be realised.</t>
  </si>
  <si>
    <r>
      <t xml:space="preserve">Source: </t>
    </r>
    <r>
      <rPr>
        <u val="single"/>
        <sz val="10"/>
        <color indexed="12"/>
        <rFont val="Arial"/>
        <family val="0"/>
      </rPr>
      <t>http://www.nrls.npsa.nhs.uk/resources/collections/quarterly-data-summaries/?entryid45=132910</t>
    </r>
  </si>
  <si>
    <t>QALY gain from reduced incidents:</t>
  </si>
  <si>
    <t>QALY gain value (£m):</t>
  </si>
  <si>
    <t>QALY value gain (£m)</t>
  </si>
  <si>
    <t>Action 1 (£m)</t>
  </si>
  <si>
    <t>Action 11 (£m)</t>
  </si>
  <si>
    <t>Earlier cancer diagnosis (£m)</t>
  </si>
  <si>
    <t>Reduced medical errors (£m)</t>
  </si>
  <si>
    <t>Total (£m)</t>
  </si>
  <si>
    <t>TOTAL QALY BENEFITS:</t>
  </si>
  <si>
    <r>
      <t xml:space="preserve">Note: the assumptions for this action predominantly come from an early draft of a pilot study: </t>
    </r>
    <r>
      <rPr>
        <sz val="10"/>
        <rFont val="Arial"/>
        <family val="2"/>
      </rPr>
      <t>Fitton, Fisher, Hannan et al</t>
    </r>
    <r>
      <rPr>
        <i/>
        <sz val="10"/>
        <rFont val="Arial"/>
        <family val="2"/>
      </rPr>
      <t xml:space="preserve"> "Examining the business case for Electronic Health Records Access by patients in two English General Practices". </t>
    </r>
    <r>
      <rPr>
        <sz val="10"/>
        <rFont val="Arial"/>
        <family val="2"/>
      </rPr>
      <t>Other sources of</t>
    </r>
    <r>
      <rPr>
        <i/>
        <sz val="10"/>
        <rFont val="Arial"/>
        <family val="2"/>
      </rPr>
      <t xml:space="preserve"> </t>
    </r>
    <r>
      <rPr>
        <sz val="10"/>
        <rFont val="Arial"/>
        <family val="2"/>
      </rPr>
      <t>assumptions</t>
    </r>
    <r>
      <rPr>
        <i/>
        <sz val="10"/>
        <rFont val="Arial"/>
        <family val="2"/>
      </rPr>
      <t xml:space="preserve"> </t>
    </r>
    <r>
      <rPr>
        <sz val="10"/>
        <rFont val="Arial"/>
        <family val="2"/>
      </rPr>
      <t>are listed separately</t>
    </r>
    <r>
      <rPr>
        <i/>
        <sz val="10"/>
        <rFont val="Arial"/>
        <family val="2"/>
      </rPr>
      <t>.</t>
    </r>
  </si>
  <si>
    <t>Assumptions</t>
  </si>
  <si>
    <t>LAs</t>
  </si>
  <si>
    <t>Publish a health and care standards route map</t>
  </si>
  <si>
    <t>Develop the standards identified in the route map</t>
  </si>
  <si>
    <t>Establish a data dictionary to underpin delivery of standards</t>
  </si>
  <si>
    <t xml:space="preserve">Confer the authority on an appropriate body to set up a nation system of registration of patient records and facilitate a   Directory of Patient Records (DoPR).  </t>
  </si>
  <si>
    <t xml:space="preserve">Identification and authentication of patients and service users, in conjunction with other public services. To Note - The appropriate delivery mechanism for this action is not yet established.  Estimates of delivering centrally included as a proxy, which </t>
  </si>
  <si>
    <t xml:space="preserve">Assumption </t>
  </si>
  <si>
    <t>10 WTE for 1 year</t>
  </si>
  <si>
    <t xml:space="preserve">Additional standards activity equaivlent to 5 WTE per year fro 2 years </t>
  </si>
  <si>
    <t xml:space="preserve">full WTE cost  = £100,000/year @ band 6 </t>
  </si>
  <si>
    <t>Volume of activity (m)</t>
  </si>
  <si>
    <t xml:space="preserve">Total cost (£m) </t>
  </si>
  <si>
    <t xml:space="preserve">Average cost of each unit of activity (£) </t>
  </si>
  <si>
    <t xml:space="preserve">Pathology </t>
  </si>
  <si>
    <t xml:space="preserve">Community services </t>
  </si>
  <si>
    <t>Outpatients</t>
  </si>
  <si>
    <t>Mental health</t>
  </si>
  <si>
    <t xml:space="preserve">Emergency admissions (including specialist  episodes eg ICU) </t>
  </si>
  <si>
    <t xml:space="preserve">A&amp;E </t>
  </si>
  <si>
    <t xml:space="preserve">Ambulance </t>
  </si>
  <si>
    <t xml:space="preserve">Day case &amp; OP procedures </t>
  </si>
  <si>
    <t>Diagnostic services</t>
  </si>
  <si>
    <t xml:space="preserve">Elective ordinary </t>
  </si>
  <si>
    <t>Reference cost heading as a proxi to full electonic record directory</t>
  </si>
  <si>
    <t>TOTAL</t>
  </si>
  <si>
    <t>Average cost/unit of activity</t>
  </si>
  <si>
    <t xml:space="preserve">DoPR Cost per unit of activity  </t>
  </si>
  <si>
    <t>Line 36 * Line 18</t>
  </si>
  <si>
    <t xml:space="preserve">Directory of Patient Records (DoPR). </t>
  </si>
  <si>
    <t>DoPR cost based on  NHS  demographic service (£m)*</t>
  </si>
  <si>
    <t xml:space="preserve">* estimate provided by the head of the NHS number demographic service </t>
  </si>
  <si>
    <t xml:space="preserve">Rollout of the DoPR service </t>
  </si>
  <si>
    <t>Identification and authentication of patients</t>
  </si>
  <si>
    <t>Registed patients profile (from action 1 B225:K225)</t>
  </si>
  <si>
    <t>Identification and authentication of patients and service users, in conjunction with other public services. To Note - The appropriate delivery mechanism for this action is not yet established.  Estimates of delivering centrally included as a proxy - expected to be at the high end of the potential cost</t>
  </si>
  <si>
    <t>IT system upgrade (non-EMIS)</t>
  </si>
  <si>
    <t>Total per-patient per-annum benefit from pilot:</t>
  </si>
  <si>
    <t>Creation and administration of a national system of registration of patient records and facilitate a Directory of Patient Records (DoPR)</t>
  </si>
  <si>
    <t>All NHS Patients will have secure online access, where they wish it, to their personal GP records by 2015 (by the end of this Parliament) By 2015, all general practices will be expected to make available electronic booking and cancelling of appointments, ordering of repeat prescriptions, communication with the practice and access to records to anyone registered with the practice that requests these services.</t>
  </si>
  <si>
    <t>The Department of Health, NHS Commissioning Board and Public Health England will work with national stakeholders, in particular including Monitor, Care Quality Commission and Royal Colleges, to publish a roadmap setting out a programme of work setting and ensuring implementation of  standards for national and local networking of systems and enable effective sharing of direct care information including:• Terminology (including pathology and diagnostic imaging, medicines and devices, and clinical coding language);e identifier – NHS number;• Professional record keeping – (for instance the academy of medical royal colleges records standards &amp; social care assessment);• Best practice information governance and management.</t>
  </si>
  <si>
    <t>There are no significant additional costs associated with this action. The roadmap for standards is an important pre-requisite in enabling the strategy.</t>
  </si>
  <si>
    <t>There are no costs or cost savings associated with this action.</t>
  </si>
  <si>
    <t>There are no costs associated with this action, cost savings are included in action 11.</t>
  </si>
  <si>
    <t>There are no significant additional costs associated with this action but it is an important pre-requisite in enabling the strategy.</t>
  </si>
  <si>
    <t xml:space="preserve">There are no significant additional costs associated with this action. </t>
  </si>
  <si>
    <t>This is an existing commitment, there are no new costs associated with this action.</t>
  </si>
  <si>
    <t>Where practical, record NHS number when record created from patient referral or PDS. Otherwise use off-line identification</t>
  </si>
  <si>
    <t>Local Authorities to use the NHS number on Common Assessment Framework (CAF) and care plan records</t>
  </si>
  <si>
    <t xml:space="preserve">(The Health and Social Care Information Centre:) Use batch trace idenification if NHS number is recorded on CAF and care plan records </t>
  </si>
  <si>
    <t>There are no new costs associated with this action.</t>
  </si>
  <si>
    <t>There are no significant additional costs associated with this action.</t>
  </si>
  <si>
    <t>GRAND TOTAL</t>
  </si>
  <si>
    <t>Summary</t>
  </si>
  <si>
    <t>Costs (£m)</t>
  </si>
  <si>
    <t>Additional staff to central NHSmail team to set up additional accounts (3 FTEs per year)</t>
  </si>
  <si>
    <t xml:space="preserve">saving from moving from a manual to electronic transfer of correspondence (postage etc) </t>
  </si>
  <si>
    <t>Staff capacity totalling 1.5 full time equivalent (FTEs) for 2 years to run the programme and train users</t>
  </si>
  <si>
    <t>Professionals to receive training to make the best use of information Assumption of 0.5 days training for 1/2 workforce</t>
  </si>
  <si>
    <t xml:space="preserve">saving from moving from manual to electronic transfer of correspondence (postage etc) </t>
  </si>
  <si>
    <t>Contents</t>
  </si>
  <si>
    <t>Action 1</t>
  </si>
  <si>
    <t>Action 2</t>
  </si>
  <si>
    <t>Action 5</t>
  </si>
  <si>
    <t>Action 9</t>
  </si>
  <si>
    <t>Action 11</t>
  </si>
  <si>
    <t>Action 14</t>
  </si>
  <si>
    <t>Action 18</t>
  </si>
  <si>
    <t>Action 21</t>
  </si>
  <si>
    <t>Action 22</t>
  </si>
  <si>
    <t>Action 24</t>
  </si>
  <si>
    <t>Action 25</t>
  </si>
  <si>
    <t>QALY benefits</t>
  </si>
  <si>
    <t>Action 5_assumptions</t>
  </si>
  <si>
    <t>Action 9_assumptions</t>
  </si>
  <si>
    <t>Action 11_assumptions</t>
  </si>
  <si>
    <t>Action 14_assumptions</t>
  </si>
  <si>
    <t>Summary costs and cost savings of option 2, by action</t>
  </si>
  <si>
    <t>Detailed costs and cost savings of each action, including profile over the investment period</t>
  </si>
  <si>
    <t>Details of calculations and assumptions for key actions</t>
  </si>
  <si>
    <t>Profile and assumptions of QALYS benefits associated with option 2</t>
  </si>
  <si>
    <t>The Department of Health, NHS Commissioning Board and Public Health England will work with national stakeholders will, in line with  the roadmap for the health and care sector to make all data open, and to continue to improve the information available to better support transparency and patient choice, this will include:
• simpler health and care performance metrics on the online portal,
• the Health and Social Care Information Centre publishing all nationally held clinical data by April 2014, where possible by clinical team.  
• The Health and Social Care Information Centre publishing assessments of the quality of data it makes available.</t>
  </si>
  <si>
    <t>Cost savings (£m)</t>
  </si>
  <si>
    <t>N</t>
  </si>
  <si>
    <t>Costs and cost savings are incorporated in action 11.</t>
  </si>
  <si>
    <t>Costs and cost savings are incorporated in action 1.</t>
  </si>
  <si>
    <t>Action 1_assumptions</t>
  </si>
  <si>
    <t>All Patient data* (in publicly funded health and social care) should be identified by the NHS number as the primary identifier at the point of care by 2015. Local authorities are committed to working towards much better integration of our health and care information and the consistent use of NHS numbers.
*some exceptions apply, for example small voluntary organisations and for specific public health services.</t>
  </si>
  <si>
    <t>The Government has asked the Royal College of General Practitioners, working in partnership with patient groups and other professional organisations to lead development of a plan, policy and procedures to support patient access and engagement with their GP records.</t>
  </si>
  <si>
    <t>Costs and cost savings are incorporated in action 5.</t>
  </si>
  <si>
    <t>There are no additional costs or cost savings associated with this action.</t>
  </si>
  <si>
    <t>The Department of Health will sponsor the provision of a comprehensive online ‘portal’ – to bring together the best of the relevant information on health, public health and care and support.</t>
  </si>
  <si>
    <t>The Health and Social Care Information Centre will provide a secure data linkage service, complemented by the research data linkage service, this will be in place September 2012.</t>
  </si>
  <si>
    <t>Commissioners and Regulators should, through regulatory and contract frameworks, assure that information system procurement decisions are underpinned by robust business cases which ensure effective VFM and benefits realisation and that are in line with published information standards.</t>
  </si>
  <si>
    <t>There are no signficant additional costs associated with this action, the NHS Constitution is clear that the "NHS welcomes and encourages feedback".</t>
  </si>
  <si>
    <t>During 2012/13, in line with expectations in the NHS Operating Framework, the NHS will work towards implementing the ‘Friends and Family Test’ – a simple test where patients will be asked an easy-to-understand question about the care provided – with SHA clusters, including Midlands and East who are implementing a coordinated scheme, to share tools and know-how.</t>
  </si>
  <si>
    <t xml:space="preserve">Difference: </t>
  </si>
  <si>
    <t>1 in 200 are anxious or depressed = ave possible gain of:</t>
  </si>
  <si>
    <t xml:space="preserve">The economic and social costs of mental illness, The Sainsbury Centre for Mental Health, June 2003 </t>
  </si>
  <si>
    <t>Source:</t>
  </si>
  <si>
    <t>Proportion of digitally engaged patients:</t>
  </si>
  <si>
    <t>Number of patients (000,000s):</t>
  </si>
  <si>
    <t>Number of consultations (000,000s):</t>
  </si>
  <si>
    <t>Proportion of electronically booked appointments:</t>
  </si>
  <si>
    <t>Source: assumption based on requiring two members of staff, paid £6 per-hour, with each phone call lasting 2.5 minuts.</t>
  </si>
  <si>
    <t>Cost saved in admin time per-booking:</t>
  </si>
  <si>
    <t>Admin cost per phone booking:</t>
  </si>
  <si>
    <t>Percentage of did not attends:</t>
  </si>
  <si>
    <t>"Do Nothing" did not attends (000,000s):</t>
  </si>
  <si>
    <t>Number of electronically booked appointments (000,000s):</t>
  </si>
  <si>
    <t>Maximum number of Face-to-Face consultations by digitally engaged patients (000,000s):</t>
  </si>
  <si>
    <r>
      <t>No. digitally engaged patients (000,000s) (</t>
    </r>
    <r>
      <rPr>
        <i/>
        <sz val="10"/>
        <rFont val="Arial"/>
        <family val="2"/>
      </rPr>
      <t>Assumption):</t>
    </r>
  </si>
  <si>
    <t>Potetial reduction in did not attends:</t>
  </si>
  <si>
    <t>Reduced number of did not ateends (000,000s):</t>
  </si>
  <si>
    <t>Potential saving from removing did not attend:</t>
  </si>
  <si>
    <t>Saving from reducing did not attends (000,000s):</t>
  </si>
  <si>
    <t>Saving from substitution from phone calls to email (000,000s):</t>
  </si>
  <si>
    <t>Percentage subsitiution from phone call to email / from face to face to email:</t>
  </si>
  <si>
    <t>Saving from substitution from face to face to email (000,000s):</t>
  </si>
  <si>
    <t>Telephone + face-to face reduction saving:</t>
  </si>
  <si>
    <t>Total Capital</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</si>
</sst>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0_-;\-* #,##0.000_-;_-* &quot;-&quot;??_-;_-@_-"/>
    <numFmt numFmtId="169" formatCode="0.0"/>
    <numFmt numFmtId="170" formatCode="0.000"/>
    <numFmt numFmtId="171" formatCode="&quot;£&quot;#,##0.00"/>
    <numFmt numFmtId="172" formatCode="#,##0.000"/>
    <numFmt numFmtId="173" formatCode="#,##0.0"/>
    <numFmt numFmtId="174" formatCode="&quot;£&quot;#,##0"/>
    <numFmt numFmtId="175" formatCode="0.00000"/>
    <numFmt numFmtId="176" formatCode="0.0000"/>
    <numFmt numFmtId="177" formatCode="_-* #,##0.0_-;\-* #,##0.0_-;_-* &quot;-&quot;??_-;_-@_-"/>
    <numFmt numFmtId="178" formatCode="_-* #,##0_-;\-* #,##0_-;_-* &quot;-&quot;??_-;_-@_-"/>
    <numFmt numFmtId="179" formatCode="0.0%"/>
    <numFmt numFmtId="180" formatCode="0.000%"/>
    <numFmt numFmtId="181" formatCode="0.0000%"/>
    <numFmt numFmtId="182" formatCode="0.00000%"/>
    <numFmt numFmtId="183" formatCode="_-* #,##0.0_-;\-* #,##0.0_-;_-* &quot;-&quot;?_-;_-@_-"/>
    <numFmt numFmtId="184" formatCode="&quot;£&quot;#,##0.000;[Red]\-&quot;£&quot;#,##0.000"/>
    <numFmt numFmtId="185" formatCode="&quot;£&quot;#,##0.00000"/>
    <numFmt numFmtId="186" formatCode="0.000000"/>
    <numFmt numFmtId="187" formatCode="&quot;£&quot;#,##0.0;[Red]\-&quot;£&quot;#,##0.0"/>
    <numFmt numFmtId="188" formatCode="&quot;£&quot;#,##0.0"/>
  </numFmts>
  <fonts count="46">
    <font>
      <sz val="10"/>
      <name val="Arial"/>
      <family val="0"/>
    </font>
    <font>
      <sz val="8"/>
      <name val="Arial"/>
      <family val="0"/>
    </font>
    <font>
      <sz val="10"/>
      <name val="Arial Narrow"/>
      <family val="2"/>
    </font>
    <font>
      <b/>
      <sz val="10"/>
      <name val="Arial Narrow"/>
      <family val="2"/>
    </font>
    <font>
      <b/>
      <sz val="12"/>
      <name val="Arial Narrow"/>
      <family val="2"/>
    </font>
    <font>
      <b/>
      <sz val="12"/>
      <color indexed="9"/>
      <name val="Arial Narrow"/>
      <family val="2"/>
    </font>
    <font>
      <b/>
      <i/>
      <sz val="10"/>
      <name val="Arial Narrow"/>
      <family val="2"/>
    </font>
    <font>
      <b/>
      <i/>
      <sz val="9"/>
      <name val="Arial Narrow"/>
      <family val="2"/>
    </font>
    <font>
      <i/>
      <sz val="10"/>
      <name val="Arial Narrow"/>
      <family val="2"/>
    </font>
    <font>
      <sz val="10"/>
      <color indexed="9"/>
      <name val="Arial Narrow"/>
      <family val="2"/>
    </font>
    <font>
      <b/>
      <sz val="10"/>
      <name val="Arial"/>
      <family val="2"/>
    </font>
    <font>
      <b/>
      <u val="single"/>
      <sz val="10"/>
      <name val="Arial"/>
      <family val="2"/>
    </font>
    <font>
      <i/>
      <sz val="10"/>
      <name val="Arial"/>
      <family val="2"/>
    </font>
    <font>
      <u val="single"/>
      <sz val="10"/>
      <name val="Arial"/>
      <family val="0"/>
    </font>
    <font>
      <sz val="10"/>
      <color indexed="10"/>
      <name val="Arial"/>
      <family val="0"/>
    </font>
    <font>
      <i/>
      <sz val="10"/>
      <color indexed="10"/>
      <name val="Arial"/>
      <family val="2"/>
    </font>
    <font>
      <b/>
      <i/>
      <sz val="10"/>
      <name val="Arial"/>
      <family val="2"/>
    </font>
    <font>
      <b/>
      <u val="single"/>
      <sz val="12"/>
      <name val="Arial"/>
      <family val="2"/>
    </font>
    <font>
      <u val="single"/>
      <sz val="10"/>
      <color indexed="12"/>
      <name val="Arial"/>
      <family val="0"/>
    </font>
    <font>
      <u val="single"/>
      <sz val="10"/>
      <color indexed="36"/>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name val="Arial MT"/>
      <family val="0"/>
    </font>
    <font>
      <b/>
      <sz val="10"/>
      <name val="Arial MT"/>
      <family val="0"/>
    </font>
    <font>
      <i/>
      <u val="single"/>
      <sz val="10"/>
      <color indexed="12"/>
      <name val="Arial"/>
      <family val="2"/>
    </font>
    <font>
      <i/>
      <u val="single"/>
      <sz val="10"/>
      <name val="Arial"/>
      <family val="2"/>
    </font>
    <font>
      <b/>
      <i/>
      <sz val="12"/>
      <name val="Arial Narrow"/>
      <family val="2"/>
    </font>
    <font>
      <b/>
      <i/>
      <sz val="12"/>
      <name val="Arial"/>
      <family val="2"/>
    </font>
    <font>
      <b/>
      <sz val="14"/>
      <name val="Arial"/>
      <family val="2"/>
    </font>
    <font>
      <b/>
      <i/>
      <sz val="10"/>
      <color indexed="10"/>
      <name val="Arial"/>
      <family val="0"/>
    </font>
    <font>
      <b/>
      <sz val="10"/>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1"/>
        <bgColor indexed="64"/>
      </patternFill>
    </fill>
    <fill>
      <patternFill patternType="solid">
        <fgColor indexed="31"/>
        <bgColor indexed="64"/>
      </patternFill>
    </fill>
    <fill>
      <patternFill patternType="solid">
        <fgColor indexed="13"/>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style="medium"/>
      <right style="thin"/>
      <top style="medium"/>
      <bottom style="thin"/>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style="thin"/>
      <top>
        <color indexed="63"/>
      </top>
      <bottom>
        <color indexed="63"/>
      </bottom>
    </border>
    <border>
      <left style="thin"/>
      <right style="thin"/>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thin"/>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medium"/>
      <right>
        <color indexed="63"/>
      </right>
      <top style="medium"/>
      <bottom style="medium"/>
    </border>
    <border>
      <left style="medium"/>
      <right style="medium"/>
      <top>
        <color indexed="63"/>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color indexed="63"/>
      </left>
      <right style="medium"/>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medium"/>
    </border>
    <border>
      <left style="thin">
        <color indexed="9"/>
      </left>
      <right>
        <color indexed="63"/>
      </right>
      <top style="thin">
        <color indexed="9"/>
      </top>
      <bottom style="medium"/>
    </border>
    <border>
      <left style="thin">
        <color indexed="9"/>
      </left>
      <right style="medium"/>
      <top style="thin"/>
      <bottom style="medium"/>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style="medium"/>
    </border>
    <border>
      <left style="medium">
        <color indexed="9"/>
      </left>
      <right style="medium">
        <color indexed="9"/>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color indexed="63"/>
      </top>
      <bottom style="thin">
        <color indexed="9"/>
      </bottom>
    </border>
    <border>
      <left style="thin">
        <color indexed="9"/>
      </left>
      <right>
        <color indexed="63"/>
      </right>
      <top style="thin">
        <color indexed="9"/>
      </top>
      <bottom style="thin">
        <color indexed="9"/>
      </bottom>
    </border>
    <border>
      <left>
        <color indexed="63"/>
      </left>
      <right style="thin"/>
      <top style="thin"/>
      <bottom style="thin"/>
    </border>
    <border>
      <left style="thin"/>
      <right style="medium"/>
      <top style="medium"/>
      <bottom>
        <color indexed="63"/>
      </bottom>
    </border>
    <border>
      <left style="thin"/>
      <right style="medium"/>
      <top>
        <color indexed="63"/>
      </top>
      <bottom style="thin"/>
    </border>
    <border>
      <left>
        <color indexed="63"/>
      </left>
      <right style="thin"/>
      <top style="medium"/>
      <bottom style="medium"/>
    </border>
    <border>
      <left style="thin"/>
      <right>
        <color indexed="63"/>
      </right>
      <top style="medium"/>
      <bottom style="mediu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07">
    <xf numFmtId="0" fontId="0" fillId="0" borderId="0" xfId="0" applyAlignment="1">
      <alignment/>
    </xf>
    <xf numFmtId="0" fontId="2" fillId="0" borderId="0" xfId="0" applyFont="1" applyAlignment="1">
      <alignment/>
    </xf>
    <xf numFmtId="0" fontId="2" fillId="0" borderId="0" xfId="0" applyFont="1" applyAlignment="1">
      <alignment wrapText="1"/>
    </xf>
    <xf numFmtId="0" fontId="3" fillId="0" borderId="0" xfId="0" applyFont="1" applyAlignment="1">
      <alignment/>
    </xf>
    <xf numFmtId="0" fontId="4" fillId="24" borderId="0" xfId="0" applyFont="1" applyFill="1" applyAlignment="1">
      <alignment/>
    </xf>
    <xf numFmtId="0" fontId="5" fillId="24" borderId="0" xfId="0" applyFont="1" applyFill="1" applyAlignment="1">
      <alignment/>
    </xf>
    <xf numFmtId="0" fontId="2" fillId="25" borderId="0" xfId="0" applyFont="1" applyFill="1" applyAlignment="1">
      <alignment/>
    </xf>
    <xf numFmtId="43" fontId="2" fillId="0" borderId="0" xfId="42" applyNumberFormat="1" applyFont="1" applyAlignment="1">
      <alignment/>
    </xf>
    <xf numFmtId="43" fontId="2" fillId="25" borderId="0" xfId="42" applyNumberFormat="1" applyFont="1" applyFill="1" applyAlignment="1">
      <alignment/>
    </xf>
    <xf numFmtId="43" fontId="4" fillId="24" borderId="0" xfId="42" applyNumberFormat="1" applyFont="1" applyFill="1" applyAlignment="1">
      <alignment/>
    </xf>
    <xf numFmtId="0" fontId="6" fillId="0" borderId="0" xfId="0" applyFont="1" applyAlignment="1">
      <alignment/>
    </xf>
    <xf numFmtId="0" fontId="7" fillId="0" borderId="0" xfId="0" applyFont="1" applyAlignment="1">
      <alignment horizontal="center"/>
    </xf>
    <xf numFmtId="0" fontId="8" fillId="0" borderId="0" xfId="0" applyFont="1" applyAlignment="1">
      <alignment/>
    </xf>
    <xf numFmtId="0" fontId="8" fillId="0" borderId="0" xfId="0" applyFont="1" applyAlignment="1">
      <alignment horizontal="center"/>
    </xf>
    <xf numFmtId="43" fontId="3" fillId="0" borderId="0" xfId="42" applyNumberFormat="1" applyFont="1" applyAlignment="1">
      <alignment/>
    </xf>
    <xf numFmtId="43" fontId="3" fillId="25" borderId="0" xfId="42" applyNumberFormat="1" applyFont="1" applyFill="1" applyAlignment="1">
      <alignment/>
    </xf>
    <xf numFmtId="0" fontId="9" fillId="24" borderId="0" xfId="0" applyFont="1" applyFill="1" applyAlignment="1">
      <alignment/>
    </xf>
    <xf numFmtId="0" fontId="2" fillId="26" borderId="0" xfId="0" applyFont="1" applyFill="1" applyAlignment="1">
      <alignment/>
    </xf>
    <xf numFmtId="0" fontId="6"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horizontal="center"/>
    </xf>
    <xf numFmtId="0" fontId="0" fillId="0" borderId="0" xfId="0" applyAlignment="1">
      <alignment/>
    </xf>
    <xf numFmtId="0" fontId="10" fillId="0" borderId="0" xfId="0" applyFont="1" applyAlignment="1">
      <alignment/>
    </xf>
    <xf numFmtId="0" fontId="11" fillId="0" borderId="0" xfId="0" applyFont="1" applyAlignment="1">
      <alignment/>
    </xf>
    <xf numFmtId="171" fontId="0" fillId="0" borderId="0" xfId="0" applyNumberFormat="1" applyAlignment="1">
      <alignment/>
    </xf>
    <xf numFmtId="0" fontId="13" fillId="0" borderId="0" xfId="0" applyFont="1" applyAlignment="1">
      <alignment/>
    </xf>
    <xf numFmtId="10" fontId="0" fillId="0" borderId="0" xfId="0" applyNumberFormat="1" applyAlignment="1">
      <alignment/>
    </xf>
    <xf numFmtId="171" fontId="0" fillId="0" borderId="0" xfId="0" applyNumberFormat="1" applyAlignment="1">
      <alignment vertical="center" wrapText="1"/>
    </xf>
    <xf numFmtId="3" fontId="0" fillId="0" borderId="0" xfId="0" applyNumberFormat="1" applyAlignment="1">
      <alignment/>
    </xf>
    <xf numFmtId="0" fontId="12" fillId="0" borderId="0" xfId="0" applyFont="1" applyAlignment="1">
      <alignment/>
    </xf>
    <xf numFmtId="0" fontId="0" fillId="0" borderId="0" xfId="0" applyFont="1" applyAlignment="1">
      <alignment/>
    </xf>
    <xf numFmtId="172" fontId="0" fillId="0" borderId="0" xfId="0" applyNumberFormat="1" applyAlignment="1">
      <alignment/>
    </xf>
    <xf numFmtId="9" fontId="0" fillId="0" borderId="0" xfId="59" applyFont="1" applyAlignment="1">
      <alignment/>
    </xf>
    <xf numFmtId="9" fontId="0" fillId="0" borderId="0" xfId="0" applyNumberFormat="1" applyAlignment="1">
      <alignment/>
    </xf>
    <xf numFmtId="0" fontId="14" fillId="0" borderId="0" xfId="0" applyFont="1" applyAlignment="1">
      <alignment/>
    </xf>
    <xf numFmtId="0" fontId="15" fillId="0" borderId="0" xfId="0" applyFont="1" applyAlignment="1">
      <alignment/>
    </xf>
    <xf numFmtId="4" fontId="0" fillId="0" borderId="0" xfId="0" applyNumberFormat="1" applyAlignment="1">
      <alignment/>
    </xf>
    <xf numFmtId="0" fontId="0" fillId="0" borderId="0" xfId="0" applyFont="1" applyAlignment="1">
      <alignment wrapText="1"/>
    </xf>
    <xf numFmtId="171" fontId="10" fillId="0" borderId="0" xfId="0" applyNumberFormat="1" applyFont="1" applyAlignment="1">
      <alignment/>
    </xf>
    <xf numFmtId="3" fontId="0" fillId="0" borderId="0" xfId="0" applyNumberFormat="1" applyFill="1" applyAlignment="1">
      <alignment/>
    </xf>
    <xf numFmtId="0" fontId="13" fillId="0" borderId="0" xfId="0" applyFont="1" applyAlignment="1">
      <alignment/>
    </xf>
    <xf numFmtId="171" fontId="0" fillId="0" borderId="0" xfId="0" applyNumberFormat="1" applyFont="1" applyAlignment="1">
      <alignment/>
    </xf>
    <xf numFmtId="3" fontId="0" fillId="0" borderId="0" xfId="0" applyNumberFormat="1" applyFont="1" applyAlignment="1">
      <alignment/>
    </xf>
    <xf numFmtId="0" fontId="0" fillId="0" borderId="0" xfId="0" applyFont="1" applyAlignment="1">
      <alignment horizontal="right"/>
    </xf>
    <xf numFmtId="4" fontId="0" fillId="0" borderId="0" xfId="0" applyNumberFormat="1" applyFont="1" applyAlignment="1">
      <alignment/>
    </xf>
    <xf numFmtId="0" fontId="13" fillId="0" borderId="0" xfId="0" applyFont="1" applyAlignment="1">
      <alignment horizontal="left"/>
    </xf>
    <xf numFmtId="9" fontId="0" fillId="0" borderId="0" xfId="0" applyNumberFormat="1" applyFill="1" applyAlignment="1">
      <alignment/>
    </xf>
    <xf numFmtId="0" fontId="16" fillId="0" borderId="0" xfId="0" applyFont="1" applyAlignment="1">
      <alignment/>
    </xf>
    <xf numFmtId="0" fontId="16" fillId="0" borderId="0" xfId="0" applyFont="1" applyAlignment="1">
      <alignment horizontal="right"/>
    </xf>
    <xf numFmtId="3" fontId="16" fillId="0" borderId="0" xfId="0" applyNumberFormat="1" applyFont="1" applyAlignment="1">
      <alignment/>
    </xf>
    <xf numFmtId="3" fontId="16" fillId="0" borderId="0" xfId="0" applyNumberFormat="1" applyFont="1" applyAlignment="1">
      <alignment horizontal="right"/>
    </xf>
    <xf numFmtId="0" fontId="16" fillId="0" borderId="0" xfId="0" applyFont="1" applyAlignment="1">
      <alignment horizontal="center"/>
    </xf>
    <xf numFmtId="4" fontId="0" fillId="0" borderId="0" xfId="0" applyNumberFormat="1" applyAlignment="1">
      <alignment horizontal="center"/>
    </xf>
    <xf numFmtId="171" fontId="0" fillId="0" borderId="0" xfId="0" applyNumberFormat="1" applyFill="1" applyAlignment="1">
      <alignment/>
    </xf>
    <xf numFmtId="2" fontId="0" fillId="0" borderId="0" xfId="0" applyNumberFormat="1" applyFont="1" applyAlignment="1">
      <alignment/>
    </xf>
    <xf numFmtId="3" fontId="16" fillId="0" borderId="0" xfId="0" applyNumberFormat="1" applyFont="1" applyAlignment="1">
      <alignment wrapText="1"/>
    </xf>
    <xf numFmtId="0" fontId="16" fillId="0" borderId="0" xfId="0" applyFont="1" applyAlignment="1">
      <alignment wrapText="1"/>
    </xf>
    <xf numFmtId="0" fontId="17" fillId="0" borderId="0" xfId="0" applyFont="1" applyAlignment="1">
      <alignment/>
    </xf>
    <xf numFmtId="174" fontId="0" fillId="0" borderId="0" xfId="0" applyNumberFormat="1" applyAlignment="1">
      <alignment/>
    </xf>
    <xf numFmtId="0" fontId="0" fillId="0" borderId="0" xfId="0" applyAlignment="1">
      <alignment horizontal="right"/>
    </xf>
    <xf numFmtId="0" fontId="2" fillId="0" borderId="0" xfId="0" applyFont="1" applyBorder="1" applyAlignment="1">
      <alignment/>
    </xf>
    <xf numFmtId="4" fontId="10" fillId="0" borderId="0" xfId="0" applyNumberFormat="1" applyFont="1" applyAlignment="1">
      <alignment/>
    </xf>
    <xf numFmtId="4" fontId="16" fillId="0" borderId="0" xfId="0" applyNumberFormat="1" applyFont="1" applyAlignment="1">
      <alignment wrapText="1"/>
    </xf>
    <xf numFmtId="171" fontId="0" fillId="0" borderId="0" xfId="0" applyNumberFormat="1" applyFont="1" applyAlignment="1">
      <alignment/>
    </xf>
    <xf numFmtId="1" fontId="0" fillId="0" borderId="0" xfId="0" applyNumberFormat="1" applyAlignment="1">
      <alignment/>
    </xf>
    <xf numFmtId="9" fontId="0" fillId="0" borderId="0" xfId="0" applyNumberFormat="1" applyFont="1" applyAlignment="1">
      <alignment/>
    </xf>
    <xf numFmtId="174" fontId="16" fillId="0" borderId="0" xfId="0" applyNumberFormat="1" applyFont="1" applyAlignment="1">
      <alignment/>
    </xf>
    <xf numFmtId="0" fontId="0" fillId="0" borderId="0" xfId="0" applyBorder="1" applyAlignment="1">
      <alignment wrapText="1"/>
    </xf>
    <xf numFmtId="0" fontId="2" fillId="0" borderId="10" xfId="0" applyNumberFormat="1" applyFont="1" applyBorder="1" applyAlignment="1">
      <alignment wrapText="1"/>
    </xf>
    <xf numFmtId="0" fontId="2" fillId="0" borderId="11" xfId="0" applyFont="1" applyBorder="1" applyAlignment="1">
      <alignment horizontal="center" vertical="center"/>
    </xf>
    <xf numFmtId="0" fontId="2" fillId="0" borderId="10" xfId="0" applyFont="1" applyBorder="1" applyAlignment="1">
      <alignment vertical="top" wrapText="1"/>
    </xf>
    <xf numFmtId="0" fontId="10" fillId="0" borderId="11" xfId="0" applyFont="1" applyBorder="1" applyAlignment="1">
      <alignment horizontal="left" wrapText="1"/>
    </xf>
    <xf numFmtId="0" fontId="10" fillId="0" borderId="12" xfId="0" applyFont="1" applyBorder="1" applyAlignment="1">
      <alignment/>
    </xf>
    <xf numFmtId="0" fontId="0" fillId="0" borderId="11" xfId="0" applyBorder="1" applyAlignment="1">
      <alignment/>
    </xf>
    <xf numFmtId="0" fontId="0" fillId="0" borderId="12" xfId="0" applyBorder="1" applyAlignment="1">
      <alignment wrapText="1"/>
    </xf>
    <xf numFmtId="0" fontId="0" fillId="0" borderId="13" xfId="0" applyBorder="1" applyAlignment="1">
      <alignment/>
    </xf>
    <xf numFmtId="0" fontId="0" fillId="0" borderId="14" xfId="0" applyBorder="1" applyAlignment="1">
      <alignment wrapText="1"/>
    </xf>
    <xf numFmtId="0" fontId="10" fillId="0" borderId="11" xfId="0" applyFont="1" applyBorder="1" applyAlignment="1">
      <alignment horizontal="center"/>
    </xf>
    <xf numFmtId="0" fontId="10" fillId="0" borderId="12" xfId="0" applyFont="1" applyBorder="1" applyAlignment="1">
      <alignment horizontal="center"/>
    </xf>
    <xf numFmtId="0" fontId="0" fillId="0" borderId="11" xfId="0" applyBorder="1" applyAlignment="1">
      <alignment wrapText="1"/>
    </xf>
    <xf numFmtId="0" fontId="0" fillId="0" borderId="13" xfId="0" applyBorder="1" applyAlignment="1">
      <alignment wrapText="1"/>
    </xf>
    <xf numFmtId="0" fontId="0" fillId="0" borderId="0" xfId="0" applyAlignment="1">
      <alignment wrapText="1"/>
    </xf>
    <xf numFmtId="178" fontId="10" fillId="0" borderId="0" xfId="42" applyNumberFormat="1" applyFont="1" applyAlignment="1">
      <alignment/>
    </xf>
    <xf numFmtId="6" fontId="0" fillId="0" borderId="0" xfId="0" applyNumberFormat="1" applyAlignment="1">
      <alignment/>
    </xf>
    <xf numFmtId="178" fontId="0" fillId="0" borderId="0" xfId="42" applyNumberFormat="1" applyFont="1" applyAlignment="1">
      <alignment/>
    </xf>
    <xf numFmtId="178" fontId="0" fillId="0" borderId="0" xfId="0" applyNumberFormat="1" applyFont="1" applyAlignment="1">
      <alignment/>
    </xf>
    <xf numFmtId="9" fontId="0" fillId="0" borderId="0" xfId="59" applyFont="1" applyAlignment="1">
      <alignment/>
    </xf>
    <xf numFmtId="178" fontId="0" fillId="0" borderId="0" xfId="0" applyNumberFormat="1" applyAlignment="1">
      <alignment/>
    </xf>
    <xf numFmtId="0" fontId="0" fillId="0" borderId="0" xfId="0" applyAlignment="1">
      <alignment horizontal="left"/>
    </xf>
    <xf numFmtId="0" fontId="0" fillId="0" borderId="15" xfId="0" applyBorder="1" applyAlignment="1">
      <alignment horizontal="center"/>
    </xf>
    <xf numFmtId="170" fontId="0" fillId="0" borderId="15" xfId="0" applyNumberFormat="1" applyBorder="1" applyAlignment="1">
      <alignment horizontal="center"/>
    </xf>
    <xf numFmtId="170" fontId="0" fillId="0" borderId="16" xfId="0" applyNumberFormat="1" applyBorder="1" applyAlignment="1">
      <alignment horizontal="center"/>
    </xf>
    <xf numFmtId="0" fontId="0" fillId="0" borderId="17" xfId="0" applyBorder="1" applyAlignment="1">
      <alignment horizontal="center"/>
    </xf>
    <xf numFmtId="0" fontId="0" fillId="0" borderId="18" xfId="0" applyFont="1" applyBorder="1" applyAlignment="1">
      <alignment horizontal="center"/>
    </xf>
    <xf numFmtId="170" fontId="0" fillId="0" borderId="19" xfId="0" applyNumberFormat="1" applyBorder="1" applyAlignment="1">
      <alignment horizontal="center"/>
    </xf>
    <xf numFmtId="0" fontId="0" fillId="0" borderId="19" xfId="0" applyBorder="1" applyAlignment="1">
      <alignment horizontal="center"/>
    </xf>
    <xf numFmtId="170" fontId="0" fillId="0" borderId="20" xfId="0" applyNumberFormat="1" applyBorder="1" applyAlignment="1">
      <alignment horizontal="center"/>
    </xf>
    <xf numFmtId="0" fontId="0" fillId="0" borderId="21" xfId="0" applyBorder="1" applyAlignment="1">
      <alignment horizontal="center"/>
    </xf>
    <xf numFmtId="170" fontId="0" fillId="0" borderId="22" xfId="0" applyNumberFormat="1" applyBorder="1" applyAlignment="1">
      <alignment horizontal="center"/>
    </xf>
    <xf numFmtId="0" fontId="0" fillId="0" borderId="22" xfId="0" applyBorder="1" applyAlignment="1">
      <alignment horizontal="center"/>
    </xf>
    <xf numFmtId="170" fontId="0" fillId="0" borderId="23" xfId="0" applyNumberFormat="1" applyBorder="1" applyAlignment="1">
      <alignment horizontal="center"/>
    </xf>
    <xf numFmtId="0" fontId="0" fillId="0" borderId="0" xfId="0" applyBorder="1" applyAlignment="1">
      <alignment/>
    </xf>
    <xf numFmtId="0" fontId="0" fillId="0" borderId="24" xfId="0" applyBorder="1" applyAlignment="1">
      <alignment/>
    </xf>
    <xf numFmtId="0" fontId="0" fillId="0" borderId="24" xfId="0" applyBorder="1" applyAlignment="1">
      <alignment/>
    </xf>
    <xf numFmtId="0" fontId="0" fillId="0" borderId="25" xfId="0" applyBorder="1" applyAlignment="1">
      <alignment wrapText="1"/>
    </xf>
    <xf numFmtId="0" fontId="0" fillId="0" borderId="25" xfId="0" applyBorder="1" applyAlignment="1">
      <alignment/>
    </xf>
    <xf numFmtId="0" fontId="0" fillId="0" borderId="26" xfId="0" applyBorder="1" applyAlignment="1">
      <alignment/>
    </xf>
    <xf numFmtId="0" fontId="16" fillId="0" borderId="27" xfId="0" applyFont="1" applyBorder="1" applyAlignment="1">
      <alignment/>
    </xf>
    <xf numFmtId="0" fontId="0" fillId="0" borderId="28" xfId="0" applyBorder="1" applyAlignment="1">
      <alignment/>
    </xf>
    <xf numFmtId="0" fontId="16" fillId="0" borderId="17" xfId="0" applyFont="1" applyBorder="1" applyAlignment="1">
      <alignment/>
    </xf>
    <xf numFmtId="0" fontId="0" fillId="0" borderId="29"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16" fillId="0" borderId="32" xfId="0" applyFont="1" applyBorder="1" applyAlignment="1">
      <alignment/>
    </xf>
    <xf numFmtId="0" fontId="0" fillId="0" borderId="33" xfId="0" applyBorder="1" applyAlignment="1">
      <alignment/>
    </xf>
    <xf numFmtId="178" fontId="16" fillId="0" borderId="0" xfId="42" applyNumberFormat="1" applyFont="1" applyAlignment="1">
      <alignment horizontal="right"/>
    </xf>
    <xf numFmtId="0" fontId="0" fillId="0" borderId="0" xfId="0" applyAlignment="1">
      <alignment horizontal="center"/>
    </xf>
    <xf numFmtId="2" fontId="0" fillId="0" borderId="0" xfId="0" applyNumberFormat="1" applyAlignment="1">
      <alignment horizontal="center"/>
    </xf>
    <xf numFmtId="9" fontId="0" fillId="0" borderId="0" xfId="59" applyFont="1" applyAlignment="1">
      <alignment horizontal="center"/>
    </xf>
    <xf numFmtId="169" fontId="0" fillId="0" borderId="0" xfId="0" applyNumberFormat="1" applyAlignment="1">
      <alignment horizontal="center"/>
    </xf>
    <xf numFmtId="9" fontId="0" fillId="0" borderId="0" xfId="0" applyNumberFormat="1" applyAlignment="1">
      <alignment horizontal="center"/>
    </xf>
    <xf numFmtId="2" fontId="0" fillId="0" borderId="0" xfId="0" applyNumberFormat="1" applyAlignment="1">
      <alignment/>
    </xf>
    <xf numFmtId="175" fontId="0" fillId="0" borderId="0" xfId="0" applyNumberFormat="1" applyAlignment="1">
      <alignment/>
    </xf>
    <xf numFmtId="2" fontId="0" fillId="0" borderId="0" xfId="0" applyNumberFormat="1" applyBorder="1" applyAlignment="1">
      <alignment horizontal="center"/>
    </xf>
    <xf numFmtId="0" fontId="16" fillId="0" borderId="0" xfId="0" applyFont="1" applyBorder="1" applyAlignment="1">
      <alignment horizontal="center"/>
    </xf>
    <xf numFmtId="0" fontId="16" fillId="0" borderId="0" xfId="0" applyFont="1" applyBorder="1" applyAlignment="1">
      <alignment/>
    </xf>
    <xf numFmtId="2" fontId="0" fillId="0" borderId="0" xfId="0" applyNumberFormat="1" applyBorder="1" applyAlignment="1">
      <alignment/>
    </xf>
    <xf numFmtId="0" fontId="0" fillId="0" borderId="24" xfId="0" applyFill="1" applyBorder="1" applyAlignment="1">
      <alignment wrapText="1"/>
    </xf>
    <xf numFmtId="3" fontId="0" fillId="0" borderId="0" xfId="0" applyNumberFormat="1" applyBorder="1" applyAlignment="1">
      <alignment/>
    </xf>
    <xf numFmtId="2" fontId="0" fillId="0" borderId="0" xfId="0" applyNumberFormat="1" applyFill="1" applyBorder="1" applyAlignment="1">
      <alignment wrapText="1"/>
    </xf>
    <xf numFmtId="175" fontId="0" fillId="0" borderId="0" xfId="0" applyNumberFormat="1" applyBorder="1" applyAlignment="1">
      <alignment/>
    </xf>
    <xf numFmtId="2" fontId="0" fillId="0" borderId="0" xfId="0" applyNumberFormat="1" applyBorder="1" applyAlignment="1">
      <alignment wrapText="1"/>
    </xf>
    <xf numFmtId="0" fontId="0" fillId="0" borderId="0" xfId="0" applyFont="1" applyAlignment="1">
      <alignment/>
    </xf>
    <xf numFmtId="2" fontId="37" fillId="0" borderId="0" xfId="0" applyNumberFormat="1" applyFont="1" applyAlignment="1">
      <alignment/>
    </xf>
    <xf numFmtId="0" fontId="0" fillId="0" borderId="0" xfId="0" applyFont="1" applyAlignment="1">
      <alignment/>
    </xf>
    <xf numFmtId="1" fontId="0" fillId="0" borderId="0" xfId="0" applyNumberFormat="1" applyFont="1" applyAlignment="1">
      <alignment/>
    </xf>
    <xf numFmtId="3" fontId="0" fillId="0" borderId="0" xfId="0" applyNumberFormat="1" applyFont="1" applyAlignment="1">
      <alignment/>
    </xf>
    <xf numFmtId="0" fontId="1" fillId="0" borderId="0" xfId="0" applyFont="1" applyAlignment="1">
      <alignment/>
    </xf>
    <xf numFmtId="171" fontId="0" fillId="0" borderId="0" xfId="0" applyNumberFormat="1" applyAlignment="1">
      <alignment horizontal="center"/>
    </xf>
    <xf numFmtId="171" fontId="0" fillId="0" borderId="0" xfId="0" applyNumberFormat="1" applyFont="1" applyAlignment="1">
      <alignment/>
    </xf>
    <xf numFmtId="0" fontId="18" fillId="0" borderId="0" xfId="53" applyBorder="1" applyAlignment="1" applyProtection="1">
      <alignment/>
      <protection/>
    </xf>
    <xf numFmtId="2" fontId="38" fillId="0" borderId="0" xfId="0" applyNumberFormat="1" applyFont="1" applyAlignment="1">
      <alignment/>
    </xf>
    <xf numFmtId="2" fontId="10" fillId="0" borderId="0" xfId="0" applyNumberFormat="1" applyFont="1" applyAlignment="1">
      <alignment/>
    </xf>
    <xf numFmtId="0" fontId="0" fillId="0" borderId="15" xfId="0" applyBorder="1" applyAlignment="1">
      <alignment/>
    </xf>
    <xf numFmtId="0" fontId="0" fillId="0" borderId="33" xfId="0" applyBorder="1" applyAlignment="1">
      <alignment/>
    </xf>
    <xf numFmtId="0" fontId="0" fillId="0" borderId="1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10" fillId="0" borderId="37" xfId="0" applyFon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19" xfId="0" applyBorder="1" applyAlignment="1">
      <alignment/>
    </xf>
    <xf numFmtId="0" fontId="0" fillId="0" borderId="20" xfId="0" applyBorder="1" applyAlignment="1">
      <alignment/>
    </xf>
    <xf numFmtId="0" fontId="0" fillId="0" borderId="22" xfId="0" applyBorder="1" applyAlignment="1">
      <alignment/>
    </xf>
    <xf numFmtId="9" fontId="0" fillId="0" borderId="42" xfId="0" applyNumberFormat="1" applyBorder="1" applyAlignment="1">
      <alignment horizontal="center"/>
    </xf>
    <xf numFmtId="9" fontId="0" fillId="0" borderId="22" xfId="0" applyNumberFormat="1" applyBorder="1" applyAlignment="1">
      <alignment horizontal="center"/>
    </xf>
    <xf numFmtId="9" fontId="0" fillId="0" borderId="22" xfId="59" applyBorder="1" applyAlignment="1">
      <alignment horizontal="center"/>
    </xf>
    <xf numFmtId="0" fontId="0" fillId="0" borderId="23" xfId="0" applyBorder="1" applyAlignment="1">
      <alignment/>
    </xf>
    <xf numFmtId="0" fontId="0" fillId="0" borderId="42" xfId="0" applyBorder="1" applyAlignment="1">
      <alignment/>
    </xf>
    <xf numFmtId="0" fontId="0" fillId="0" borderId="43" xfId="0" applyBorder="1" applyAlignment="1">
      <alignment horizontal="center" vertical="center" wrapText="1"/>
    </xf>
    <xf numFmtId="0" fontId="39" fillId="0" borderId="0" xfId="53" applyFont="1" applyBorder="1" applyAlignment="1" applyProtection="1">
      <alignment/>
      <protection/>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3" xfId="0" applyBorder="1" applyAlignment="1">
      <alignment/>
    </xf>
    <xf numFmtId="0" fontId="0" fillId="0" borderId="20" xfId="0" applyBorder="1" applyAlignment="1">
      <alignment horizontal="center"/>
    </xf>
    <xf numFmtId="0" fontId="0" fillId="0" borderId="23" xfId="0" applyBorder="1" applyAlignment="1">
      <alignment horizontal="center"/>
    </xf>
    <xf numFmtId="0" fontId="0" fillId="0" borderId="16" xfId="0" applyBorder="1" applyAlignment="1">
      <alignment horizontal="center"/>
    </xf>
    <xf numFmtId="0" fontId="40" fillId="0" borderId="0" xfId="0" applyFont="1" applyAlignment="1">
      <alignment/>
    </xf>
    <xf numFmtId="8" fontId="0" fillId="0" borderId="0" xfId="0" applyNumberFormat="1" applyAlignment="1">
      <alignment/>
    </xf>
    <xf numFmtId="171" fontId="37" fillId="0" borderId="0" xfId="0" applyNumberFormat="1" applyFont="1" applyAlignment="1">
      <alignment/>
    </xf>
    <xf numFmtId="0" fontId="10" fillId="0" borderId="34" xfId="0" applyFont="1" applyBorder="1" applyAlignment="1">
      <alignment horizontal="center"/>
    </xf>
    <xf numFmtId="0" fontId="10" fillId="0" borderId="35" xfId="0" applyFont="1" applyBorder="1" applyAlignment="1">
      <alignment horizontal="center"/>
    </xf>
    <xf numFmtId="0" fontId="10" fillId="0" borderId="34" xfId="0" applyFont="1" applyBorder="1" applyAlignment="1">
      <alignment/>
    </xf>
    <xf numFmtId="0" fontId="10" fillId="0" borderId="24" xfId="0" applyFont="1" applyBorder="1" applyAlignment="1">
      <alignment/>
    </xf>
    <xf numFmtId="0" fontId="10" fillId="0" borderId="33" xfId="0" applyFont="1" applyBorder="1" applyAlignment="1">
      <alignment/>
    </xf>
    <xf numFmtId="0" fontId="10" fillId="0" borderId="49" xfId="0" applyFont="1" applyFill="1" applyBorder="1" applyAlignment="1">
      <alignment/>
    </xf>
    <xf numFmtId="0" fontId="10" fillId="0" borderId="37" xfId="0" applyFont="1" applyFill="1" applyBorder="1" applyAlignment="1">
      <alignment horizontal="left" indent="1"/>
    </xf>
    <xf numFmtId="173" fontId="0" fillId="0" borderId="35" xfId="0" applyNumberFormat="1" applyBorder="1" applyAlignment="1">
      <alignment horizontal="center"/>
    </xf>
    <xf numFmtId="173" fontId="0" fillId="0" borderId="50" xfId="0" applyNumberFormat="1" applyBorder="1" applyAlignment="1">
      <alignment horizontal="center"/>
    </xf>
    <xf numFmtId="173" fontId="0" fillId="0" borderId="0" xfId="0" applyNumberFormat="1" applyBorder="1" applyAlignment="1">
      <alignment horizontal="center"/>
    </xf>
    <xf numFmtId="173" fontId="0" fillId="0" borderId="25" xfId="0" applyNumberFormat="1" applyBorder="1" applyAlignment="1">
      <alignment horizontal="center"/>
    </xf>
    <xf numFmtId="173" fontId="0" fillId="0" borderId="46" xfId="0" applyNumberFormat="1" applyBorder="1" applyAlignment="1">
      <alignment horizontal="center"/>
    </xf>
    <xf numFmtId="173" fontId="0" fillId="0" borderId="37" xfId="0" applyNumberFormat="1" applyBorder="1" applyAlignment="1">
      <alignment horizontal="center"/>
    </xf>
    <xf numFmtId="0" fontId="2" fillId="0" borderId="0" xfId="0" applyFont="1" applyAlignment="1">
      <alignment horizontal="left" vertical="top" wrapText="1"/>
    </xf>
    <xf numFmtId="43" fontId="2" fillId="0" borderId="0" xfId="42" applyNumberFormat="1" applyFont="1" applyAlignment="1">
      <alignment horizontal="left" vertical="top" wrapText="1"/>
    </xf>
    <xf numFmtId="43" fontId="3" fillId="0" borderId="0" xfId="42" applyNumberFormat="1" applyFont="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xf>
    <xf numFmtId="3" fontId="2" fillId="0" borderId="10" xfId="0" applyNumberFormat="1" applyFont="1" applyBorder="1" applyAlignment="1">
      <alignment horizontal="center"/>
    </xf>
    <xf numFmtId="174" fontId="2" fillId="0" borderId="10" xfId="0" applyNumberFormat="1" applyFont="1" applyBorder="1" applyAlignment="1">
      <alignment horizontal="center"/>
    </xf>
    <xf numFmtId="3" fontId="0" fillId="0" borderId="0" xfId="0" applyNumberFormat="1" applyAlignment="1">
      <alignment horizontal="center"/>
    </xf>
    <xf numFmtId="0" fontId="0" fillId="0" borderId="10" xfId="0" applyFont="1" applyFill="1" applyBorder="1" applyAlignment="1">
      <alignment/>
    </xf>
    <xf numFmtId="3" fontId="0" fillId="0" borderId="10" xfId="0" applyNumberFormat="1" applyFont="1" applyBorder="1" applyAlignment="1">
      <alignment horizontal="center"/>
    </xf>
    <xf numFmtId="0" fontId="0" fillId="0" borderId="10" xfId="0" applyFont="1" applyBorder="1" applyAlignment="1">
      <alignment/>
    </xf>
    <xf numFmtId="174" fontId="0" fillId="0" borderId="10" xfId="0" applyNumberFormat="1" applyFont="1" applyFill="1" applyBorder="1" applyAlignment="1">
      <alignment horizontal="center"/>
    </xf>
    <xf numFmtId="1" fontId="0" fillId="0" borderId="0" xfId="0" applyNumberFormat="1" applyAlignment="1">
      <alignment horizontal="center"/>
    </xf>
    <xf numFmtId="8" fontId="2" fillId="0" borderId="0" xfId="42" applyNumberFormat="1" applyFont="1" applyAlignment="1">
      <alignment/>
    </xf>
    <xf numFmtId="44" fontId="12" fillId="0" borderId="0" xfId="44" applyFont="1" applyAlignment="1">
      <alignment horizontal="center"/>
    </xf>
    <xf numFmtId="43" fontId="2" fillId="0" borderId="10" xfId="0" applyNumberFormat="1" applyFont="1" applyBorder="1" applyAlignment="1">
      <alignment/>
    </xf>
    <xf numFmtId="0" fontId="0" fillId="0" borderId="51" xfId="0" applyBorder="1" applyAlignment="1">
      <alignment/>
    </xf>
    <xf numFmtId="0" fontId="0" fillId="0" borderId="52" xfId="0" applyBorder="1" applyAlignment="1">
      <alignment/>
    </xf>
    <xf numFmtId="0" fontId="2" fillId="0" borderId="53" xfId="0" applyFont="1" applyBorder="1" applyAlignment="1">
      <alignment horizontal="center"/>
    </xf>
    <xf numFmtId="0" fontId="2" fillId="0" borderId="54" xfId="0" applyFont="1"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2" fillId="0" borderId="60" xfId="0" applyFont="1" applyBorder="1" applyAlignment="1">
      <alignment/>
    </xf>
    <xf numFmtId="0" fontId="0" fillId="0" borderId="61" xfId="0" applyBorder="1" applyAlignment="1">
      <alignment/>
    </xf>
    <xf numFmtId="0" fontId="0" fillId="0" borderId="62" xfId="0" applyBorder="1" applyAlignment="1">
      <alignment/>
    </xf>
    <xf numFmtId="0" fontId="2" fillId="24" borderId="63" xfId="0" applyFont="1" applyFill="1" applyBorder="1" applyAlignment="1">
      <alignment/>
    </xf>
    <xf numFmtId="0" fontId="0" fillId="24" borderId="64" xfId="0" applyFill="1" applyBorder="1" applyAlignment="1">
      <alignment wrapText="1"/>
    </xf>
    <xf numFmtId="0" fontId="41" fillId="0" borderId="11" xfId="0" applyFont="1" applyBorder="1" applyAlignment="1">
      <alignment horizontal="center" wrapText="1"/>
    </xf>
    <xf numFmtId="0" fontId="41" fillId="0" borderId="10" xfId="0" applyFont="1" applyBorder="1" applyAlignment="1">
      <alignment horizontal="center" wrapText="1"/>
    </xf>
    <xf numFmtId="0" fontId="4" fillId="0" borderId="65" xfId="0" applyFont="1" applyFill="1" applyBorder="1" applyAlignment="1">
      <alignment wrapText="1"/>
    </xf>
    <xf numFmtId="0" fontId="2" fillId="0" borderId="12" xfId="0" applyFont="1" applyBorder="1" applyAlignment="1">
      <alignment wrapText="1"/>
    </xf>
    <xf numFmtId="0" fontId="2" fillId="24" borderId="64" xfId="0" applyFont="1" applyFill="1" applyBorder="1" applyAlignment="1">
      <alignment wrapText="1"/>
    </xf>
    <xf numFmtId="43" fontId="4" fillId="0" borderId="65" xfId="0" applyNumberFormat="1" applyFont="1" applyBorder="1" applyAlignment="1">
      <alignment/>
    </xf>
    <xf numFmtId="0" fontId="43" fillId="0" borderId="51" xfId="0" applyFont="1" applyBorder="1" applyAlignment="1">
      <alignment/>
    </xf>
    <xf numFmtId="0" fontId="10" fillId="0" borderId="51" xfId="0" applyFont="1" applyBorder="1" applyAlignment="1">
      <alignment/>
    </xf>
    <xf numFmtId="0" fontId="0" fillId="0" borderId="51" xfId="0" applyBorder="1" applyAlignment="1">
      <alignment wrapText="1"/>
    </xf>
    <xf numFmtId="0" fontId="0" fillId="0" borderId="51" xfId="0" applyBorder="1" applyAlignment="1">
      <alignment horizontal="center"/>
    </xf>
    <xf numFmtId="0" fontId="9" fillId="0" borderId="66" xfId="0" applyFont="1" applyBorder="1" applyAlignment="1">
      <alignment/>
    </xf>
    <xf numFmtId="0" fontId="2" fillId="0" borderId="66" xfId="0" applyFont="1" applyBorder="1" applyAlignment="1">
      <alignment/>
    </xf>
    <xf numFmtId="0" fontId="0" fillId="0" borderId="66" xfId="0" applyBorder="1" applyAlignment="1">
      <alignment wrapText="1"/>
    </xf>
    <xf numFmtId="0" fontId="6" fillId="0" borderId="67" xfId="0" applyFont="1" applyBorder="1" applyAlignment="1">
      <alignment/>
    </xf>
    <xf numFmtId="0" fontId="8" fillId="0" borderId="67" xfId="0" applyFont="1" applyBorder="1" applyAlignment="1">
      <alignment/>
    </xf>
    <xf numFmtId="0" fontId="8" fillId="0" borderId="67" xfId="0" applyFont="1" applyBorder="1" applyAlignment="1">
      <alignment horizontal="center"/>
    </xf>
    <xf numFmtId="0" fontId="2" fillId="0" borderId="68" xfId="0" applyFont="1" applyBorder="1" applyAlignment="1">
      <alignment/>
    </xf>
    <xf numFmtId="0" fontId="2" fillId="0" borderId="51" xfId="0" applyFont="1" applyBorder="1" applyAlignment="1">
      <alignment/>
    </xf>
    <xf numFmtId="0" fontId="3" fillId="0" borderId="51" xfId="0" applyFont="1" applyBorder="1" applyAlignment="1">
      <alignment/>
    </xf>
    <xf numFmtId="0" fontId="2" fillId="0" borderId="69" xfId="0" applyFont="1" applyBorder="1" applyAlignment="1">
      <alignment vertical="top"/>
    </xf>
    <xf numFmtId="0" fontId="2" fillId="0" borderId="70" xfId="0" applyFont="1" applyBorder="1" applyAlignment="1">
      <alignment wrapText="1"/>
    </xf>
    <xf numFmtId="0" fontId="2" fillId="0" borderId="70" xfId="0" applyFont="1" applyBorder="1" applyAlignment="1">
      <alignment/>
    </xf>
    <xf numFmtId="43" fontId="3" fillId="0" borderId="70" xfId="42" applyNumberFormat="1" applyFont="1" applyBorder="1" applyAlignment="1">
      <alignment/>
    </xf>
    <xf numFmtId="43" fontId="2" fillId="0" borderId="70" xfId="42" applyNumberFormat="1" applyFont="1" applyBorder="1" applyAlignment="1">
      <alignment/>
    </xf>
    <xf numFmtId="43" fontId="2" fillId="0" borderId="71" xfId="42" applyNumberFormat="1" applyFont="1" applyBorder="1" applyAlignment="1">
      <alignment/>
    </xf>
    <xf numFmtId="0" fontId="2" fillId="0" borderId="24" xfId="0" applyFont="1" applyBorder="1" applyAlignment="1">
      <alignment vertical="top"/>
    </xf>
    <xf numFmtId="0" fontId="2" fillId="0" borderId="0" xfId="0" applyFont="1" applyBorder="1" applyAlignment="1">
      <alignment wrapText="1"/>
    </xf>
    <xf numFmtId="43" fontId="3" fillId="0" borderId="0" xfId="42" applyNumberFormat="1" applyFont="1" applyBorder="1" applyAlignment="1">
      <alignment/>
    </xf>
    <xf numFmtId="43" fontId="2" fillId="0" borderId="0" xfId="42" applyNumberFormat="1" applyFont="1" applyBorder="1" applyAlignment="1">
      <alignment/>
    </xf>
    <xf numFmtId="43" fontId="2" fillId="0" borderId="15" xfId="42" applyNumberFormat="1" applyFont="1" applyBorder="1" applyAlignment="1">
      <alignment/>
    </xf>
    <xf numFmtId="2" fontId="2" fillId="0" borderId="0" xfId="0" applyNumberFormat="1" applyFont="1" applyBorder="1" applyAlignment="1">
      <alignment/>
    </xf>
    <xf numFmtId="2" fontId="2" fillId="0" borderId="15" xfId="0" applyNumberFormat="1" applyFont="1" applyBorder="1" applyAlignment="1">
      <alignment/>
    </xf>
    <xf numFmtId="0" fontId="2" fillId="0" borderId="32" xfId="0" applyFont="1" applyBorder="1" applyAlignment="1">
      <alignment vertical="top"/>
    </xf>
    <xf numFmtId="0" fontId="2" fillId="0" borderId="26" xfId="0" applyFont="1" applyBorder="1" applyAlignment="1">
      <alignment wrapText="1"/>
    </xf>
    <xf numFmtId="0" fontId="2" fillId="0" borderId="26" xfId="0" applyFont="1" applyBorder="1" applyAlignment="1">
      <alignment/>
    </xf>
    <xf numFmtId="43" fontId="3" fillId="0" borderId="26" xfId="42" applyNumberFormat="1" applyFont="1" applyBorder="1" applyAlignment="1">
      <alignment/>
    </xf>
    <xf numFmtId="43" fontId="2" fillId="0" borderId="26" xfId="42" applyNumberFormat="1" applyFont="1" applyBorder="1" applyAlignment="1">
      <alignment/>
    </xf>
    <xf numFmtId="43" fontId="2" fillId="0" borderId="31" xfId="42" applyNumberFormat="1" applyFont="1" applyBorder="1" applyAlignment="1">
      <alignment/>
    </xf>
    <xf numFmtId="0" fontId="5" fillId="24" borderId="72" xfId="0" applyFont="1" applyFill="1" applyBorder="1" applyAlignment="1">
      <alignment/>
    </xf>
    <xf numFmtId="0" fontId="4" fillId="24" borderId="63" xfId="0" applyFont="1" applyFill="1" applyBorder="1" applyAlignment="1">
      <alignment/>
    </xf>
    <xf numFmtId="0" fontId="4" fillId="24" borderId="64" xfId="0" applyFont="1" applyFill="1" applyBorder="1" applyAlignment="1">
      <alignment/>
    </xf>
    <xf numFmtId="0" fontId="2" fillId="25" borderId="72" xfId="0" applyFont="1" applyFill="1" applyBorder="1" applyAlignment="1">
      <alignment/>
    </xf>
    <xf numFmtId="0" fontId="2" fillId="25" borderId="63" xfId="0" applyFont="1" applyFill="1" applyBorder="1" applyAlignment="1">
      <alignment/>
    </xf>
    <xf numFmtId="0" fontId="2" fillId="25" borderId="64" xfId="0" applyFont="1" applyFill="1" applyBorder="1" applyAlignment="1">
      <alignment/>
    </xf>
    <xf numFmtId="0" fontId="2" fillId="25" borderId="72" xfId="0" applyFont="1" applyFill="1" applyBorder="1" applyAlignment="1">
      <alignment vertical="top"/>
    </xf>
    <xf numFmtId="43" fontId="3" fillId="25" borderId="63" xfId="42" applyNumberFormat="1" applyFont="1" applyFill="1" applyBorder="1" applyAlignment="1">
      <alignment/>
    </xf>
    <xf numFmtId="43" fontId="2" fillId="25" borderId="63" xfId="42" applyNumberFormat="1" applyFont="1" applyFill="1" applyBorder="1" applyAlignment="1">
      <alignment/>
    </xf>
    <xf numFmtId="43" fontId="2" fillId="25" borderId="64" xfId="42" applyNumberFormat="1" applyFont="1" applyFill="1" applyBorder="1" applyAlignment="1">
      <alignment/>
    </xf>
    <xf numFmtId="0" fontId="5" fillId="24" borderId="72" xfId="0" applyFont="1" applyFill="1" applyBorder="1" applyAlignment="1">
      <alignment vertical="top"/>
    </xf>
    <xf numFmtId="0" fontId="9" fillId="24" borderId="63" xfId="0" applyFont="1" applyFill="1" applyBorder="1" applyAlignment="1">
      <alignment/>
    </xf>
    <xf numFmtId="43" fontId="4" fillId="24" borderId="63" xfId="42" applyNumberFormat="1" applyFont="1" applyFill="1" applyBorder="1" applyAlignment="1">
      <alignment/>
    </xf>
    <xf numFmtId="43" fontId="4" fillId="24" borderId="64" xfId="42" applyNumberFormat="1" applyFont="1" applyFill="1" applyBorder="1" applyAlignment="1">
      <alignment/>
    </xf>
    <xf numFmtId="0" fontId="3" fillId="0" borderId="24" xfId="0" applyFont="1" applyBorder="1" applyAlignment="1">
      <alignment vertical="top"/>
    </xf>
    <xf numFmtId="0" fontId="3" fillId="0" borderId="0" xfId="0" applyFont="1" applyBorder="1" applyAlignment="1">
      <alignment/>
    </xf>
    <xf numFmtId="43" fontId="3" fillId="0" borderId="15" xfId="42" applyNumberFormat="1" applyFont="1" applyBorder="1" applyAlignment="1">
      <alignment/>
    </xf>
    <xf numFmtId="0" fontId="3" fillId="0" borderId="32" xfId="0" applyFont="1" applyBorder="1" applyAlignment="1">
      <alignment vertical="top"/>
    </xf>
    <xf numFmtId="0" fontId="3" fillId="0" borderId="26" xfId="0" applyFont="1" applyBorder="1" applyAlignment="1">
      <alignment/>
    </xf>
    <xf numFmtId="43" fontId="3" fillId="0" borderId="31" xfId="42" applyNumberFormat="1" applyFont="1" applyBorder="1" applyAlignment="1">
      <alignment/>
    </xf>
    <xf numFmtId="0" fontId="2" fillId="26" borderId="70" xfId="0" applyFont="1" applyFill="1" applyBorder="1" applyAlignment="1">
      <alignment/>
    </xf>
    <xf numFmtId="0" fontId="2" fillId="26" borderId="0" xfId="0" applyFont="1" applyFill="1" applyBorder="1" applyAlignment="1">
      <alignment/>
    </xf>
    <xf numFmtId="0" fontId="2" fillId="26" borderId="26" xfId="0" applyFont="1" applyFill="1" applyBorder="1" applyAlignment="1">
      <alignment/>
    </xf>
    <xf numFmtId="0" fontId="2" fillId="0" borderId="33" xfId="0" applyFont="1" applyBorder="1" applyAlignment="1">
      <alignment vertical="top"/>
    </xf>
    <xf numFmtId="0" fontId="2" fillId="0" borderId="25" xfId="0" applyFont="1" applyBorder="1" applyAlignment="1">
      <alignment/>
    </xf>
    <xf numFmtId="43" fontId="3" fillId="0" borderId="25" xfId="42" applyNumberFormat="1" applyFont="1" applyBorder="1" applyAlignment="1">
      <alignment/>
    </xf>
    <xf numFmtId="43" fontId="2" fillId="0" borderId="25" xfId="42" applyNumberFormat="1" applyFont="1" applyBorder="1" applyAlignment="1">
      <alignment/>
    </xf>
    <xf numFmtId="43" fontId="2" fillId="0" borderId="16" xfId="42" applyNumberFormat="1" applyFont="1" applyBorder="1" applyAlignment="1">
      <alignment/>
    </xf>
    <xf numFmtId="0" fontId="6" fillId="0" borderId="27" xfId="0" applyFont="1" applyBorder="1" applyAlignment="1">
      <alignment horizontal="center" wrapText="1"/>
    </xf>
    <xf numFmtId="0" fontId="6" fillId="0" borderId="28" xfId="0" applyFont="1" applyBorder="1" applyAlignment="1">
      <alignment horizontal="center"/>
    </xf>
    <xf numFmtId="0" fontId="7" fillId="0" borderId="28" xfId="0" applyFont="1" applyBorder="1" applyAlignment="1">
      <alignment horizontal="center"/>
    </xf>
    <xf numFmtId="0" fontId="7" fillId="0" borderId="17" xfId="0" applyFont="1" applyBorder="1" applyAlignment="1">
      <alignment horizontal="center"/>
    </xf>
    <xf numFmtId="0" fontId="9" fillId="0" borderId="51" xfId="0" applyFont="1" applyBorder="1" applyAlignment="1">
      <alignment/>
    </xf>
    <xf numFmtId="0" fontId="2" fillId="0" borderId="58" xfId="0" applyFont="1" applyBorder="1" applyAlignment="1">
      <alignment/>
    </xf>
    <xf numFmtId="0" fontId="3" fillId="0" borderId="58" xfId="0" applyFont="1" applyBorder="1" applyAlignment="1">
      <alignment/>
    </xf>
    <xf numFmtId="0" fontId="6" fillId="0" borderId="53" xfId="0" applyFont="1" applyBorder="1" applyAlignment="1">
      <alignment/>
    </xf>
    <xf numFmtId="0" fontId="8" fillId="0" borderId="53" xfId="0" applyFont="1" applyBorder="1" applyAlignment="1">
      <alignment/>
    </xf>
    <xf numFmtId="0" fontId="8" fillId="0" borderId="53" xfId="0" applyFont="1" applyBorder="1" applyAlignment="1">
      <alignment horizontal="center"/>
    </xf>
    <xf numFmtId="0" fontId="2" fillId="0" borderId="59" xfId="0" applyFont="1" applyBorder="1" applyAlignment="1">
      <alignment/>
    </xf>
    <xf numFmtId="0" fontId="4" fillId="24" borderId="0" xfId="0" applyFont="1" applyFill="1" applyBorder="1" applyAlignment="1">
      <alignment/>
    </xf>
    <xf numFmtId="0" fontId="2" fillId="25" borderId="0" xfId="0" applyFont="1" applyFill="1" applyBorder="1" applyAlignment="1">
      <alignment/>
    </xf>
    <xf numFmtId="43" fontId="3" fillId="25" borderId="0" xfId="42" applyNumberFormat="1" applyFont="1" applyFill="1" applyBorder="1" applyAlignment="1">
      <alignment/>
    </xf>
    <xf numFmtId="43" fontId="2" fillId="25" borderId="0" xfId="42" applyNumberFormat="1" applyFont="1" applyFill="1" applyBorder="1" applyAlignment="1">
      <alignment/>
    </xf>
    <xf numFmtId="0" fontId="9" fillId="24" borderId="0" xfId="0" applyFont="1" applyFill="1" applyBorder="1" applyAlignment="1">
      <alignment/>
    </xf>
    <xf numFmtId="43" fontId="4" fillId="24" borderId="0" xfId="42" applyNumberFormat="1" applyFont="1" applyFill="1" applyBorder="1" applyAlignment="1">
      <alignment/>
    </xf>
    <xf numFmtId="0" fontId="6" fillId="0" borderId="34" xfId="0" applyFont="1" applyBorder="1" applyAlignment="1">
      <alignment wrapText="1"/>
    </xf>
    <xf numFmtId="0" fontId="6" fillId="0" borderId="35" xfId="0" applyFont="1" applyBorder="1" applyAlignment="1">
      <alignment/>
    </xf>
    <xf numFmtId="0" fontId="7" fillId="0" borderId="35" xfId="0" applyFont="1" applyBorder="1" applyAlignment="1">
      <alignment horizontal="center"/>
    </xf>
    <xf numFmtId="0" fontId="7" fillId="0" borderId="36" xfId="0" applyFont="1" applyBorder="1" applyAlignment="1">
      <alignment horizontal="center"/>
    </xf>
    <xf numFmtId="0" fontId="5" fillId="24" borderId="24" xfId="0" applyFont="1" applyFill="1" applyBorder="1" applyAlignment="1">
      <alignment/>
    </xf>
    <xf numFmtId="0" fontId="4" fillId="24" borderId="15" xfId="0" applyFont="1" applyFill="1" applyBorder="1" applyAlignment="1">
      <alignment/>
    </xf>
    <xf numFmtId="0" fontId="2" fillId="25" borderId="24" xfId="0" applyFont="1" applyFill="1" applyBorder="1" applyAlignment="1">
      <alignment/>
    </xf>
    <xf numFmtId="0" fontId="2" fillId="25" borderId="15" xfId="0" applyFont="1" applyFill="1" applyBorder="1" applyAlignment="1">
      <alignment/>
    </xf>
    <xf numFmtId="0" fontId="2" fillId="0" borderId="24" xfId="0" applyFont="1" applyBorder="1" applyAlignment="1">
      <alignment/>
    </xf>
    <xf numFmtId="43" fontId="2" fillId="25" borderId="15" xfId="42" applyNumberFormat="1" applyFont="1" applyFill="1" applyBorder="1" applyAlignment="1">
      <alignment/>
    </xf>
    <xf numFmtId="0" fontId="3" fillId="0" borderId="24" xfId="0" applyFont="1" applyBorder="1" applyAlignment="1">
      <alignment/>
    </xf>
    <xf numFmtId="43" fontId="4" fillId="24" borderId="15" xfId="42" applyNumberFormat="1" applyFont="1" applyFill="1" applyBorder="1" applyAlignment="1">
      <alignment/>
    </xf>
    <xf numFmtId="0" fontId="2" fillId="0" borderId="33" xfId="0" applyFont="1" applyBorder="1" applyAlignment="1">
      <alignment/>
    </xf>
    <xf numFmtId="0" fontId="2" fillId="0" borderId="55" xfId="0" applyFont="1" applyBorder="1" applyAlignment="1">
      <alignment/>
    </xf>
    <xf numFmtId="0" fontId="3" fillId="0" borderId="55" xfId="0" applyFont="1" applyBorder="1" applyAlignment="1">
      <alignment/>
    </xf>
    <xf numFmtId="0" fontId="2" fillId="0" borderId="73" xfId="0" applyFont="1" applyBorder="1" applyAlignment="1">
      <alignment/>
    </xf>
    <xf numFmtId="0" fontId="2" fillId="0" borderId="74" xfId="0" applyFont="1" applyBorder="1" applyAlignment="1">
      <alignment/>
    </xf>
    <xf numFmtId="0" fontId="3" fillId="0" borderId="74" xfId="0" applyFont="1" applyBorder="1" applyAlignment="1">
      <alignment/>
    </xf>
    <xf numFmtId="0" fontId="2" fillId="0" borderId="53" xfId="0" applyFont="1" applyBorder="1" applyAlignment="1">
      <alignment horizontal="left" vertical="top"/>
    </xf>
    <xf numFmtId="0" fontId="6" fillId="0" borderId="53" xfId="0" applyFont="1" applyBorder="1" applyAlignment="1">
      <alignment/>
    </xf>
    <xf numFmtId="0" fontId="2" fillId="25" borderId="24" xfId="0" applyFont="1" applyFill="1" applyBorder="1" applyAlignment="1">
      <alignment vertical="top"/>
    </xf>
    <xf numFmtId="0" fontId="5" fillId="24" borderId="24" xfId="0" applyFont="1" applyFill="1" applyBorder="1" applyAlignment="1">
      <alignment vertical="top"/>
    </xf>
    <xf numFmtId="0" fontId="2" fillId="0" borderId="15" xfId="0" applyFont="1" applyBorder="1" applyAlignment="1">
      <alignment/>
    </xf>
    <xf numFmtId="43" fontId="3" fillId="0" borderId="16" xfId="42" applyNumberFormat="1" applyFont="1" applyBorder="1" applyAlignment="1">
      <alignment/>
    </xf>
    <xf numFmtId="178" fontId="0" fillId="0" borderId="0" xfId="42" applyNumberFormat="1" applyFont="1" applyFill="1" applyBorder="1" applyAlignment="1">
      <alignment horizontal="center"/>
    </xf>
    <xf numFmtId="178" fontId="0" fillId="0" borderId="15" xfId="42" applyNumberFormat="1" applyFont="1" applyFill="1" applyBorder="1" applyAlignment="1">
      <alignment horizontal="center"/>
    </xf>
    <xf numFmtId="0" fontId="12" fillId="0" borderId="0" xfId="0" applyFont="1" applyAlignment="1">
      <alignment wrapText="1"/>
    </xf>
    <xf numFmtId="0" fontId="2" fillId="0" borderId="72" xfId="0" applyFont="1" applyBorder="1" applyAlignment="1">
      <alignment horizontal="center"/>
    </xf>
    <xf numFmtId="43" fontId="2" fillId="0" borderId="75" xfId="0" applyNumberFormat="1" applyFont="1" applyBorder="1" applyAlignment="1">
      <alignment/>
    </xf>
    <xf numFmtId="0" fontId="2" fillId="0" borderId="10" xfId="0" applyFont="1" applyBorder="1" applyAlignment="1">
      <alignment horizontal="right"/>
    </xf>
    <xf numFmtId="0" fontId="2" fillId="0" borderId="0" xfId="0" applyFont="1" applyBorder="1" applyAlignment="1">
      <alignment vertical="top" wrapText="1"/>
    </xf>
    <xf numFmtId="175" fontId="0" fillId="0" borderId="0" xfId="0" applyNumberFormat="1" applyAlignment="1">
      <alignment horizontal="center"/>
    </xf>
    <xf numFmtId="0" fontId="12" fillId="0" borderId="0" xfId="0" applyFont="1" applyBorder="1" applyAlignment="1">
      <alignment/>
    </xf>
    <xf numFmtId="2" fontId="14" fillId="0" borderId="0" xfId="0" applyNumberFormat="1" applyFont="1" applyAlignment="1">
      <alignment horizontal="center"/>
    </xf>
    <xf numFmtId="0" fontId="44" fillId="0" borderId="0" xfId="0" applyFont="1" applyAlignment="1">
      <alignment/>
    </xf>
    <xf numFmtId="9" fontId="14" fillId="0" borderId="0" xfId="59"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179" fontId="0" fillId="0" borderId="0" xfId="0" applyNumberFormat="1" applyAlignment="1">
      <alignment horizontal="center"/>
    </xf>
    <xf numFmtId="173" fontId="0" fillId="0" borderId="0" xfId="0" applyNumberFormat="1" applyAlignment="1">
      <alignment horizontal="center"/>
    </xf>
    <xf numFmtId="169" fontId="14" fillId="0" borderId="0" xfId="0" applyNumberFormat="1" applyFont="1" applyAlignment="1">
      <alignment horizontal="center"/>
    </xf>
    <xf numFmtId="0" fontId="45" fillId="0" borderId="0" xfId="0" applyFont="1" applyAlignment="1">
      <alignment/>
    </xf>
    <xf numFmtId="2" fontId="45" fillId="0" borderId="0" xfId="0" applyNumberFormat="1" applyFont="1" applyAlignment="1">
      <alignment horizontal="center"/>
    </xf>
    <xf numFmtId="0" fontId="44" fillId="0" borderId="0" xfId="0" applyFont="1" applyAlignment="1">
      <alignment/>
    </xf>
    <xf numFmtId="9" fontId="14" fillId="0" borderId="0" xfId="0" applyNumberFormat="1" applyFont="1" applyAlignment="1">
      <alignment/>
    </xf>
    <xf numFmtId="6" fontId="14" fillId="0" borderId="0" xfId="0" applyNumberFormat="1" applyFont="1" applyAlignment="1">
      <alignment/>
    </xf>
    <xf numFmtId="0" fontId="14" fillId="0" borderId="0" xfId="0" applyFont="1" applyAlignment="1">
      <alignment/>
    </xf>
    <xf numFmtId="8" fontId="14" fillId="0" borderId="0" xfId="0" applyNumberFormat="1" applyFont="1" applyFill="1" applyAlignment="1">
      <alignment/>
    </xf>
    <xf numFmtId="0" fontId="14" fillId="0" borderId="0" xfId="0" applyFont="1" applyFill="1" applyAlignment="1">
      <alignment/>
    </xf>
    <xf numFmtId="0" fontId="0" fillId="0" borderId="0" xfId="0" applyFill="1" applyAlignment="1">
      <alignment/>
    </xf>
    <xf numFmtId="2" fontId="14" fillId="0" borderId="0" xfId="0" applyNumberFormat="1" applyFont="1" applyFill="1" applyAlignment="1">
      <alignment horizontal="center"/>
    </xf>
    <xf numFmtId="0" fontId="44" fillId="0" borderId="0" xfId="0" applyFont="1" applyFill="1" applyAlignment="1">
      <alignment/>
    </xf>
    <xf numFmtId="170" fontId="14" fillId="0" borderId="0" xfId="0" applyNumberFormat="1" applyFont="1" applyFill="1" applyAlignment="1">
      <alignment horizontal="center"/>
    </xf>
    <xf numFmtId="0" fontId="44" fillId="0" borderId="0" xfId="0" applyFont="1" applyFill="1" applyAlignment="1">
      <alignment/>
    </xf>
    <xf numFmtId="0" fontId="14" fillId="0" borderId="0" xfId="0" applyFont="1" applyFill="1" applyAlignment="1">
      <alignment/>
    </xf>
    <xf numFmtId="2" fontId="0" fillId="0" borderId="0" xfId="0" applyNumberFormat="1" applyFill="1" applyAlignment="1">
      <alignment horizontal="center"/>
    </xf>
    <xf numFmtId="0" fontId="16" fillId="0" borderId="0" xfId="0" applyFont="1" applyFill="1" applyAlignment="1">
      <alignment/>
    </xf>
    <xf numFmtId="9" fontId="0" fillId="0" borderId="0" xfId="0" applyNumberFormat="1" applyFill="1" applyAlignment="1">
      <alignment horizontal="center"/>
    </xf>
    <xf numFmtId="9" fontId="0" fillId="0" borderId="0" xfId="59" applyFont="1" applyFill="1" applyAlignment="1">
      <alignment horizontal="center"/>
    </xf>
    <xf numFmtId="8" fontId="0" fillId="0" borderId="0" xfId="0" applyNumberFormat="1" applyFill="1" applyAlignment="1">
      <alignment horizontal="center"/>
    </xf>
    <xf numFmtId="8" fontId="0" fillId="0" borderId="0" xfId="0" applyNumberFormat="1" applyAlignment="1">
      <alignment horizontal="center"/>
    </xf>
    <xf numFmtId="0" fontId="8" fillId="0" borderId="58" xfId="0" applyFont="1" applyBorder="1" applyAlignment="1">
      <alignment/>
    </xf>
    <xf numFmtId="0" fontId="8" fillId="0" borderId="58" xfId="0" applyFont="1" applyBorder="1" applyAlignment="1">
      <alignment wrapText="1"/>
    </xf>
    <xf numFmtId="0" fontId="0" fillId="0" borderId="0" xfId="0" applyAlignment="1">
      <alignment wrapText="1"/>
    </xf>
    <xf numFmtId="0" fontId="0" fillId="0" borderId="49" xfId="0" applyBorder="1" applyAlignment="1">
      <alignment horizontal="center" vertical="center" wrapText="1"/>
    </xf>
    <xf numFmtId="0" fontId="0" fillId="0" borderId="51" xfId="0" applyBorder="1" applyAlignment="1">
      <alignment wrapText="1"/>
    </xf>
    <xf numFmtId="0" fontId="42" fillId="0" borderId="76" xfId="0" applyFont="1" applyBorder="1" applyAlignment="1">
      <alignment horizontal="center" vertical="center"/>
    </xf>
    <xf numFmtId="0" fontId="42" fillId="0" borderId="77" xfId="0" applyFont="1" applyBorder="1" applyAlignment="1">
      <alignment horizontal="center" vertical="center"/>
    </xf>
    <xf numFmtId="0" fontId="43" fillId="0" borderId="51" xfId="0" applyFont="1" applyBorder="1" applyAlignment="1">
      <alignment horizontal="left"/>
    </xf>
    <xf numFmtId="0" fontId="41" fillId="0" borderId="42" xfId="0" applyFont="1" applyBorder="1" applyAlignment="1">
      <alignment horizontal="center" vertical="top" wrapText="1"/>
    </xf>
    <xf numFmtId="0" fontId="41" fillId="0" borderId="30" xfId="0" applyFont="1" applyBorder="1" applyAlignment="1">
      <alignment horizontal="center" vertical="top" wrapText="1"/>
    </xf>
    <xf numFmtId="0" fontId="41" fillId="0" borderId="42" xfId="0" applyFont="1" applyBorder="1" applyAlignment="1">
      <alignment horizontal="center" wrapText="1"/>
    </xf>
    <xf numFmtId="0" fontId="41" fillId="0" borderId="30" xfId="0" applyFont="1" applyBorder="1" applyAlignment="1">
      <alignment horizontal="center" wrapText="1"/>
    </xf>
    <xf numFmtId="0" fontId="5" fillId="24" borderId="72" xfId="0" applyFont="1" applyFill="1" applyBorder="1" applyAlignment="1">
      <alignment horizontal="center"/>
    </xf>
    <xf numFmtId="0" fontId="5" fillId="24" borderId="63" xfId="0" applyFont="1" applyFill="1" applyBorder="1" applyAlignment="1">
      <alignment horizontal="center"/>
    </xf>
    <xf numFmtId="0" fontId="41" fillId="0" borderId="18" xfId="0" applyFont="1" applyBorder="1" applyAlignment="1">
      <alignment horizontal="center" wrapText="1"/>
    </xf>
    <xf numFmtId="0" fontId="41" fillId="0" borderId="21" xfId="0" applyFont="1" applyBorder="1" applyAlignment="1">
      <alignment horizontal="center" wrapText="1"/>
    </xf>
    <xf numFmtId="0" fontId="2" fillId="0" borderId="66" xfId="0" applyFont="1" applyBorder="1" applyAlignment="1">
      <alignment wrapText="1"/>
    </xf>
    <xf numFmtId="0" fontId="0" fillId="0" borderId="66" xfId="0" applyBorder="1" applyAlignment="1">
      <alignment wrapText="1"/>
    </xf>
    <xf numFmtId="0" fontId="2" fillId="0" borderId="51" xfId="0" applyFont="1" applyBorder="1" applyAlignment="1">
      <alignment wrapText="1"/>
    </xf>
    <xf numFmtId="0" fontId="2" fillId="0" borderId="39" xfId="0" applyFont="1" applyBorder="1" applyAlignment="1">
      <alignment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2" fillId="0" borderId="0" xfId="0" applyFont="1" applyAlignment="1">
      <alignment wrapText="1"/>
    </xf>
    <xf numFmtId="0" fontId="0" fillId="0" borderId="0" xfId="0" applyAlignment="1">
      <alignment horizontal="left" wrapText="1"/>
    </xf>
    <xf numFmtId="0" fontId="12" fillId="0" borderId="0" xfId="0" applyFont="1" applyAlignment="1">
      <alignment vertical="center" wrapText="1"/>
    </xf>
    <xf numFmtId="0" fontId="0" fillId="0" borderId="0" xfId="0" applyAlignment="1">
      <alignment vertical="center" wrapText="1"/>
    </xf>
    <xf numFmtId="0" fontId="0" fillId="0" borderId="0" xfId="0" applyFont="1" applyAlignment="1">
      <alignment horizontal="right" wrapText="1"/>
    </xf>
    <xf numFmtId="0" fontId="0" fillId="0" borderId="0" xfId="0" applyAlignment="1">
      <alignment horizontal="right" wrapText="1"/>
    </xf>
    <xf numFmtId="171" fontId="0" fillId="0" borderId="0" xfId="0" applyNumberFormat="1" applyAlignment="1">
      <alignment vertical="center" wrapText="1"/>
    </xf>
    <xf numFmtId="0" fontId="0" fillId="0" borderId="0" xfId="0" applyFont="1" applyAlignment="1">
      <alignment horizontal="right" vertical="center" wrapText="1"/>
    </xf>
    <xf numFmtId="0" fontId="10" fillId="0" borderId="18" xfId="0" applyFont="1" applyBorder="1" applyAlignment="1">
      <alignment horizontal="center"/>
    </xf>
    <xf numFmtId="0" fontId="10" fillId="0" borderId="80" xfId="0" applyFont="1" applyBorder="1" applyAlignment="1">
      <alignment horizontal="center"/>
    </xf>
    <xf numFmtId="0" fontId="10" fillId="0" borderId="27" xfId="0" applyFont="1" applyBorder="1" applyAlignment="1">
      <alignment horizontal="center"/>
    </xf>
    <xf numFmtId="0" fontId="0" fillId="0" borderId="17" xfId="0" applyBorder="1" applyAlignment="1">
      <alignment horizontal="center"/>
    </xf>
    <xf numFmtId="0" fontId="0" fillId="0" borderId="24" xfId="0" applyFont="1" applyBorder="1" applyAlignment="1">
      <alignment horizontal="left" vertical="top" wrapText="1"/>
    </xf>
    <xf numFmtId="0" fontId="0" fillId="0" borderId="0" xfId="0" applyBorder="1" applyAlignment="1">
      <alignment wrapText="1"/>
    </xf>
    <xf numFmtId="0" fontId="0" fillId="0" borderId="33" xfId="0" applyFont="1" applyBorder="1" applyAlignment="1">
      <alignment vertical="top" wrapText="1"/>
    </xf>
    <xf numFmtId="0" fontId="0" fillId="0" borderId="25" xfId="0" applyBorder="1" applyAlignment="1">
      <alignment wrapText="1"/>
    </xf>
    <xf numFmtId="0" fontId="16"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24"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5</xdr:row>
      <xdr:rowOff>0</xdr:rowOff>
    </xdr:from>
    <xdr:to>
      <xdr:col>2</xdr:col>
      <xdr:colOff>581025</xdr:colOff>
      <xdr:row>26</xdr:row>
      <xdr:rowOff>0</xdr:rowOff>
    </xdr:to>
    <xdr:sp>
      <xdr:nvSpPr>
        <xdr:cNvPr id="1" name="AutoShape 1"/>
        <xdr:cNvSpPr>
          <a:spLocks/>
        </xdr:cNvSpPr>
      </xdr:nvSpPr>
      <xdr:spPr>
        <a:xfrm>
          <a:off x="1962150" y="876300"/>
          <a:ext cx="333375" cy="3400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29</xdr:row>
      <xdr:rowOff>9525</xdr:rowOff>
    </xdr:from>
    <xdr:to>
      <xdr:col>2</xdr:col>
      <xdr:colOff>504825</xdr:colOff>
      <xdr:row>38</xdr:row>
      <xdr:rowOff>0</xdr:rowOff>
    </xdr:to>
    <xdr:sp>
      <xdr:nvSpPr>
        <xdr:cNvPr id="2" name="AutoShape 2"/>
        <xdr:cNvSpPr>
          <a:spLocks/>
        </xdr:cNvSpPr>
      </xdr:nvSpPr>
      <xdr:spPr>
        <a:xfrm>
          <a:off x="1962150" y="4772025"/>
          <a:ext cx="257175" cy="1447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nrls.npsa.nhs.uk/resources/collections/quarterly-data-summaries/?entryid45=132910" TargetMode="External" /><Relationship Id="rId2" Type="http://schemas.openxmlformats.org/officeDocument/2006/relationships/printerSettings" Target="../printerSettings/printerSettings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38"/>
  <sheetViews>
    <sheetView zoomScalePageLayoutView="0" workbookViewId="0" topLeftCell="A1">
      <selection activeCell="C48" sqref="C48"/>
    </sheetView>
  </sheetViews>
  <sheetFormatPr defaultColWidth="9.140625" defaultRowHeight="12.75"/>
  <cols>
    <col min="1" max="1" width="3.8515625" style="205" customWidth="1"/>
    <col min="2" max="2" width="21.8515625" style="205" bestFit="1" customWidth="1"/>
    <col min="3" max="3" width="9.140625" style="205" customWidth="1"/>
    <col min="4" max="4" width="61.28125" style="205" customWidth="1"/>
    <col min="5" max="16384" width="9.140625" style="205" customWidth="1"/>
  </cols>
  <sheetData>
    <row r="2" ht="18">
      <c r="B2" s="225" t="s">
        <v>355</v>
      </c>
    </row>
    <row r="4" spans="2:4" ht="12.75">
      <c r="B4" s="226" t="s">
        <v>348</v>
      </c>
      <c r="C4" s="228" t="s">
        <v>221</v>
      </c>
      <c r="D4" s="205" t="s">
        <v>372</v>
      </c>
    </row>
    <row r="5" ht="12.75">
      <c r="B5" s="226"/>
    </row>
    <row r="6" ht="12.75">
      <c r="B6" s="226" t="s">
        <v>356</v>
      </c>
    </row>
    <row r="7" ht="12.75">
      <c r="B7" s="226"/>
    </row>
    <row r="8" ht="12.75">
      <c r="B8" s="226" t="s">
        <v>357</v>
      </c>
    </row>
    <row r="9" ht="12.75">
      <c r="B9" s="226"/>
    </row>
    <row r="10" ht="12.75">
      <c r="B10" s="226" t="s">
        <v>358</v>
      </c>
    </row>
    <row r="11" ht="12.75">
      <c r="B11" s="226"/>
    </row>
    <row r="12" ht="12.75">
      <c r="B12" s="226" t="s">
        <v>359</v>
      </c>
    </row>
    <row r="13" ht="12.75">
      <c r="B13" s="226"/>
    </row>
    <row r="14" ht="12.75">
      <c r="B14" s="226" t="s">
        <v>360</v>
      </c>
    </row>
    <row r="15" spans="2:8" ht="12.75" customHeight="1">
      <c r="B15" s="226"/>
      <c r="D15" s="367" t="s">
        <v>373</v>
      </c>
      <c r="E15" s="227"/>
      <c r="F15" s="227"/>
      <c r="G15" s="227"/>
      <c r="H15" s="227"/>
    </row>
    <row r="16" spans="2:8" ht="12.75">
      <c r="B16" s="226" t="s">
        <v>361</v>
      </c>
      <c r="D16" s="367"/>
      <c r="E16" s="227"/>
      <c r="F16" s="227"/>
      <c r="G16" s="227"/>
      <c r="H16" s="227"/>
    </row>
    <row r="17" ht="12.75">
      <c r="B17" s="226"/>
    </row>
    <row r="18" ht="12.75">
      <c r="B18" s="226" t="s">
        <v>362</v>
      </c>
    </row>
    <row r="19" ht="12.75">
      <c r="B19" s="226"/>
    </row>
    <row r="20" ht="12.75">
      <c r="B20" s="226" t="s">
        <v>363</v>
      </c>
    </row>
    <row r="21" ht="12.75">
      <c r="B21" s="226"/>
    </row>
    <row r="22" ht="12.75">
      <c r="B22" s="226" t="s">
        <v>364</v>
      </c>
    </row>
    <row r="23" ht="12.75">
      <c r="B23" s="226"/>
    </row>
    <row r="24" ht="12.75">
      <c r="B24" s="226" t="s">
        <v>365</v>
      </c>
    </row>
    <row r="25" ht="12.75">
      <c r="B25" s="226"/>
    </row>
    <row r="26" ht="12.75">
      <c r="B26" s="226" t="s">
        <v>366</v>
      </c>
    </row>
    <row r="27" ht="12.75">
      <c r="B27" s="226"/>
    </row>
    <row r="28" spans="2:4" ht="12.75">
      <c r="B28" s="226" t="s">
        <v>367</v>
      </c>
      <c r="C28" s="228" t="s">
        <v>221</v>
      </c>
      <c r="D28" s="205" t="s">
        <v>375</v>
      </c>
    </row>
    <row r="29" ht="12.75">
      <c r="B29" s="226"/>
    </row>
    <row r="30" ht="12.75">
      <c r="B30" s="226" t="s">
        <v>381</v>
      </c>
    </row>
    <row r="31" ht="12.75">
      <c r="B31" s="226"/>
    </row>
    <row r="32" ht="12.75">
      <c r="B32" s="226" t="s">
        <v>368</v>
      </c>
    </row>
    <row r="33" ht="12.75">
      <c r="B33" s="226"/>
    </row>
    <row r="34" spans="2:4" ht="12.75">
      <c r="B34" s="226" t="s">
        <v>369</v>
      </c>
      <c r="D34" s="205" t="s">
        <v>374</v>
      </c>
    </row>
    <row r="35" ht="12.75">
      <c r="B35" s="226"/>
    </row>
    <row r="36" ht="12.75">
      <c r="B36" s="226" t="s">
        <v>370</v>
      </c>
    </row>
    <row r="37" ht="12.75">
      <c r="B37" s="226"/>
    </row>
    <row r="38" ht="12.75">
      <c r="B38" s="226" t="s">
        <v>371</v>
      </c>
    </row>
  </sheetData>
  <sheetProtection/>
  <mergeCells count="1">
    <mergeCell ref="D15:D16"/>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O30"/>
  <sheetViews>
    <sheetView zoomScalePageLayoutView="0" workbookViewId="0" topLeftCell="A1">
      <selection activeCell="E35" sqref="E35"/>
    </sheetView>
  </sheetViews>
  <sheetFormatPr defaultColWidth="9.140625" defaultRowHeight="12.75"/>
  <cols>
    <col min="1" max="1" width="4.7109375" style="1" customWidth="1"/>
    <col min="2" max="2" width="24.140625" style="1" customWidth="1"/>
    <col min="3" max="16384" width="9.140625" style="1" customWidth="1"/>
  </cols>
  <sheetData>
    <row r="1" ht="12.75">
      <c r="A1" s="1">
        <v>8</v>
      </c>
    </row>
    <row r="2" spans="2:15" ht="12.75">
      <c r="B2" s="382" t="str">
        <f>VLOOKUP(A1,Summary!$B$7:$C$36,2,FALSE)</f>
        <v>The Department of Health, NHS Commissioning Board and Public Health England will work with national stakeholders, in particular including Monitor, Care Quality Commission and Royal Colleges, to publish a roadmap setting out a programme of work setting and ensuring implementation of  standards for national and local networking of systems and enable effective sharing of direct care information including:• Terminology (including pathology and diagnostic imaging, medicines and devices, and clinical coding language);e identifier – NHS number;• Professional record keeping – (for instance the academy of medical royal colleges records standards &amp; social care assessment);• Best practice information governance and management.</v>
      </c>
      <c r="C2" s="365" t="e">
        <f>VLOOKUP(B1,#REF!,2,FALSE)</f>
        <v>#REF!</v>
      </c>
      <c r="D2" s="365" t="e">
        <f>VLOOKUP(C1,#REF!,2,FALSE)</f>
        <v>#REF!</v>
      </c>
      <c r="E2" s="365" t="e">
        <f>VLOOKUP(D1,#REF!,2,FALSE)</f>
        <v>#REF!</v>
      </c>
      <c r="F2" s="365" t="e">
        <v>#REF!</v>
      </c>
      <c r="G2" s="365" t="e">
        <v>#REF!</v>
      </c>
      <c r="H2" s="365" t="e">
        <v>#REF!</v>
      </c>
      <c r="I2" s="365" t="e">
        <v>#REF!</v>
      </c>
      <c r="J2" s="365" t="e">
        <v>#REF!</v>
      </c>
      <c r="K2" s="365" t="e">
        <v>#REF!</v>
      </c>
      <c r="L2" s="365" t="e">
        <v>#REF!</v>
      </c>
      <c r="M2" s="365" t="e">
        <v>#REF!</v>
      </c>
      <c r="N2" s="365" t="e">
        <v>#REF!</v>
      </c>
      <c r="O2" s="365" t="e">
        <v>#REF!</v>
      </c>
    </row>
    <row r="3" spans="2:15" ht="12.75">
      <c r="B3" s="365" t="e">
        <f>VLOOKUP(A2,#REF!,2,FALSE)</f>
        <v>#REF!</v>
      </c>
      <c r="C3" s="365" t="e">
        <f>VLOOKUP(B2,#REF!,2,FALSE)</f>
        <v>#VALUE!</v>
      </c>
      <c r="D3" s="365" t="e">
        <f>VLOOKUP(C2,#REF!,2,FALSE)</f>
        <v>#REF!</v>
      </c>
      <c r="E3" s="365" t="e">
        <f>VLOOKUP(D2,#REF!,2,FALSE)</f>
        <v>#REF!</v>
      </c>
      <c r="F3" s="365" t="e">
        <v>#REF!</v>
      </c>
      <c r="G3" s="365" t="e">
        <v>#REF!</v>
      </c>
      <c r="H3" s="365" t="e">
        <v>#REF!</v>
      </c>
      <c r="I3" s="365" t="e">
        <v>#REF!</v>
      </c>
      <c r="J3" s="365" t="e">
        <v>#REF!</v>
      </c>
      <c r="K3" s="365" t="e">
        <v>#REF!</v>
      </c>
      <c r="L3" s="365" t="e">
        <v>#REF!</v>
      </c>
      <c r="M3" s="365" t="e">
        <v>#REF!</v>
      </c>
      <c r="N3" s="365" t="e">
        <v>#REF!</v>
      </c>
      <c r="O3" s="365" t="e">
        <v>#REF!</v>
      </c>
    </row>
    <row r="4" spans="1:15" ht="12.75">
      <c r="A4" s="10"/>
      <c r="B4" s="10"/>
      <c r="C4" s="10"/>
      <c r="D4" s="10"/>
      <c r="E4" s="12" t="s">
        <v>30</v>
      </c>
      <c r="F4" s="13">
        <v>0</v>
      </c>
      <c r="G4" s="13">
        <v>1</v>
      </c>
      <c r="H4" s="13">
        <v>2</v>
      </c>
      <c r="I4" s="13">
        <v>3</v>
      </c>
      <c r="J4" s="13">
        <v>4</v>
      </c>
      <c r="K4" s="13">
        <v>5</v>
      </c>
      <c r="L4" s="13">
        <v>6</v>
      </c>
      <c r="M4" s="13">
        <v>7</v>
      </c>
      <c r="N4" s="13">
        <v>8</v>
      </c>
      <c r="O4" s="13">
        <v>9</v>
      </c>
    </row>
    <row r="5" spans="1:15" ht="26.25">
      <c r="A5" s="18" t="s">
        <v>26</v>
      </c>
      <c r="B5" s="10" t="s">
        <v>19</v>
      </c>
      <c r="C5" s="10" t="s">
        <v>27</v>
      </c>
      <c r="D5" s="10" t="s">
        <v>28</v>
      </c>
      <c r="E5" s="10" t="s">
        <v>29</v>
      </c>
      <c r="F5" s="11" t="s">
        <v>31</v>
      </c>
      <c r="G5" s="11" t="s">
        <v>32</v>
      </c>
      <c r="H5" s="11" t="s">
        <v>33</v>
      </c>
      <c r="I5" s="11" t="s">
        <v>34</v>
      </c>
      <c r="J5" s="11" t="s">
        <v>35</v>
      </c>
      <c r="K5" s="11" t="s">
        <v>36</v>
      </c>
      <c r="L5" s="11" t="s">
        <v>37</v>
      </c>
      <c r="M5" s="11" t="s">
        <v>38</v>
      </c>
      <c r="N5" s="11" t="s">
        <v>39</v>
      </c>
      <c r="O5" s="11" t="s">
        <v>40</v>
      </c>
    </row>
    <row r="6" spans="1:15" ht="15.75">
      <c r="A6" s="5" t="s">
        <v>20</v>
      </c>
      <c r="B6" s="4"/>
      <c r="C6" s="4"/>
      <c r="D6" s="4"/>
      <c r="E6" s="4"/>
      <c r="F6" s="4"/>
      <c r="G6" s="4"/>
      <c r="H6" s="4"/>
      <c r="I6" s="4"/>
      <c r="J6" s="4"/>
      <c r="K6" s="4"/>
      <c r="L6" s="4"/>
      <c r="M6" s="4"/>
      <c r="N6" s="4"/>
      <c r="O6" s="4"/>
    </row>
    <row r="7" spans="1:15" ht="12.75">
      <c r="A7" s="6" t="s">
        <v>25</v>
      </c>
      <c r="B7" s="6"/>
      <c r="C7" s="6"/>
      <c r="D7" s="6"/>
      <c r="E7" s="6"/>
      <c r="F7" s="6"/>
      <c r="G7" s="6"/>
      <c r="H7" s="6"/>
      <c r="I7" s="6"/>
      <c r="J7" s="6"/>
      <c r="K7" s="6"/>
      <c r="L7" s="6"/>
      <c r="M7" s="6"/>
      <c r="N7" s="6"/>
      <c r="O7" s="6"/>
    </row>
    <row r="8" spans="1:15" ht="12.75">
      <c r="A8" s="1">
        <v>1</v>
      </c>
      <c r="B8" s="2"/>
      <c r="C8" s="2"/>
      <c r="D8" s="1" t="s">
        <v>151</v>
      </c>
      <c r="E8" s="14">
        <f>SUM(F8:O8)</f>
        <v>0</v>
      </c>
      <c r="F8" s="7">
        <v>0</v>
      </c>
      <c r="G8" s="7">
        <v>0</v>
      </c>
      <c r="H8" s="7">
        <v>0</v>
      </c>
      <c r="I8" s="7">
        <v>0</v>
      </c>
      <c r="J8" s="7">
        <v>0</v>
      </c>
      <c r="K8" s="7">
        <v>0</v>
      </c>
      <c r="L8" s="7">
        <v>0</v>
      </c>
      <c r="M8" s="7">
        <v>0</v>
      </c>
      <c r="N8" s="7">
        <v>0</v>
      </c>
      <c r="O8" s="7">
        <v>0</v>
      </c>
    </row>
    <row r="9" spans="1:15" ht="12.75">
      <c r="A9" s="1">
        <v>2</v>
      </c>
      <c r="B9" s="2"/>
      <c r="C9" s="2"/>
      <c r="D9" s="1" t="s">
        <v>151</v>
      </c>
      <c r="E9" s="14">
        <f>SUM(F9:O9)</f>
        <v>0</v>
      </c>
      <c r="F9" s="7">
        <v>0</v>
      </c>
      <c r="G9" s="7">
        <v>0</v>
      </c>
      <c r="H9" s="7">
        <v>0</v>
      </c>
      <c r="I9" s="7">
        <v>0</v>
      </c>
      <c r="J9" s="7">
        <v>0</v>
      </c>
      <c r="K9" s="7">
        <v>0</v>
      </c>
      <c r="L9" s="7">
        <v>0</v>
      </c>
      <c r="M9" s="7">
        <v>0</v>
      </c>
      <c r="N9" s="7">
        <v>0</v>
      </c>
      <c r="O9" s="7">
        <v>0</v>
      </c>
    </row>
    <row r="10" spans="1:15" ht="12.75">
      <c r="A10" s="1">
        <v>3</v>
      </c>
      <c r="B10" s="2"/>
      <c r="C10" s="2"/>
      <c r="D10" s="1" t="s">
        <v>151</v>
      </c>
      <c r="E10" s="14">
        <f>SUM(F10:O10)</f>
        <v>0</v>
      </c>
      <c r="F10" s="7">
        <v>0</v>
      </c>
      <c r="G10" s="7">
        <v>0</v>
      </c>
      <c r="H10" s="7">
        <v>0</v>
      </c>
      <c r="I10" s="7">
        <v>0</v>
      </c>
      <c r="J10" s="7">
        <v>0</v>
      </c>
      <c r="K10" s="7">
        <v>0</v>
      </c>
      <c r="L10" s="7">
        <v>0</v>
      </c>
      <c r="M10" s="7">
        <v>0</v>
      </c>
      <c r="N10" s="7">
        <v>0</v>
      </c>
      <c r="O10" s="7">
        <v>0</v>
      </c>
    </row>
    <row r="11" spans="1:15" ht="12.75">
      <c r="A11" s="1">
        <v>4</v>
      </c>
      <c r="E11" s="14">
        <f>SUM(F11:O11)</f>
        <v>0</v>
      </c>
      <c r="F11" s="7">
        <v>0</v>
      </c>
      <c r="G11" s="7">
        <v>0</v>
      </c>
      <c r="H11" s="7">
        <v>0</v>
      </c>
      <c r="I11" s="7">
        <v>0</v>
      </c>
      <c r="J11" s="7">
        <v>0</v>
      </c>
      <c r="K11" s="7">
        <v>0</v>
      </c>
      <c r="L11" s="7">
        <v>0</v>
      </c>
      <c r="M11" s="7">
        <v>0</v>
      </c>
      <c r="N11" s="7">
        <v>0</v>
      </c>
      <c r="O11" s="7">
        <v>0</v>
      </c>
    </row>
    <row r="12" spans="1:15" ht="12.75">
      <c r="A12" s="1">
        <v>5</v>
      </c>
      <c r="E12" s="14">
        <f>SUM(F12:O12)</f>
        <v>0</v>
      </c>
      <c r="F12" s="7">
        <v>0</v>
      </c>
      <c r="G12" s="7">
        <v>0</v>
      </c>
      <c r="H12" s="7">
        <v>0</v>
      </c>
      <c r="I12" s="7">
        <v>0</v>
      </c>
      <c r="J12" s="7">
        <v>0</v>
      </c>
      <c r="K12" s="7">
        <v>0</v>
      </c>
      <c r="L12" s="7">
        <v>0</v>
      </c>
      <c r="M12" s="7">
        <v>0</v>
      </c>
      <c r="N12" s="7">
        <v>0</v>
      </c>
      <c r="O12" s="7">
        <v>0</v>
      </c>
    </row>
    <row r="13" spans="5:15" ht="12.75">
      <c r="E13" s="14"/>
      <c r="F13" s="7"/>
      <c r="G13" s="7"/>
      <c r="H13" s="7"/>
      <c r="I13" s="7"/>
      <c r="J13" s="7"/>
      <c r="K13" s="7"/>
      <c r="L13" s="7"/>
      <c r="M13" s="7"/>
      <c r="N13" s="7"/>
      <c r="O13" s="7"/>
    </row>
    <row r="14" spans="1:15" ht="12.75">
      <c r="A14" s="6" t="s">
        <v>41</v>
      </c>
      <c r="B14" s="6"/>
      <c r="C14" s="6"/>
      <c r="D14" s="6"/>
      <c r="E14" s="15"/>
      <c r="F14" s="8"/>
      <c r="G14" s="8"/>
      <c r="H14" s="8"/>
      <c r="I14" s="8"/>
      <c r="J14" s="8"/>
      <c r="K14" s="8"/>
      <c r="L14" s="8"/>
      <c r="M14" s="8"/>
      <c r="N14" s="8"/>
      <c r="O14" s="8"/>
    </row>
    <row r="15" spans="1:15" ht="12.75">
      <c r="A15" s="1">
        <v>6</v>
      </c>
      <c r="D15" s="1" t="s">
        <v>151</v>
      </c>
      <c r="E15" s="14">
        <f>SUM(F15:O15)</f>
        <v>0</v>
      </c>
      <c r="F15" s="7">
        <v>0</v>
      </c>
      <c r="G15" s="7">
        <v>0</v>
      </c>
      <c r="H15" s="7">
        <v>0</v>
      </c>
      <c r="I15" s="7">
        <v>0</v>
      </c>
      <c r="J15" s="7">
        <v>0</v>
      </c>
      <c r="K15" s="7">
        <v>0</v>
      </c>
      <c r="L15" s="7">
        <v>0</v>
      </c>
      <c r="M15" s="7">
        <v>0</v>
      </c>
      <c r="N15" s="7">
        <v>0</v>
      </c>
      <c r="O15" s="7">
        <v>0</v>
      </c>
    </row>
    <row r="16" spans="1:15" ht="12.75">
      <c r="A16" s="1">
        <v>7</v>
      </c>
      <c r="D16" s="1" t="s">
        <v>151</v>
      </c>
      <c r="E16" s="14">
        <f>SUM(F16:O16)</f>
        <v>0</v>
      </c>
      <c r="F16" s="7">
        <v>0</v>
      </c>
      <c r="G16" s="7">
        <v>0</v>
      </c>
      <c r="H16" s="7">
        <v>0</v>
      </c>
      <c r="I16" s="7">
        <v>0</v>
      </c>
      <c r="J16" s="7">
        <v>0</v>
      </c>
      <c r="K16" s="7">
        <v>0</v>
      </c>
      <c r="L16" s="7">
        <v>0</v>
      </c>
      <c r="M16" s="7">
        <v>0</v>
      </c>
      <c r="N16" s="7">
        <v>0</v>
      </c>
      <c r="O16" s="7">
        <v>0</v>
      </c>
    </row>
    <row r="17" spans="2:15" s="3" customFormat="1" ht="12.75">
      <c r="B17" s="3" t="s">
        <v>42</v>
      </c>
      <c r="E17" s="14">
        <f>SUM(E8:E12)</f>
        <v>0</v>
      </c>
      <c r="F17" s="14">
        <v>0</v>
      </c>
      <c r="G17" s="14">
        <v>0</v>
      </c>
      <c r="H17" s="14">
        <v>0</v>
      </c>
      <c r="I17" s="14">
        <v>0</v>
      </c>
      <c r="J17" s="14">
        <v>0</v>
      </c>
      <c r="K17" s="14">
        <v>0</v>
      </c>
      <c r="L17" s="14">
        <v>0</v>
      </c>
      <c r="M17" s="14">
        <v>0</v>
      </c>
      <c r="N17" s="14">
        <v>0</v>
      </c>
      <c r="O17" s="14">
        <v>0</v>
      </c>
    </row>
    <row r="18" spans="2:15" s="3" customFormat="1" ht="12.75">
      <c r="B18" s="3" t="s">
        <v>43</v>
      </c>
      <c r="E18" s="14">
        <f>SUM(E15:E16)</f>
        <v>0</v>
      </c>
      <c r="F18" s="14">
        <v>0</v>
      </c>
      <c r="G18" s="14">
        <v>0</v>
      </c>
      <c r="H18" s="14">
        <v>0</v>
      </c>
      <c r="I18" s="14">
        <v>0</v>
      </c>
      <c r="J18" s="14">
        <v>0</v>
      </c>
      <c r="K18" s="14">
        <v>0</v>
      </c>
      <c r="L18" s="14">
        <v>0</v>
      </c>
      <c r="M18" s="14">
        <v>0</v>
      </c>
      <c r="N18" s="14">
        <v>0</v>
      </c>
      <c r="O18" s="14">
        <v>0</v>
      </c>
    </row>
    <row r="19" spans="1:15" ht="15.75">
      <c r="A19" s="5" t="s">
        <v>46</v>
      </c>
      <c r="B19" s="4"/>
      <c r="C19" s="16" t="s">
        <v>49</v>
      </c>
      <c r="D19" s="4"/>
      <c r="E19" s="9"/>
      <c r="F19" s="9"/>
      <c r="G19" s="9"/>
      <c r="H19" s="9"/>
      <c r="I19" s="9"/>
      <c r="J19" s="9"/>
      <c r="K19" s="9"/>
      <c r="L19" s="9"/>
      <c r="M19" s="9"/>
      <c r="N19" s="9"/>
      <c r="O19" s="9"/>
    </row>
    <row r="20" spans="1:15" ht="12.75">
      <c r="A20" s="1">
        <v>1</v>
      </c>
      <c r="C20" s="17"/>
      <c r="E20" s="14">
        <f>SUM(F20:O20)</f>
        <v>0</v>
      </c>
      <c r="F20" s="7">
        <v>0</v>
      </c>
      <c r="G20" s="7">
        <v>0</v>
      </c>
      <c r="H20" s="7">
        <v>0</v>
      </c>
      <c r="I20" s="7">
        <v>0</v>
      </c>
      <c r="J20" s="7">
        <v>0</v>
      </c>
      <c r="K20" s="7">
        <v>0</v>
      </c>
      <c r="L20" s="7">
        <v>0</v>
      </c>
      <c r="M20" s="7">
        <v>0</v>
      </c>
      <c r="N20" s="7">
        <v>0</v>
      </c>
      <c r="O20" s="7">
        <v>0</v>
      </c>
    </row>
    <row r="21" spans="1:15" ht="12.75">
      <c r="A21" s="1">
        <v>2</v>
      </c>
      <c r="C21" s="17"/>
      <c r="E21" s="14">
        <f>SUM(F21:O21)</f>
        <v>0</v>
      </c>
      <c r="F21" s="7">
        <v>0</v>
      </c>
      <c r="G21" s="7">
        <v>0</v>
      </c>
      <c r="H21" s="7">
        <v>0</v>
      </c>
      <c r="I21" s="7">
        <v>0</v>
      </c>
      <c r="J21" s="7">
        <v>0</v>
      </c>
      <c r="K21" s="7">
        <v>0</v>
      </c>
      <c r="L21" s="7">
        <v>0</v>
      </c>
      <c r="M21" s="7">
        <v>0</v>
      </c>
      <c r="N21" s="7">
        <v>0</v>
      </c>
      <c r="O21" s="7">
        <v>0</v>
      </c>
    </row>
    <row r="22" spans="1:15" ht="12.75">
      <c r="A22" s="1">
        <v>3</v>
      </c>
      <c r="C22" s="17"/>
      <c r="E22" s="14">
        <f>SUM(F22:O22)</f>
        <v>0</v>
      </c>
      <c r="F22" s="7">
        <v>0</v>
      </c>
      <c r="G22" s="7">
        <v>0</v>
      </c>
      <c r="H22" s="7">
        <v>0</v>
      </c>
      <c r="I22" s="7">
        <v>0</v>
      </c>
      <c r="J22" s="7">
        <v>0</v>
      </c>
      <c r="K22" s="7">
        <v>0</v>
      </c>
      <c r="L22" s="7">
        <v>0</v>
      </c>
      <c r="M22" s="7">
        <v>0</v>
      </c>
      <c r="N22" s="7">
        <v>0</v>
      </c>
      <c r="O22" s="7">
        <v>0</v>
      </c>
    </row>
    <row r="23" spans="3:15" ht="12.75">
      <c r="C23" s="17"/>
      <c r="E23" s="14"/>
      <c r="F23" s="7"/>
      <c r="G23" s="7"/>
      <c r="H23" s="7"/>
      <c r="I23" s="7"/>
      <c r="J23" s="7"/>
      <c r="K23" s="7"/>
      <c r="L23" s="7"/>
      <c r="M23" s="7"/>
      <c r="N23" s="7"/>
      <c r="O23" s="7"/>
    </row>
    <row r="24" spans="1:15" ht="15.75">
      <c r="A24" s="5" t="s">
        <v>29</v>
      </c>
      <c r="B24" s="4"/>
      <c r="C24" s="4"/>
      <c r="D24" s="4"/>
      <c r="E24" s="9"/>
      <c r="F24" s="9"/>
      <c r="G24" s="9"/>
      <c r="H24" s="9"/>
      <c r="I24" s="9"/>
      <c r="J24" s="9"/>
      <c r="K24" s="9"/>
      <c r="L24" s="9"/>
      <c r="M24" s="9"/>
      <c r="N24" s="9"/>
      <c r="O24" s="9"/>
    </row>
    <row r="25" spans="2:15" ht="12.75">
      <c r="B25" s="1" t="s">
        <v>44</v>
      </c>
      <c r="E25" s="14">
        <f>SUM(E17:E18)</f>
        <v>0</v>
      </c>
      <c r="F25" s="7">
        <v>0</v>
      </c>
      <c r="G25" s="7">
        <v>0</v>
      </c>
      <c r="H25" s="7">
        <v>0</v>
      </c>
      <c r="I25" s="7">
        <v>0</v>
      </c>
      <c r="J25" s="7">
        <v>0</v>
      </c>
      <c r="K25" s="7">
        <v>0</v>
      </c>
      <c r="L25" s="7">
        <v>0</v>
      </c>
      <c r="M25" s="7">
        <v>0</v>
      </c>
      <c r="N25" s="7">
        <v>0</v>
      </c>
      <c r="O25" s="7">
        <v>0</v>
      </c>
    </row>
    <row r="26" spans="2:15" ht="12.75">
      <c r="B26" s="1" t="s">
        <v>47</v>
      </c>
      <c r="E26" s="14">
        <f>SUM(E20:E22)</f>
        <v>0</v>
      </c>
      <c r="F26" s="7">
        <v>0</v>
      </c>
      <c r="G26" s="7">
        <v>0</v>
      </c>
      <c r="H26" s="7">
        <v>0</v>
      </c>
      <c r="I26" s="7">
        <v>0</v>
      </c>
      <c r="J26" s="7">
        <v>0</v>
      </c>
      <c r="K26" s="7">
        <v>0</v>
      </c>
      <c r="L26" s="7">
        <v>0</v>
      </c>
      <c r="M26" s="7">
        <v>0</v>
      </c>
      <c r="N26" s="7">
        <v>0</v>
      </c>
      <c r="O26" s="7">
        <v>0</v>
      </c>
    </row>
    <row r="27" spans="2:15" s="3" customFormat="1" ht="12.75">
      <c r="B27" s="3" t="s">
        <v>48</v>
      </c>
      <c r="E27" s="14">
        <f>E25-E26</f>
        <v>0</v>
      </c>
      <c r="F27" s="14">
        <v>0</v>
      </c>
      <c r="G27" s="14">
        <v>0</v>
      </c>
      <c r="H27" s="14">
        <v>0</v>
      </c>
      <c r="I27" s="14">
        <v>0</v>
      </c>
      <c r="J27" s="14">
        <v>0</v>
      </c>
      <c r="K27" s="14">
        <v>0</v>
      </c>
      <c r="L27" s="14">
        <v>0</v>
      </c>
      <c r="M27" s="14">
        <v>0</v>
      </c>
      <c r="N27" s="14">
        <v>0</v>
      </c>
      <c r="O27" s="14">
        <v>0</v>
      </c>
    </row>
    <row r="28" spans="1:15" ht="15.75">
      <c r="A28" s="5" t="s">
        <v>45</v>
      </c>
      <c r="B28" s="4"/>
      <c r="C28" s="4"/>
      <c r="D28" s="4"/>
      <c r="E28" s="9"/>
      <c r="F28" s="9"/>
      <c r="G28" s="9"/>
      <c r="H28" s="9"/>
      <c r="I28" s="9"/>
      <c r="J28" s="9"/>
      <c r="K28" s="9"/>
      <c r="L28" s="9"/>
      <c r="M28" s="9"/>
      <c r="N28" s="9"/>
      <c r="O28" s="9"/>
    </row>
    <row r="29" spans="2:15" ht="12.75">
      <c r="B29" s="1" t="s">
        <v>20</v>
      </c>
      <c r="E29" s="14">
        <f>E25*2.4</f>
        <v>0</v>
      </c>
      <c r="F29" s="7">
        <v>0</v>
      </c>
      <c r="G29" s="7">
        <v>0</v>
      </c>
      <c r="H29" s="7">
        <v>0</v>
      </c>
      <c r="I29" s="7">
        <v>0</v>
      </c>
      <c r="J29" s="7">
        <v>0</v>
      </c>
      <c r="K29" s="7">
        <v>0</v>
      </c>
      <c r="L29" s="7">
        <v>0</v>
      </c>
      <c r="M29" s="7">
        <v>0</v>
      </c>
      <c r="N29" s="7">
        <v>0</v>
      </c>
      <c r="O29" s="7">
        <v>0</v>
      </c>
    </row>
    <row r="30" spans="2:15" ht="12.75">
      <c r="B30" s="1" t="s">
        <v>46</v>
      </c>
      <c r="E30" s="14">
        <f>E26*2.4</f>
        <v>0</v>
      </c>
      <c r="F30" s="7">
        <v>0</v>
      </c>
      <c r="G30" s="7">
        <v>0</v>
      </c>
      <c r="H30" s="7">
        <v>0</v>
      </c>
      <c r="I30" s="7">
        <v>0</v>
      </c>
      <c r="J30" s="7">
        <v>0</v>
      </c>
      <c r="K30" s="7">
        <v>0</v>
      </c>
      <c r="L30" s="7">
        <v>0</v>
      </c>
      <c r="M30" s="7">
        <v>0</v>
      </c>
      <c r="N30" s="7">
        <v>0</v>
      </c>
      <c r="O30" s="7">
        <v>0</v>
      </c>
    </row>
  </sheetData>
  <sheetProtection/>
  <mergeCells count="1">
    <mergeCell ref="B2:O3"/>
  </mergeCells>
  <dataValidations count="1">
    <dataValidation type="list" allowBlank="1" showInputMessage="1" showErrorMessage="1" sqref="C20:C23">
      <formula1>"Y, N"</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Q31"/>
  <sheetViews>
    <sheetView zoomScalePageLayoutView="0" workbookViewId="0" topLeftCell="A1">
      <selection activeCell="C48" sqref="C48"/>
    </sheetView>
  </sheetViews>
  <sheetFormatPr defaultColWidth="9.140625" defaultRowHeight="12.75"/>
  <cols>
    <col min="1" max="1" width="4.57421875" style="236" customWidth="1"/>
    <col min="2" max="2" width="4.7109375" style="236" customWidth="1"/>
    <col min="3" max="3" width="46.00390625" style="236" customWidth="1"/>
    <col min="4" max="16384" width="9.140625" style="236" customWidth="1"/>
  </cols>
  <sheetData>
    <row r="1" ht="12.75">
      <c r="B1" s="289">
        <v>9</v>
      </c>
    </row>
    <row r="2" spans="3:16" ht="12.75">
      <c r="C2" s="381" t="str">
        <f>VLOOKUP(B1,Summary!$B$7:$C$36,2,FALSE)</f>
        <v>All Providers of NHS funded care (including Social enterprises and AQPs), as part of their commissioning contracts with the NHS, will be given access to a limited number of NHSmail accounts to facilitate secure email communication where this is cost effective.</v>
      </c>
      <c r="D2" s="367" t="e">
        <f>VLOOKUP(C1,#REF!,2,FALSE)</f>
        <v>#REF!</v>
      </c>
      <c r="E2" s="367" t="e">
        <f>VLOOKUP(D1,#REF!,2,FALSE)</f>
        <v>#REF!</v>
      </c>
      <c r="F2" s="367" t="e">
        <f>VLOOKUP(E1,#REF!,2,FALSE)</f>
        <v>#REF!</v>
      </c>
      <c r="G2" s="367" t="e">
        <v>#REF!</v>
      </c>
      <c r="H2" s="367" t="e">
        <v>#REF!</v>
      </c>
      <c r="I2" s="367" t="e">
        <v>#REF!</v>
      </c>
      <c r="J2" s="367" t="e">
        <v>#REF!</v>
      </c>
      <c r="K2" s="367" t="e">
        <v>#REF!</v>
      </c>
      <c r="L2" s="367" t="e">
        <v>#REF!</v>
      </c>
      <c r="M2" s="367" t="e">
        <v>#REF!</v>
      </c>
      <c r="N2" s="367" t="e">
        <v>#REF!</v>
      </c>
      <c r="O2" s="367" t="e">
        <v>#REF!</v>
      </c>
      <c r="P2" s="367" t="e">
        <v>#REF!</v>
      </c>
    </row>
    <row r="3" spans="3:16" ht="12.75">
      <c r="C3" s="367" t="e">
        <f>VLOOKUP(B2,#REF!,2,FALSE)</f>
        <v>#REF!</v>
      </c>
      <c r="D3" s="367" t="e">
        <f>VLOOKUP(C2,#REF!,2,FALSE)</f>
        <v>#VALUE!</v>
      </c>
      <c r="E3" s="367" t="e">
        <f>VLOOKUP(D2,#REF!,2,FALSE)</f>
        <v>#REF!</v>
      </c>
      <c r="F3" s="367" t="e">
        <f>VLOOKUP(E2,#REF!,2,FALSE)</f>
        <v>#REF!</v>
      </c>
      <c r="G3" s="367" t="e">
        <v>#REF!</v>
      </c>
      <c r="H3" s="367" t="e">
        <v>#REF!</v>
      </c>
      <c r="I3" s="367" t="e">
        <v>#REF!</v>
      </c>
      <c r="J3" s="367" t="e">
        <v>#REF!</v>
      </c>
      <c r="K3" s="367" t="e">
        <v>#REF!</v>
      </c>
      <c r="L3" s="367" t="e">
        <v>#REF!</v>
      </c>
      <c r="M3" s="367" t="e">
        <v>#REF!</v>
      </c>
      <c r="N3" s="367" t="e">
        <v>#REF!</v>
      </c>
      <c r="O3" s="367" t="e">
        <v>#REF!</v>
      </c>
      <c r="P3" s="367" t="e">
        <v>#REF!</v>
      </c>
    </row>
    <row r="4" spans="2:16" ht="13.5" thickBot="1">
      <c r="B4" s="292"/>
      <c r="C4" s="292"/>
      <c r="D4" s="292"/>
      <c r="E4" s="292"/>
      <c r="F4" s="293" t="s">
        <v>30</v>
      </c>
      <c r="G4" s="294">
        <v>0</v>
      </c>
      <c r="H4" s="294">
        <v>1</v>
      </c>
      <c r="I4" s="294">
        <v>2</v>
      </c>
      <c r="J4" s="294">
        <v>3</v>
      </c>
      <c r="K4" s="294">
        <v>4</v>
      </c>
      <c r="L4" s="294">
        <v>5</v>
      </c>
      <c r="M4" s="294">
        <v>6</v>
      </c>
      <c r="N4" s="294">
        <v>7</v>
      </c>
      <c r="O4" s="294">
        <v>8</v>
      </c>
      <c r="P4" s="294">
        <v>9</v>
      </c>
    </row>
    <row r="5" spans="1:17" ht="26.25">
      <c r="A5" s="318"/>
      <c r="B5" s="302" t="s">
        <v>26</v>
      </c>
      <c r="C5" s="303" t="s">
        <v>19</v>
      </c>
      <c r="D5" s="303" t="s">
        <v>27</v>
      </c>
      <c r="E5" s="303" t="s">
        <v>28</v>
      </c>
      <c r="F5" s="303" t="s">
        <v>29</v>
      </c>
      <c r="G5" s="304" t="s">
        <v>31</v>
      </c>
      <c r="H5" s="304" t="s">
        <v>32</v>
      </c>
      <c r="I5" s="304" t="s">
        <v>33</v>
      </c>
      <c r="J5" s="304" t="s">
        <v>34</v>
      </c>
      <c r="K5" s="304" t="s">
        <v>35</v>
      </c>
      <c r="L5" s="304" t="s">
        <v>36</v>
      </c>
      <c r="M5" s="304" t="s">
        <v>37</v>
      </c>
      <c r="N5" s="304" t="s">
        <v>38</v>
      </c>
      <c r="O5" s="304" t="s">
        <v>39</v>
      </c>
      <c r="P5" s="305" t="s">
        <v>40</v>
      </c>
      <c r="Q5" s="290"/>
    </row>
    <row r="6" spans="1:17" ht="15.75">
      <c r="A6" s="318"/>
      <c r="B6" s="306" t="s">
        <v>20</v>
      </c>
      <c r="C6" s="296"/>
      <c r="D6" s="296"/>
      <c r="E6" s="296"/>
      <c r="F6" s="296"/>
      <c r="G6" s="296"/>
      <c r="H6" s="296"/>
      <c r="I6" s="296"/>
      <c r="J6" s="296"/>
      <c r="K6" s="296"/>
      <c r="L6" s="296"/>
      <c r="M6" s="296"/>
      <c r="N6" s="296"/>
      <c r="O6" s="296"/>
      <c r="P6" s="307"/>
      <c r="Q6" s="290"/>
    </row>
    <row r="7" spans="1:17" ht="12.75">
      <c r="A7" s="318"/>
      <c r="B7" s="308" t="s">
        <v>25</v>
      </c>
      <c r="C7" s="297"/>
      <c r="D7" s="297"/>
      <c r="E7" s="297"/>
      <c r="F7" s="297"/>
      <c r="G7" s="297"/>
      <c r="H7" s="297"/>
      <c r="I7" s="297"/>
      <c r="J7" s="297"/>
      <c r="K7" s="297"/>
      <c r="L7" s="297"/>
      <c r="M7" s="297"/>
      <c r="N7" s="297"/>
      <c r="O7" s="297"/>
      <c r="P7" s="309"/>
      <c r="Q7" s="290"/>
    </row>
    <row r="8" spans="1:17" ht="25.5">
      <c r="A8" s="318"/>
      <c r="B8" s="310">
        <v>1</v>
      </c>
      <c r="C8" s="245" t="s">
        <v>51</v>
      </c>
      <c r="D8" s="245" t="s">
        <v>191</v>
      </c>
      <c r="E8" s="60" t="s">
        <v>168</v>
      </c>
      <c r="F8" s="246">
        <f aca="true" t="shared" si="0" ref="F8:F13">SUM(G8:P8)</f>
        <v>0</v>
      </c>
      <c r="G8" s="247">
        <v>0</v>
      </c>
      <c r="H8" s="247">
        <v>0</v>
      </c>
      <c r="I8" s="247">
        <v>0</v>
      </c>
      <c r="J8" s="247">
        <v>0</v>
      </c>
      <c r="K8" s="247">
        <v>0</v>
      </c>
      <c r="L8" s="247">
        <v>0</v>
      </c>
      <c r="M8" s="247">
        <v>0</v>
      </c>
      <c r="N8" s="247">
        <v>0</v>
      </c>
      <c r="O8" s="247">
        <v>0</v>
      </c>
      <c r="P8" s="248">
        <v>0</v>
      </c>
      <c r="Q8" s="290"/>
    </row>
    <row r="9" spans="1:17" ht="25.5">
      <c r="A9" s="318"/>
      <c r="B9" s="310">
        <v>2</v>
      </c>
      <c r="C9" s="245" t="s">
        <v>350</v>
      </c>
      <c r="D9" s="245" t="s">
        <v>191</v>
      </c>
      <c r="E9" s="60" t="s">
        <v>168</v>
      </c>
      <c r="F9" s="246">
        <f t="shared" si="0"/>
        <v>1.3499999999999999</v>
      </c>
      <c r="G9" s="247">
        <v>0</v>
      </c>
      <c r="H9" s="247">
        <v>0.15</v>
      </c>
      <c r="I9" s="247">
        <v>0.15</v>
      </c>
      <c r="J9" s="247">
        <v>0.15</v>
      </c>
      <c r="K9" s="247">
        <v>0.15</v>
      </c>
      <c r="L9" s="247">
        <v>0.15</v>
      </c>
      <c r="M9" s="247">
        <v>0.15</v>
      </c>
      <c r="N9" s="247">
        <v>0.15</v>
      </c>
      <c r="O9" s="247">
        <v>0.15</v>
      </c>
      <c r="P9" s="248">
        <v>0.15</v>
      </c>
      <c r="Q9" s="290"/>
    </row>
    <row r="10" spans="1:17" ht="12.75" hidden="1">
      <c r="A10" s="318"/>
      <c r="B10" s="310">
        <v>3</v>
      </c>
      <c r="C10" s="245"/>
      <c r="D10" s="245"/>
      <c r="E10" s="60"/>
      <c r="F10" s="246">
        <f t="shared" si="0"/>
        <v>0</v>
      </c>
      <c r="G10" s="247">
        <v>0</v>
      </c>
      <c r="H10" s="247">
        <v>0</v>
      </c>
      <c r="I10" s="247">
        <v>0</v>
      </c>
      <c r="J10" s="247">
        <v>0</v>
      </c>
      <c r="K10" s="247">
        <v>0</v>
      </c>
      <c r="L10" s="247">
        <v>0</v>
      </c>
      <c r="M10" s="247">
        <v>0</v>
      </c>
      <c r="N10" s="247">
        <v>0</v>
      </c>
      <c r="O10" s="247">
        <v>0</v>
      </c>
      <c r="P10" s="248">
        <v>0</v>
      </c>
      <c r="Q10" s="290"/>
    </row>
    <row r="11" spans="1:17" ht="12.75" hidden="1">
      <c r="A11" s="318"/>
      <c r="B11" s="310">
        <v>4</v>
      </c>
      <c r="C11" s="60"/>
      <c r="D11" s="60"/>
      <c r="E11" s="60"/>
      <c r="F11" s="246">
        <f t="shared" si="0"/>
        <v>0</v>
      </c>
      <c r="G11" s="247">
        <v>0</v>
      </c>
      <c r="H11" s="247">
        <v>0</v>
      </c>
      <c r="I11" s="247">
        <v>0</v>
      </c>
      <c r="J11" s="247">
        <v>0</v>
      </c>
      <c r="K11" s="247">
        <v>0</v>
      </c>
      <c r="L11" s="247">
        <v>0</v>
      </c>
      <c r="M11" s="247">
        <v>0</v>
      </c>
      <c r="N11" s="247">
        <v>0</v>
      </c>
      <c r="O11" s="247">
        <v>0</v>
      </c>
      <c r="P11" s="248">
        <v>0</v>
      </c>
      <c r="Q11" s="290"/>
    </row>
    <row r="12" spans="1:17" ht="12.75" hidden="1">
      <c r="A12" s="318"/>
      <c r="B12" s="310">
        <v>5</v>
      </c>
      <c r="C12" s="60"/>
      <c r="D12" s="60"/>
      <c r="E12" s="60"/>
      <c r="F12" s="246">
        <f t="shared" si="0"/>
        <v>0</v>
      </c>
      <c r="G12" s="247">
        <v>0</v>
      </c>
      <c r="H12" s="247">
        <v>0</v>
      </c>
      <c r="I12" s="247">
        <v>0</v>
      </c>
      <c r="J12" s="247">
        <v>0</v>
      </c>
      <c r="K12" s="247">
        <v>0</v>
      </c>
      <c r="L12" s="247">
        <v>0</v>
      </c>
      <c r="M12" s="247">
        <v>0</v>
      </c>
      <c r="N12" s="247">
        <v>0</v>
      </c>
      <c r="O12" s="247">
        <v>0</v>
      </c>
      <c r="P12" s="248">
        <v>0</v>
      </c>
      <c r="Q12" s="290"/>
    </row>
    <row r="13" spans="1:17" ht="12.75" hidden="1">
      <c r="A13" s="318"/>
      <c r="B13" s="310">
        <v>6</v>
      </c>
      <c r="C13" s="60"/>
      <c r="D13" s="60"/>
      <c r="E13" s="60"/>
      <c r="F13" s="246">
        <f t="shared" si="0"/>
        <v>0</v>
      </c>
      <c r="G13" s="247"/>
      <c r="H13" s="247"/>
      <c r="I13" s="247"/>
      <c r="J13" s="247"/>
      <c r="K13" s="247"/>
      <c r="L13" s="247"/>
      <c r="M13" s="247"/>
      <c r="N13" s="247"/>
      <c r="O13" s="247"/>
      <c r="P13" s="248"/>
      <c r="Q13" s="290"/>
    </row>
    <row r="14" spans="1:17" ht="12.75" hidden="1">
      <c r="A14" s="318"/>
      <c r="B14" s="308" t="s">
        <v>41</v>
      </c>
      <c r="C14" s="297"/>
      <c r="D14" s="297"/>
      <c r="E14" s="297"/>
      <c r="F14" s="298"/>
      <c r="G14" s="299"/>
      <c r="H14" s="299"/>
      <c r="I14" s="299"/>
      <c r="J14" s="299"/>
      <c r="K14" s="299"/>
      <c r="L14" s="299"/>
      <c r="M14" s="299"/>
      <c r="N14" s="299"/>
      <c r="O14" s="299"/>
      <c r="P14" s="311"/>
      <c r="Q14" s="290"/>
    </row>
    <row r="15" spans="1:17" ht="12.75" hidden="1">
      <c r="A15" s="318"/>
      <c r="B15" s="310">
        <v>6</v>
      </c>
      <c r="C15" s="60"/>
      <c r="D15" s="60"/>
      <c r="E15" s="60"/>
      <c r="F15" s="246">
        <f>SUM(G15:P15)</f>
        <v>0</v>
      </c>
      <c r="G15" s="247">
        <v>0</v>
      </c>
      <c r="H15" s="247">
        <v>0</v>
      </c>
      <c r="I15" s="247">
        <v>0</v>
      </c>
      <c r="J15" s="247">
        <v>0</v>
      </c>
      <c r="K15" s="247">
        <v>0</v>
      </c>
      <c r="L15" s="247">
        <v>0</v>
      </c>
      <c r="M15" s="247">
        <v>0</v>
      </c>
      <c r="N15" s="247">
        <v>0</v>
      </c>
      <c r="O15" s="247">
        <v>0</v>
      </c>
      <c r="P15" s="248">
        <v>0</v>
      </c>
      <c r="Q15" s="290"/>
    </row>
    <row r="16" spans="1:17" ht="12.75" hidden="1">
      <c r="A16" s="318"/>
      <c r="B16" s="310">
        <v>7</v>
      </c>
      <c r="C16" s="60"/>
      <c r="D16" s="60"/>
      <c r="E16" s="60"/>
      <c r="F16" s="246">
        <f>SUM(G16:P16)</f>
        <v>0</v>
      </c>
      <c r="G16" s="247">
        <v>0</v>
      </c>
      <c r="H16" s="247">
        <v>0</v>
      </c>
      <c r="I16" s="247">
        <v>0</v>
      </c>
      <c r="J16" s="247">
        <v>0</v>
      </c>
      <c r="K16" s="247">
        <v>0</v>
      </c>
      <c r="L16" s="247">
        <v>0</v>
      </c>
      <c r="M16" s="247">
        <v>0</v>
      </c>
      <c r="N16" s="247">
        <v>0</v>
      </c>
      <c r="O16" s="247">
        <v>0</v>
      </c>
      <c r="P16" s="248">
        <v>0</v>
      </c>
      <c r="Q16" s="290"/>
    </row>
    <row r="17" spans="1:17" s="237" customFormat="1" ht="12.75">
      <c r="A17" s="319"/>
      <c r="B17" s="312"/>
      <c r="C17" s="272" t="s">
        <v>42</v>
      </c>
      <c r="D17" s="272"/>
      <c r="E17" s="272"/>
      <c r="F17" s="246">
        <f>SUM(F8:F13)</f>
        <v>1.3499999999999999</v>
      </c>
      <c r="G17" s="246">
        <v>0</v>
      </c>
      <c r="H17" s="246">
        <v>0.15</v>
      </c>
      <c r="I17" s="246">
        <v>0.15</v>
      </c>
      <c r="J17" s="246">
        <v>0.15</v>
      </c>
      <c r="K17" s="246">
        <v>0.15</v>
      </c>
      <c r="L17" s="246">
        <v>0.15</v>
      </c>
      <c r="M17" s="246">
        <v>0.15</v>
      </c>
      <c r="N17" s="246">
        <v>0.15</v>
      </c>
      <c r="O17" s="246">
        <v>0.15</v>
      </c>
      <c r="P17" s="273">
        <v>0.15</v>
      </c>
      <c r="Q17" s="291"/>
    </row>
    <row r="18" spans="1:17" s="237" customFormat="1" ht="12.75">
      <c r="A18" s="319"/>
      <c r="B18" s="312"/>
      <c r="C18" s="272" t="s">
        <v>415</v>
      </c>
      <c r="D18" s="272"/>
      <c r="E18" s="272"/>
      <c r="F18" s="246">
        <f>SUM(F15:F16)</f>
        <v>0</v>
      </c>
      <c r="G18" s="246">
        <v>0</v>
      </c>
      <c r="H18" s="246">
        <v>0</v>
      </c>
      <c r="I18" s="246">
        <v>0</v>
      </c>
      <c r="J18" s="246">
        <v>0</v>
      </c>
      <c r="K18" s="246">
        <v>0</v>
      </c>
      <c r="L18" s="246">
        <v>0</v>
      </c>
      <c r="M18" s="246">
        <v>0</v>
      </c>
      <c r="N18" s="246">
        <v>0</v>
      </c>
      <c r="O18" s="246">
        <v>0</v>
      </c>
      <c r="P18" s="273">
        <v>0</v>
      </c>
      <c r="Q18" s="291"/>
    </row>
    <row r="19" spans="1:17" ht="15.75">
      <c r="A19" s="318"/>
      <c r="B19" s="306" t="s">
        <v>46</v>
      </c>
      <c r="C19" s="296"/>
      <c r="D19" s="300" t="s">
        <v>49</v>
      </c>
      <c r="E19" s="296"/>
      <c r="F19" s="301"/>
      <c r="G19" s="301"/>
      <c r="H19" s="301"/>
      <c r="I19" s="301"/>
      <c r="J19" s="301"/>
      <c r="K19" s="301"/>
      <c r="L19" s="301"/>
      <c r="M19" s="301"/>
      <c r="N19" s="301"/>
      <c r="O19" s="301"/>
      <c r="P19" s="313"/>
      <c r="Q19" s="290"/>
    </row>
    <row r="20" spans="1:17" ht="25.5">
      <c r="A20" s="318"/>
      <c r="B20" s="310">
        <v>1</v>
      </c>
      <c r="C20" s="245" t="s">
        <v>351</v>
      </c>
      <c r="D20" s="278" t="s">
        <v>50</v>
      </c>
      <c r="E20" s="60" t="s">
        <v>151</v>
      </c>
      <c r="F20" s="246">
        <f>SUM(G20:P20)</f>
        <v>200.33449539999998</v>
      </c>
      <c r="G20" s="247">
        <f>VLOOKUP(G4,'Action 9_assumptions'!$B$29:$F$38,4,FALSE)/1000000</f>
        <v>0</v>
      </c>
      <c r="H20" s="247">
        <f>VLOOKUP(H4,'Action 9_assumptions'!$B$29:$F$38,4,FALSE)/1000000</f>
        <v>5.5870178</v>
      </c>
      <c r="I20" s="247">
        <f>VLOOKUP(I4,'Action 9_assumptions'!$B$29:$F$38,4,FALSE)/1000000</f>
        <v>11.1740356</v>
      </c>
      <c r="J20" s="247">
        <f>VLOOKUP(J4,'Action 9_assumptions'!$B$29:$F$38,4,FALSE)/1000000</f>
        <v>11.972181</v>
      </c>
      <c r="K20" s="247">
        <f>VLOOKUP(K4,'Action 9_assumptions'!$B$29:$F$38,4,FALSE)/1000000</f>
        <v>15.962908</v>
      </c>
      <c r="L20" s="247">
        <f>VLOOKUP(L4,'Action 9_assumptions'!$B$29:$F$38,4,FALSE)/1000000</f>
        <v>19.953635</v>
      </c>
      <c r="M20" s="247">
        <f>VLOOKUP(M4,'Action 9_assumptions'!$B$29:$F$38,4,FALSE)/1000000</f>
        <v>23.944362</v>
      </c>
      <c r="N20" s="247">
        <f>VLOOKUP(N4,'Action 9_assumptions'!$B$29:$F$38,4,FALSE)/1000000</f>
        <v>31.925816</v>
      </c>
      <c r="O20" s="247">
        <f>VLOOKUP(O4,'Action 9_assumptions'!$B$29:$F$38,4,FALSE)/1000000</f>
        <v>39.90727</v>
      </c>
      <c r="P20" s="248">
        <f>VLOOKUP(P4,'Action 9_assumptions'!$B$29:$F$38,4,FALSE)/1000000</f>
        <v>39.90727</v>
      </c>
      <c r="Q20" s="290"/>
    </row>
    <row r="21" spans="1:17" ht="12.75" hidden="1">
      <c r="A21" s="318"/>
      <c r="B21" s="310">
        <v>2</v>
      </c>
      <c r="C21" s="60"/>
      <c r="D21" s="278"/>
      <c r="E21" s="60"/>
      <c r="F21" s="246">
        <f>SUM(G21:P21)</f>
        <v>0</v>
      </c>
      <c r="G21" s="247">
        <v>0</v>
      </c>
      <c r="H21" s="247">
        <v>0</v>
      </c>
      <c r="I21" s="247">
        <v>0</v>
      </c>
      <c r="J21" s="247">
        <v>0</v>
      </c>
      <c r="K21" s="247">
        <v>0</v>
      </c>
      <c r="L21" s="247">
        <v>0</v>
      </c>
      <c r="M21" s="247">
        <v>0</v>
      </c>
      <c r="N21" s="247">
        <v>0</v>
      </c>
      <c r="O21" s="247">
        <v>0</v>
      </c>
      <c r="P21" s="248">
        <v>0</v>
      </c>
      <c r="Q21" s="290"/>
    </row>
    <row r="22" spans="1:17" ht="12.75" hidden="1">
      <c r="A22" s="318"/>
      <c r="B22" s="310">
        <v>3</v>
      </c>
      <c r="C22" s="60"/>
      <c r="D22" s="278"/>
      <c r="E22" s="60"/>
      <c r="F22" s="246">
        <f>SUM(G22:P22)</f>
        <v>0</v>
      </c>
      <c r="G22" s="247">
        <v>0</v>
      </c>
      <c r="H22" s="247">
        <v>0</v>
      </c>
      <c r="I22" s="247">
        <v>0</v>
      </c>
      <c r="J22" s="247">
        <v>0</v>
      </c>
      <c r="K22" s="247">
        <v>0</v>
      </c>
      <c r="L22" s="247">
        <v>0</v>
      </c>
      <c r="M22" s="247">
        <v>0</v>
      </c>
      <c r="N22" s="247">
        <v>0</v>
      </c>
      <c r="O22" s="247">
        <v>0</v>
      </c>
      <c r="P22" s="248">
        <v>0</v>
      </c>
      <c r="Q22" s="290"/>
    </row>
    <row r="23" spans="1:17" ht="12.75" hidden="1">
      <c r="A23" s="318"/>
      <c r="B23" s="310"/>
      <c r="C23" s="60"/>
      <c r="D23" s="278"/>
      <c r="E23" s="60"/>
      <c r="F23" s="246">
        <f>SUM(G23:P23)</f>
        <v>0</v>
      </c>
      <c r="G23" s="247"/>
      <c r="H23" s="247"/>
      <c r="I23" s="247"/>
      <c r="J23" s="247"/>
      <c r="K23" s="247"/>
      <c r="L23" s="247"/>
      <c r="M23" s="247"/>
      <c r="N23" s="247"/>
      <c r="O23" s="247"/>
      <c r="P23" s="248"/>
      <c r="Q23" s="290"/>
    </row>
    <row r="24" spans="1:17" ht="15.75">
      <c r="A24" s="318"/>
      <c r="B24" s="306" t="s">
        <v>29</v>
      </c>
      <c r="C24" s="296"/>
      <c r="D24" s="296"/>
      <c r="E24" s="296"/>
      <c r="F24" s="301"/>
      <c r="G24" s="301"/>
      <c r="H24" s="301"/>
      <c r="I24" s="301"/>
      <c r="J24" s="301"/>
      <c r="K24" s="301"/>
      <c r="L24" s="301"/>
      <c r="M24" s="301"/>
      <c r="N24" s="301"/>
      <c r="O24" s="301"/>
      <c r="P24" s="313"/>
      <c r="Q24" s="290"/>
    </row>
    <row r="25" spans="1:17" ht="12.75">
      <c r="A25" s="318"/>
      <c r="B25" s="310"/>
      <c r="C25" s="60" t="s">
        <v>44</v>
      </c>
      <c r="D25" s="60"/>
      <c r="E25" s="60"/>
      <c r="F25" s="246">
        <f>SUM(F17:F18)</f>
        <v>1.3499999999999999</v>
      </c>
      <c r="G25" s="247">
        <v>0</v>
      </c>
      <c r="H25" s="247">
        <v>0.15</v>
      </c>
      <c r="I25" s="247">
        <v>0.15</v>
      </c>
      <c r="J25" s="247">
        <v>0.15</v>
      </c>
      <c r="K25" s="247">
        <v>0.15</v>
      </c>
      <c r="L25" s="247">
        <v>0.15</v>
      </c>
      <c r="M25" s="247">
        <v>0.15</v>
      </c>
      <c r="N25" s="247">
        <v>0.15</v>
      </c>
      <c r="O25" s="247">
        <v>0.15</v>
      </c>
      <c r="P25" s="248">
        <v>0.15</v>
      </c>
      <c r="Q25" s="290"/>
    </row>
    <row r="26" spans="1:17" ht="12.75">
      <c r="A26" s="318"/>
      <c r="B26" s="310"/>
      <c r="C26" s="60" t="s">
        <v>47</v>
      </c>
      <c r="D26" s="60"/>
      <c r="E26" s="60"/>
      <c r="F26" s="246">
        <f>SUM(F20:F23)</f>
        <v>200.33449539999998</v>
      </c>
      <c r="G26" s="247">
        <v>0</v>
      </c>
      <c r="H26" s="247">
        <v>5</v>
      </c>
      <c r="I26" s="247">
        <v>10</v>
      </c>
      <c r="J26" s="247">
        <v>20</v>
      </c>
      <c r="K26" s="247">
        <v>30</v>
      </c>
      <c r="L26" s="247">
        <v>30</v>
      </c>
      <c r="M26" s="247">
        <v>30</v>
      </c>
      <c r="N26" s="247">
        <v>30</v>
      </c>
      <c r="O26" s="247">
        <v>30</v>
      </c>
      <c r="P26" s="248">
        <v>30</v>
      </c>
      <c r="Q26" s="290"/>
    </row>
    <row r="27" spans="1:17" s="237" customFormat="1" ht="12.75">
      <c r="A27" s="319"/>
      <c r="B27" s="312"/>
      <c r="C27" s="272" t="s">
        <v>48</v>
      </c>
      <c r="D27" s="272"/>
      <c r="E27" s="272"/>
      <c r="F27" s="246">
        <f>F25-F26</f>
        <v>-198.9844954</v>
      </c>
      <c r="G27" s="246">
        <v>0</v>
      </c>
      <c r="H27" s="246">
        <v>-4.85</v>
      </c>
      <c r="I27" s="246">
        <v>-9.85</v>
      </c>
      <c r="J27" s="246">
        <v>-19.85</v>
      </c>
      <c r="K27" s="246">
        <v>-29.85</v>
      </c>
      <c r="L27" s="246">
        <v>-29.85</v>
      </c>
      <c r="M27" s="246">
        <v>-29.85</v>
      </c>
      <c r="N27" s="246">
        <v>-29.85</v>
      </c>
      <c r="O27" s="246">
        <v>-29.85</v>
      </c>
      <c r="P27" s="273">
        <v>-29.85</v>
      </c>
      <c r="Q27" s="291"/>
    </row>
    <row r="28" spans="1:17" ht="15.75">
      <c r="A28" s="318"/>
      <c r="B28" s="306" t="s">
        <v>45</v>
      </c>
      <c r="C28" s="296"/>
      <c r="D28" s="296"/>
      <c r="E28" s="296"/>
      <c r="F28" s="301"/>
      <c r="G28" s="301"/>
      <c r="H28" s="301"/>
      <c r="I28" s="301"/>
      <c r="J28" s="301"/>
      <c r="K28" s="301"/>
      <c r="L28" s="301"/>
      <c r="M28" s="301"/>
      <c r="N28" s="301"/>
      <c r="O28" s="301"/>
      <c r="P28" s="313"/>
      <c r="Q28" s="290"/>
    </row>
    <row r="29" spans="1:17" ht="12.75">
      <c r="A29" s="318"/>
      <c r="B29" s="310"/>
      <c r="C29" s="60" t="s">
        <v>20</v>
      </c>
      <c r="D29" s="60"/>
      <c r="E29" s="60"/>
      <c r="F29" s="246">
        <f>F25*2.4</f>
        <v>3.2399999999999998</v>
      </c>
      <c r="G29" s="247">
        <f aca="true" t="shared" si="1" ref="G29:P29">G25*2.4</f>
        <v>0</v>
      </c>
      <c r="H29" s="247">
        <f t="shared" si="1"/>
        <v>0.36</v>
      </c>
      <c r="I29" s="247">
        <f t="shared" si="1"/>
        <v>0.36</v>
      </c>
      <c r="J29" s="247">
        <f t="shared" si="1"/>
        <v>0.36</v>
      </c>
      <c r="K29" s="247">
        <f t="shared" si="1"/>
        <v>0.36</v>
      </c>
      <c r="L29" s="247">
        <f t="shared" si="1"/>
        <v>0.36</v>
      </c>
      <c r="M29" s="247">
        <f t="shared" si="1"/>
        <v>0.36</v>
      </c>
      <c r="N29" s="247">
        <f t="shared" si="1"/>
        <v>0.36</v>
      </c>
      <c r="O29" s="247">
        <f t="shared" si="1"/>
        <v>0.36</v>
      </c>
      <c r="P29" s="248">
        <f t="shared" si="1"/>
        <v>0.36</v>
      </c>
      <c r="Q29" s="290"/>
    </row>
    <row r="30" spans="1:17" ht="13.5" thickBot="1">
      <c r="A30" s="318"/>
      <c r="B30" s="314"/>
      <c r="C30" s="281" t="s">
        <v>46</v>
      </c>
      <c r="D30" s="281"/>
      <c r="E30" s="281"/>
      <c r="F30" s="282">
        <f>F26*2.4</f>
        <v>480.80278895999993</v>
      </c>
      <c r="G30" s="283">
        <f aca="true" t="shared" si="2" ref="G30:P30">G26*2.4</f>
        <v>0</v>
      </c>
      <c r="H30" s="283">
        <f t="shared" si="2"/>
        <v>12</v>
      </c>
      <c r="I30" s="283">
        <f t="shared" si="2"/>
        <v>24</v>
      </c>
      <c r="J30" s="283">
        <f t="shared" si="2"/>
        <v>48</v>
      </c>
      <c r="K30" s="283">
        <f t="shared" si="2"/>
        <v>72</v>
      </c>
      <c r="L30" s="283">
        <f t="shared" si="2"/>
        <v>72</v>
      </c>
      <c r="M30" s="283">
        <f t="shared" si="2"/>
        <v>72</v>
      </c>
      <c r="N30" s="283">
        <f t="shared" si="2"/>
        <v>72</v>
      </c>
      <c r="O30" s="283">
        <f t="shared" si="2"/>
        <v>72</v>
      </c>
      <c r="P30" s="284">
        <f t="shared" si="2"/>
        <v>72</v>
      </c>
      <c r="Q30" s="290"/>
    </row>
    <row r="31" spans="2:16" ht="12.75">
      <c r="B31" s="295"/>
      <c r="C31" s="295"/>
      <c r="D31" s="295"/>
      <c r="E31" s="295"/>
      <c r="F31" s="295"/>
      <c r="G31" s="295"/>
      <c r="H31" s="295"/>
      <c r="I31" s="295"/>
      <c r="J31" s="295"/>
      <c r="K31" s="295"/>
      <c r="L31" s="295"/>
      <c r="M31" s="295"/>
      <c r="N31" s="295"/>
      <c r="O31" s="295"/>
      <c r="P31" s="295"/>
    </row>
  </sheetData>
  <sheetProtection/>
  <mergeCells count="1">
    <mergeCell ref="C2:P3"/>
  </mergeCells>
  <dataValidations count="1">
    <dataValidation type="list" allowBlank="1" showInputMessage="1" showErrorMessage="1" sqref="D20:D23">
      <formula1>"Y, N"</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O30"/>
  <sheetViews>
    <sheetView zoomScalePageLayoutView="0" workbookViewId="0" topLeftCell="A1">
      <selection activeCell="G33" sqref="G33"/>
    </sheetView>
  </sheetViews>
  <sheetFormatPr defaultColWidth="9.140625" defaultRowHeight="12.75"/>
  <cols>
    <col min="1" max="1" width="4.7109375" style="1" customWidth="1"/>
    <col min="2" max="2" width="24.140625" style="1" customWidth="1"/>
    <col min="3" max="16384" width="9.140625" style="1" customWidth="1"/>
  </cols>
  <sheetData>
    <row r="1" ht="12.75">
      <c r="A1" s="1">
        <v>10</v>
      </c>
    </row>
    <row r="2" spans="2:15" ht="12.75">
      <c r="B2" s="382" t="str">
        <f>VLOOKUP(A1,Summary!$B$7:$C$36,2,FALSE)</f>
        <v>The Department of Health has already announced an independent review of information governance, led by Dame Fiona Caldicott.</v>
      </c>
      <c r="C2" s="365" t="e">
        <f>VLOOKUP(B1,#REF!,2,FALSE)</f>
        <v>#REF!</v>
      </c>
      <c r="D2" s="365" t="e">
        <f>VLOOKUP(C1,#REF!,2,FALSE)</f>
        <v>#REF!</v>
      </c>
      <c r="E2" s="365" t="e">
        <f>VLOOKUP(D1,#REF!,2,FALSE)</f>
        <v>#REF!</v>
      </c>
      <c r="F2" s="365" t="e">
        <v>#REF!</v>
      </c>
      <c r="G2" s="365" t="e">
        <v>#REF!</v>
      </c>
      <c r="H2" s="365" t="e">
        <v>#REF!</v>
      </c>
      <c r="I2" s="365" t="e">
        <v>#REF!</v>
      </c>
      <c r="J2" s="365" t="e">
        <v>#REF!</v>
      </c>
      <c r="K2" s="365" t="e">
        <v>#REF!</v>
      </c>
      <c r="L2" s="365" t="e">
        <v>#REF!</v>
      </c>
      <c r="M2" s="365" t="e">
        <v>#REF!</v>
      </c>
      <c r="N2" s="365" t="e">
        <v>#REF!</v>
      </c>
      <c r="O2" s="365" t="e">
        <v>#REF!</v>
      </c>
    </row>
    <row r="3" spans="2:15" ht="12.75">
      <c r="B3" s="365" t="e">
        <f>VLOOKUP(A2,#REF!,2,FALSE)</f>
        <v>#REF!</v>
      </c>
      <c r="C3" s="365" t="e">
        <f>VLOOKUP(B2,#REF!,2,FALSE)</f>
        <v>#REF!</v>
      </c>
      <c r="D3" s="365" t="e">
        <f>VLOOKUP(C2,#REF!,2,FALSE)</f>
        <v>#REF!</v>
      </c>
      <c r="E3" s="365" t="e">
        <f>VLOOKUP(D2,#REF!,2,FALSE)</f>
        <v>#REF!</v>
      </c>
      <c r="F3" s="365" t="e">
        <v>#REF!</v>
      </c>
      <c r="G3" s="365" t="e">
        <v>#REF!</v>
      </c>
      <c r="H3" s="365" t="e">
        <v>#REF!</v>
      </c>
      <c r="I3" s="365" t="e">
        <v>#REF!</v>
      </c>
      <c r="J3" s="365" t="e">
        <v>#REF!</v>
      </c>
      <c r="K3" s="365" t="e">
        <v>#REF!</v>
      </c>
      <c r="L3" s="365" t="e">
        <v>#REF!</v>
      </c>
      <c r="M3" s="365" t="e">
        <v>#REF!</v>
      </c>
      <c r="N3" s="365" t="e">
        <v>#REF!</v>
      </c>
      <c r="O3" s="365" t="e">
        <v>#REF!</v>
      </c>
    </row>
    <row r="4" spans="1:15" ht="12.75">
      <c r="A4" s="10"/>
      <c r="B4" s="10"/>
      <c r="C4" s="10"/>
      <c r="D4" s="10"/>
      <c r="E4" s="12" t="s">
        <v>30</v>
      </c>
      <c r="F4" s="13">
        <v>0</v>
      </c>
      <c r="G4" s="13">
        <v>1</v>
      </c>
      <c r="H4" s="13">
        <v>2</v>
      </c>
      <c r="I4" s="13">
        <v>3</v>
      </c>
      <c r="J4" s="13">
        <v>4</v>
      </c>
      <c r="K4" s="13">
        <v>5</v>
      </c>
      <c r="L4" s="13">
        <v>6</v>
      </c>
      <c r="M4" s="13">
        <v>7</v>
      </c>
      <c r="N4" s="13">
        <v>8</v>
      </c>
      <c r="O4" s="13">
        <v>9</v>
      </c>
    </row>
    <row r="5" spans="1:15" ht="26.25">
      <c r="A5" s="18" t="s">
        <v>26</v>
      </c>
      <c r="B5" s="10" t="s">
        <v>19</v>
      </c>
      <c r="C5" s="10" t="s">
        <v>27</v>
      </c>
      <c r="D5" s="10" t="s">
        <v>28</v>
      </c>
      <c r="E5" s="10" t="s">
        <v>29</v>
      </c>
      <c r="F5" s="11" t="s">
        <v>31</v>
      </c>
      <c r="G5" s="11" t="s">
        <v>32</v>
      </c>
      <c r="H5" s="11" t="s">
        <v>33</v>
      </c>
      <c r="I5" s="11" t="s">
        <v>34</v>
      </c>
      <c r="J5" s="11" t="s">
        <v>35</v>
      </c>
      <c r="K5" s="11" t="s">
        <v>36</v>
      </c>
      <c r="L5" s="11" t="s">
        <v>37</v>
      </c>
      <c r="M5" s="11" t="s">
        <v>38</v>
      </c>
      <c r="N5" s="11" t="s">
        <v>39</v>
      </c>
      <c r="O5" s="11" t="s">
        <v>40</v>
      </c>
    </row>
    <row r="6" spans="1:15" ht="15.75">
      <c r="A6" s="5" t="s">
        <v>20</v>
      </c>
      <c r="B6" s="4"/>
      <c r="C6" s="4"/>
      <c r="D6" s="4"/>
      <c r="E6" s="4"/>
      <c r="F6" s="4"/>
      <c r="G6" s="4"/>
      <c r="H6" s="4"/>
      <c r="I6" s="4"/>
      <c r="J6" s="4"/>
      <c r="K6" s="4"/>
      <c r="L6" s="4"/>
      <c r="M6" s="4"/>
      <c r="N6" s="4"/>
      <c r="O6" s="4"/>
    </row>
    <row r="7" spans="1:15" ht="12.75">
      <c r="A7" s="6" t="s">
        <v>25</v>
      </c>
      <c r="B7" s="6"/>
      <c r="C7" s="6"/>
      <c r="D7" s="6"/>
      <c r="E7" s="6"/>
      <c r="F7" s="6"/>
      <c r="G7" s="6"/>
      <c r="H7" s="6"/>
      <c r="I7" s="6"/>
      <c r="J7" s="6"/>
      <c r="K7" s="6"/>
      <c r="L7" s="6"/>
      <c r="M7" s="6"/>
      <c r="N7" s="6"/>
      <c r="O7" s="6"/>
    </row>
    <row r="8" spans="1:15" ht="12.75">
      <c r="A8" s="1">
        <v>1</v>
      </c>
      <c r="B8" s="2"/>
      <c r="C8" s="2"/>
      <c r="D8" s="1" t="s">
        <v>151</v>
      </c>
      <c r="E8" s="14">
        <f>SUM(F8:O8)</f>
        <v>0</v>
      </c>
      <c r="F8" s="7">
        <v>0</v>
      </c>
      <c r="G8" s="7">
        <v>0</v>
      </c>
      <c r="H8" s="7">
        <v>0</v>
      </c>
      <c r="I8" s="7">
        <v>0</v>
      </c>
      <c r="J8" s="7">
        <v>0</v>
      </c>
      <c r="K8" s="7">
        <v>0</v>
      </c>
      <c r="L8" s="7">
        <v>0</v>
      </c>
      <c r="M8" s="7">
        <v>0</v>
      </c>
      <c r="N8" s="7">
        <v>0</v>
      </c>
      <c r="O8" s="7">
        <v>0</v>
      </c>
    </row>
    <row r="9" spans="1:15" ht="12.75">
      <c r="A9" s="1">
        <v>2</v>
      </c>
      <c r="B9" s="2"/>
      <c r="C9" s="2"/>
      <c r="D9" s="1" t="s">
        <v>151</v>
      </c>
      <c r="E9" s="14">
        <f>SUM(F9:O9)</f>
        <v>0</v>
      </c>
      <c r="F9" s="7">
        <v>0</v>
      </c>
      <c r="G9" s="7">
        <v>0</v>
      </c>
      <c r="H9" s="7">
        <v>0</v>
      </c>
      <c r="I9" s="7">
        <v>0</v>
      </c>
      <c r="J9" s="7">
        <v>0</v>
      </c>
      <c r="K9" s="7">
        <v>0</v>
      </c>
      <c r="L9" s="7">
        <v>0</v>
      </c>
      <c r="M9" s="7">
        <v>0</v>
      </c>
      <c r="N9" s="7">
        <v>0</v>
      </c>
      <c r="O9" s="7">
        <v>0</v>
      </c>
    </row>
    <row r="10" spans="1:15" ht="12.75">
      <c r="A10" s="1">
        <v>3</v>
      </c>
      <c r="B10" s="2"/>
      <c r="C10" s="2"/>
      <c r="D10" s="1" t="s">
        <v>151</v>
      </c>
      <c r="E10" s="14">
        <f>SUM(F10:O10)</f>
        <v>0</v>
      </c>
      <c r="F10" s="7">
        <v>0</v>
      </c>
      <c r="G10" s="7">
        <v>0</v>
      </c>
      <c r="H10" s="7">
        <v>0</v>
      </c>
      <c r="I10" s="7">
        <v>0</v>
      </c>
      <c r="J10" s="7">
        <v>0</v>
      </c>
      <c r="K10" s="7">
        <v>0</v>
      </c>
      <c r="L10" s="7">
        <v>0</v>
      </c>
      <c r="M10" s="7">
        <v>0</v>
      </c>
      <c r="N10" s="7">
        <v>0</v>
      </c>
      <c r="O10" s="7">
        <v>0</v>
      </c>
    </row>
    <row r="11" spans="1:15" ht="12.75">
      <c r="A11" s="1">
        <v>4</v>
      </c>
      <c r="E11" s="14">
        <f>SUM(F11:O11)</f>
        <v>0</v>
      </c>
      <c r="F11" s="7">
        <v>0</v>
      </c>
      <c r="G11" s="7">
        <v>0</v>
      </c>
      <c r="H11" s="7">
        <v>0</v>
      </c>
      <c r="I11" s="7">
        <v>0</v>
      </c>
      <c r="J11" s="7">
        <v>0</v>
      </c>
      <c r="K11" s="7">
        <v>0</v>
      </c>
      <c r="L11" s="7">
        <v>0</v>
      </c>
      <c r="M11" s="7">
        <v>0</v>
      </c>
      <c r="N11" s="7">
        <v>0</v>
      </c>
      <c r="O11" s="7">
        <v>0</v>
      </c>
    </row>
    <row r="12" spans="1:15" ht="12.75">
      <c r="A12" s="1">
        <v>5</v>
      </c>
      <c r="E12" s="14">
        <f>SUM(F12:O12)</f>
        <v>0</v>
      </c>
      <c r="F12" s="7">
        <v>0</v>
      </c>
      <c r="G12" s="7">
        <v>0</v>
      </c>
      <c r="H12" s="7">
        <v>0</v>
      </c>
      <c r="I12" s="7">
        <v>0</v>
      </c>
      <c r="J12" s="7">
        <v>0</v>
      </c>
      <c r="K12" s="7">
        <v>0</v>
      </c>
      <c r="L12" s="7">
        <v>0</v>
      </c>
      <c r="M12" s="7">
        <v>0</v>
      </c>
      <c r="N12" s="7">
        <v>0</v>
      </c>
      <c r="O12" s="7">
        <v>0</v>
      </c>
    </row>
    <row r="13" spans="5:15" ht="12.75">
      <c r="E13" s="14"/>
      <c r="F13" s="7"/>
      <c r="G13" s="7"/>
      <c r="H13" s="7"/>
      <c r="I13" s="7"/>
      <c r="J13" s="7"/>
      <c r="K13" s="7"/>
      <c r="L13" s="7"/>
      <c r="M13" s="7"/>
      <c r="N13" s="7"/>
      <c r="O13" s="7"/>
    </row>
    <row r="14" spans="1:15" ht="12.75">
      <c r="A14" s="6" t="s">
        <v>41</v>
      </c>
      <c r="B14" s="6"/>
      <c r="C14" s="6"/>
      <c r="D14" s="6"/>
      <c r="E14" s="15"/>
      <c r="F14" s="8"/>
      <c r="G14" s="8"/>
      <c r="H14" s="8"/>
      <c r="I14" s="8"/>
      <c r="J14" s="8"/>
      <c r="K14" s="8"/>
      <c r="L14" s="8"/>
      <c r="M14" s="8"/>
      <c r="N14" s="8"/>
      <c r="O14" s="8"/>
    </row>
    <row r="15" spans="1:15" ht="12.75">
      <c r="A15" s="1">
        <v>6</v>
      </c>
      <c r="D15" s="1" t="s">
        <v>151</v>
      </c>
      <c r="E15" s="14">
        <f>SUM(F15:O15)</f>
        <v>0</v>
      </c>
      <c r="F15" s="7">
        <v>0</v>
      </c>
      <c r="G15" s="7">
        <v>0</v>
      </c>
      <c r="H15" s="7">
        <v>0</v>
      </c>
      <c r="I15" s="7">
        <v>0</v>
      </c>
      <c r="J15" s="7">
        <v>0</v>
      </c>
      <c r="K15" s="7">
        <v>0</v>
      </c>
      <c r="L15" s="7">
        <v>0</v>
      </c>
      <c r="M15" s="7">
        <v>0</v>
      </c>
      <c r="N15" s="7">
        <v>0</v>
      </c>
      <c r="O15" s="7">
        <v>0</v>
      </c>
    </row>
    <row r="16" spans="1:15" ht="12.75">
      <c r="A16" s="1">
        <v>7</v>
      </c>
      <c r="D16" s="1" t="s">
        <v>151</v>
      </c>
      <c r="E16" s="14">
        <f>SUM(F16:O16)</f>
        <v>0</v>
      </c>
      <c r="F16" s="7">
        <v>0</v>
      </c>
      <c r="G16" s="7">
        <v>0</v>
      </c>
      <c r="H16" s="7">
        <v>0</v>
      </c>
      <c r="I16" s="7">
        <v>0</v>
      </c>
      <c r="J16" s="7">
        <v>0</v>
      </c>
      <c r="K16" s="7">
        <v>0</v>
      </c>
      <c r="L16" s="7">
        <v>0</v>
      </c>
      <c r="M16" s="7">
        <v>0</v>
      </c>
      <c r="N16" s="7">
        <v>0</v>
      </c>
      <c r="O16" s="7">
        <v>0</v>
      </c>
    </row>
    <row r="17" spans="2:15" s="3" customFormat="1" ht="12.75">
      <c r="B17" s="3" t="s">
        <v>42</v>
      </c>
      <c r="E17" s="14">
        <f>SUM(E8:E12)</f>
        <v>0</v>
      </c>
      <c r="F17" s="14">
        <v>0</v>
      </c>
      <c r="G17" s="14">
        <v>0</v>
      </c>
      <c r="H17" s="14">
        <v>0</v>
      </c>
      <c r="I17" s="14">
        <v>0</v>
      </c>
      <c r="J17" s="14">
        <v>0</v>
      </c>
      <c r="K17" s="14">
        <v>0</v>
      </c>
      <c r="L17" s="14">
        <v>0</v>
      </c>
      <c r="M17" s="14">
        <v>0</v>
      </c>
      <c r="N17" s="14">
        <v>0</v>
      </c>
      <c r="O17" s="14">
        <v>0</v>
      </c>
    </row>
    <row r="18" spans="2:15" s="3" customFormat="1" ht="12.75">
      <c r="B18" s="3" t="s">
        <v>43</v>
      </c>
      <c r="E18" s="14">
        <f>SUM(E15:E16)</f>
        <v>0</v>
      </c>
      <c r="F18" s="14">
        <v>0</v>
      </c>
      <c r="G18" s="14">
        <v>0</v>
      </c>
      <c r="H18" s="14">
        <v>0</v>
      </c>
      <c r="I18" s="14">
        <v>0</v>
      </c>
      <c r="J18" s="14">
        <v>0</v>
      </c>
      <c r="K18" s="14">
        <v>0</v>
      </c>
      <c r="L18" s="14">
        <v>0</v>
      </c>
      <c r="M18" s="14">
        <v>0</v>
      </c>
      <c r="N18" s="14">
        <v>0</v>
      </c>
      <c r="O18" s="14">
        <v>0</v>
      </c>
    </row>
    <row r="19" spans="1:15" ht="15.75">
      <c r="A19" s="5" t="s">
        <v>46</v>
      </c>
      <c r="B19" s="4"/>
      <c r="C19" s="16" t="s">
        <v>49</v>
      </c>
      <c r="D19" s="4"/>
      <c r="E19" s="9"/>
      <c r="F19" s="9"/>
      <c r="G19" s="9"/>
      <c r="H19" s="9"/>
      <c r="I19" s="9"/>
      <c r="J19" s="9"/>
      <c r="K19" s="9"/>
      <c r="L19" s="9"/>
      <c r="M19" s="9"/>
      <c r="N19" s="9"/>
      <c r="O19" s="9"/>
    </row>
    <row r="20" spans="1:15" ht="12.75">
      <c r="A20" s="1">
        <v>1</v>
      </c>
      <c r="C20" s="17"/>
      <c r="E20" s="14">
        <f>SUM(F20:O20)</f>
        <v>0</v>
      </c>
      <c r="F20" s="7">
        <v>0</v>
      </c>
      <c r="G20" s="7">
        <v>0</v>
      </c>
      <c r="H20" s="7">
        <v>0</v>
      </c>
      <c r="I20" s="7">
        <v>0</v>
      </c>
      <c r="J20" s="7">
        <v>0</v>
      </c>
      <c r="K20" s="7">
        <v>0</v>
      </c>
      <c r="L20" s="7">
        <v>0</v>
      </c>
      <c r="M20" s="7">
        <v>0</v>
      </c>
      <c r="N20" s="7">
        <v>0</v>
      </c>
      <c r="O20" s="7">
        <v>0</v>
      </c>
    </row>
    <row r="21" spans="1:15" ht="12.75">
      <c r="A21" s="1">
        <v>2</v>
      </c>
      <c r="C21" s="17"/>
      <c r="E21" s="14">
        <f>SUM(F21:O21)</f>
        <v>0</v>
      </c>
      <c r="F21" s="7">
        <v>0</v>
      </c>
      <c r="G21" s="7">
        <v>0</v>
      </c>
      <c r="H21" s="7">
        <v>0</v>
      </c>
      <c r="I21" s="7">
        <v>0</v>
      </c>
      <c r="J21" s="7">
        <v>0</v>
      </c>
      <c r="K21" s="7">
        <v>0</v>
      </c>
      <c r="L21" s="7">
        <v>0</v>
      </c>
      <c r="M21" s="7">
        <v>0</v>
      </c>
      <c r="N21" s="7">
        <v>0</v>
      </c>
      <c r="O21" s="7">
        <v>0</v>
      </c>
    </row>
    <row r="22" spans="1:15" ht="12.75">
      <c r="A22" s="1">
        <v>3</v>
      </c>
      <c r="C22" s="17"/>
      <c r="E22" s="14">
        <f>SUM(F22:O22)</f>
        <v>0</v>
      </c>
      <c r="F22" s="7">
        <v>0</v>
      </c>
      <c r="G22" s="7">
        <v>0</v>
      </c>
      <c r="H22" s="7">
        <v>0</v>
      </c>
      <c r="I22" s="7">
        <v>0</v>
      </c>
      <c r="J22" s="7">
        <v>0</v>
      </c>
      <c r="K22" s="7">
        <v>0</v>
      </c>
      <c r="L22" s="7">
        <v>0</v>
      </c>
      <c r="M22" s="7">
        <v>0</v>
      </c>
      <c r="N22" s="7">
        <v>0</v>
      </c>
      <c r="O22" s="7">
        <v>0</v>
      </c>
    </row>
    <row r="23" spans="3:15" ht="12.75">
      <c r="C23" s="17"/>
      <c r="E23" s="14"/>
      <c r="F23" s="7"/>
      <c r="G23" s="7"/>
      <c r="H23" s="7"/>
      <c r="I23" s="7"/>
      <c r="J23" s="7"/>
      <c r="K23" s="7"/>
      <c r="L23" s="7"/>
      <c r="M23" s="7"/>
      <c r="N23" s="7"/>
      <c r="O23" s="7"/>
    </row>
    <row r="24" spans="1:15" ht="15.75">
      <c r="A24" s="5" t="s">
        <v>29</v>
      </c>
      <c r="B24" s="4"/>
      <c r="C24" s="4"/>
      <c r="D24" s="4"/>
      <c r="E24" s="9"/>
      <c r="F24" s="9"/>
      <c r="G24" s="9"/>
      <c r="H24" s="9"/>
      <c r="I24" s="9"/>
      <c r="J24" s="9"/>
      <c r="K24" s="9"/>
      <c r="L24" s="9"/>
      <c r="M24" s="9"/>
      <c r="N24" s="9"/>
      <c r="O24" s="9"/>
    </row>
    <row r="25" spans="2:15" ht="12.75">
      <c r="B25" s="1" t="s">
        <v>44</v>
      </c>
      <c r="E25" s="14">
        <f>SUM(E17:E18)</f>
        <v>0</v>
      </c>
      <c r="F25" s="7">
        <v>0</v>
      </c>
      <c r="G25" s="7">
        <v>0</v>
      </c>
      <c r="H25" s="7">
        <v>0</v>
      </c>
      <c r="I25" s="7">
        <v>0</v>
      </c>
      <c r="J25" s="7">
        <v>0</v>
      </c>
      <c r="K25" s="7">
        <v>0</v>
      </c>
      <c r="L25" s="7">
        <v>0</v>
      </c>
      <c r="M25" s="7">
        <v>0</v>
      </c>
      <c r="N25" s="7">
        <v>0</v>
      </c>
      <c r="O25" s="7">
        <v>0</v>
      </c>
    </row>
    <row r="26" spans="2:15" ht="12.75">
      <c r="B26" s="1" t="s">
        <v>47</v>
      </c>
      <c r="E26" s="14">
        <f>SUM(E20:E22)</f>
        <v>0</v>
      </c>
      <c r="F26" s="7">
        <v>0</v>
      </c>
      <c r="G26" s="7">
        <v>0</v>
      </c>
      <c r="H26" s="7">
        <v>0</v>
      </c>
      <c r="I26" s="7">
        <v>0</v>
      </c>
      <c r="J26" s="7">
        <v>0</v>
      </c>
      <c r="K26" s="7">
        <v>0</v>
      </c>
      <c r="L26" s="7">
        <v>0</v>
      </c>
      <c r="M26" s="7">
        <v>0</v>
      </c>
      <c r="N26" s="7">
        <v>0</v>
      </c>
      <c r="O26" s="7">
        <v>0</v>
      </c>
    </row>
    <row r="27" spans="2:15" s="3" customFormat="1" ht="12.75">
      <c r="B27" s="3" t="s">
        <v>48</v>
      </c>
      <c r="E27" s="14">
        <f>E25-E26</f>
        <v>0</v>
      </c>
      <c r="F27" s="14">
        <v>0</v>
      </c>
      <c r="G27" s="14">
        <v>0</v>
      </c>
      <c r="H27" s="14">
        <v>0</v>
      </c>
      <c r="I27" s="14">
        <v>0</v>
      </c>
      <c r="J27" s="14">
        <v>0</v>
      </c>
      <c r="K27" s="14">
        <v>0</v>
      </c>
      <c r="L27" s="14">
        <v>0</v>
      </c>
      <c r="M27" s="14">
        <v>0</v>
      </c>
      <c r="N27" s="14">
        <v>0</v>
      </c>
      <c r="O27" s="14">
        <v>0</v>
      </c>
    </row>
    <row r="28" spans="1:15" ht="15.75">
      <c r="A28" s="5" t="s">
        <v>45</v>
      </c>
      <c r="B28" s="4"/>
      <c r="C28" s="4"/>
      <c r="D28" s="4"/>
      <c r="E28" s="9"/>
      <c r="F28" s="9"/>
      <c r="G28" s="9"/>
      <c r="H28" s="9"/>
      <c r="I28" s="9"/>
      <c r="J28" s="9"/>
      <c r="K28" s="9"/>
      <c r="L28" s="9"/>
      <c r="M28" s="9"/>
      <c r="N28" s="9"/>
      <c r="O28" s="9"/>
    </row>
    <row r="29" spans="2:15" ht="12.75">
      <c r="B29" s="1" t="s">
        <v>20</v>
      </c>
      <c r="E29" s="14">
        <f>E25*2.4</f>
        <v>0</v>
      </c>
      <c r="F29" s="7">
        <v>0</v>
      </c>
      <c r="G29" s="7">
        <v>0</v>
      </c>
      <c r="H29" s="7">
        <v>0</v>
      </c>
      <c r="I29" s="7">
        <v>0</v>
      </c>
      <c r="J29" s="7">
        <v>0</v>
      </c>
      <c r="K29" s="7">
        <v>0</v>
      </c>
      <c r="L29" s="7">
        <v>0</v>
      </c>
      <c r="M29" s="7">
        <v>0</v>
      </c>
      <c r="N29" s="7">
        <v>0</v>
      </c>
      <c r="O29" s="7">
        <v>0</v>
      </c>
    </row>
    <row r="30" spans="2:15" ht="12.75">
      <c r="B30" s="1" t="s">
        <v>46</v>
      </c>
      <c r="E30" s="14">
        <f>E26*2.4</f>
        <v>0</v>
      </c>
      <c r="F30" s="7">
        <v>0</v>
      </c>
      <c r="G30" s="7">
        <v>0</v>
      </c>
      <c r="H30" s="7">
        <v>0</v>
      </c>
      <c r="I30" s="7">
        <v>0</v>
      </c>
      <c r="J30" s="7">
        <v>0</v>
      </c>
      <c r="K30" s="7">
        <v>0</v>
      </c>
      <c r="L30" s="7">
        <v>0</v>
      </c>
      <c r="M30" s="7">
        <v>0</v>
      </c>
      <c r="N30" s="7">
        <v>0</v>
      </c>
      <c r="O30" s="7">
        <v>0</v>
      </c>
    </row>
  </sheetData>
  <sheetProtection/>
  <mergeCells count="1">
    <mergeCell ref="B2:O3"/>
  </mergeCells>
  <dataValidations count="1">
    <dataValidation type="list" allowBlank="1" showInputMessage="1" showErrorMessage="1" sqref="C20:C23">
      <formula1>"Y, N"</formula1>
    </dataValidation>
  </dataValidation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R31"/>
  <sheetViews>
    <sheetView zoomScalePageLayoutView="0" workbookViewId="0" topLeftCell="A1">
      <selection activeCell="C48" sqref="C48"/>
    </sheetView>
  </sheetViews>
  <sheetFormatPr defaultColWidth="9.140625" defaultRowHeight="12.75"/>
  <cols>
    <col min="1" max="1" width="4.57421875" style="236" customWidth="1"/>
    <col min="2" max="2" width="4.7109375" style="236" customWidth="1"/>
    <col min="3" max="3" width="24.140625" style="236" customWidth="1"/>
    <col min="4" max="8" width="9.140625" style="236" customWidth="1"/>
    <col min="9" max="9" width="12.00390625" style="236" bestFit="1" customWidth="1"/>
    <col min="10" max="16384" width="9.140625" style="236" customWidth="1"/>
  </cols>
  <sheetData>
    <row r="1" ht="12.75">
      <c r="B1" s="289">
        <v>11</v>
      </c>
    </row>
    <row r="2" spans="3:18" ht="12.75" customHeight="1">
      <c r="C2" s="381" t="str">
        <f>VLOOKUP(B1,Summary!$B$7:$C$36,2,FALSE)</f>
        <v>The Department of Health will sponsor the provision of a comprehensive online ‘portal’ – to bring together the best of the relevant information on health, public health and care and support.</v>
      </c>
      <c r="D2" s="367" t="e">
        <f>VLOOKUP(C1,#REF!,2,FALSE)</f>
        <v>#REF!</v>
      </c>
      <c r="E2" s="367" t="e">
        <f>VLOOKUP(D1,#REF!,2,FALSE)</f>
        <v>#REF!</v>
      </c>
      <c r="F2" s="367" t="e">
        <f>VLOOKUP(E1,#REF!,2,FALSE)</f>
        <v>#REF!</v>
      </c>
      <c r="G2" s="367" t="e">
        <f>VLOOKUP(F1,#REF!,2,FALSE)</f>
        <v>#REF!</v>
      </c>
      <c r="H2" s="367" t="e">
        <f>VLOOKUP(G1,#REF!,2,FALSE)</f>
        <v>#REF!</v>
      </c>
      <c r="I2" s="367" t="e">
        <f>VLOOKUP(H1,#REF!,2,FALSE)</f>
        <v>#REF!</v>
      </c>
      <c r="J2" s="367" t="e">
        <f>VLOOKUP(I1,#REF!,2,FALSE)</f>
        <v>#REF!</v>
      </c>
      <c r="K2" s="367" t="e">
        <f>VLOOKUP(J1,#REF!,2,FALSE)</f>
        <v>#REF!</v>
      </c>
      <c r="L2" s="367" t="e">
        <f>VLOOKUP(K1,#REF!,2,FALSE)</f>
        <v>#REF!</v>
      </c>
      <c r="M2" s="367" t="e">
        <f>VLOOKUP(L1,#REF!,2,FALSE)</f>
        <v>#REF!</v>
      </c>
      <c r="N2" s="367" t="e">
        <f>VLOOKUP(M1,#REF!,2,FALSE)</f>
        <v>#REF!</v>
      </c>
      <c r="O2" s="367" t="e">
        <f>VLOOKUP(N1,#REF!,2,FALSE)</f>
        <v>#REF!</v>
      </c>
      <c r="P2" s="367" t="e">
        <f>VLOOKUP(O1,#REF!,2,FALSE)</f>
        <v>#REF!</v>
      </c>
      <c r="Q2" s="227"/>
      <c r="R2" s="227"/>
    </row>
    <row r="3" spans="3:18" ht="12.75">
      <c r="C3" s="367" t="e">
        <f>VLOOKUP(B2,#REF!,2,FALSE)</f>
        <v>#REF!</v>
      </c>
      <c r="D3" s="367" t="e">
        <f>VLOOKUP(C2,#REF!,2,FALSE)</f>
        <v>#REF!</v>
      </c>
      <c r="E3" s="367" t="e">
        <f>VLOOKUP(D2,#REF!,2,FALSE)</f>
        <v>#REF!</v>
      </c>
      <c r="F3" s="367" t="e">
        <f>VLOOKUP(E2,#REF!,2,FALSE)</f>
        <v>#REF!</v>
      </c>
      <c r="G3" s="367" t="e">
        <f>VLOOKUP(F2,#REF!,2,FALSE)</f>
        <v>#REF!</v>
      </c>
      <c r="H3" s="367" t="e">
        <f>VLOOKUP(G2,#REF!,2,FALSE)</f>
        <v>#REF!</v>
      </c>
      <c r="I3" s="367" t="e">
        <f>VLOOKUP(H2,#REF!,2,FALSE)</f>
        <v>#REF!</v>
      </c>
      <c r="J3" s="367" t="e">
        <f>VLOOKUP(I2,#REF!,2,FALSE)</f>
        <v>#REF!</v>
      </c>
      <c r="K3" s="367" t="e">
        <f>VLOOKUP(J2,#REF!,2,FALSE)</f>
        <v>#REF!</v>
      </c>
      <c r="L3" s="367" t="e">
        <f>VLOOKUP(K2,#REF!,2,FALSE)</f>
        <v>#REF!</v>
      </c>
      <c r="M3" s="367" t="e">
        <f>VLOOKUP(L2,#REF!,2,FALSE)</f>
        <v>#REF!</v>
      </c>
      <c r="N3" s="367" t="e">
        <f>VLOOKUP(M2,#REF!,2,FALSE)</f>
        <v>#REF!</v>
      </c>
      <c r="O3" s="367" t="e">
        <f>VLOOKUP(N2,#REF!,2,FALSE)</f>
        <v>#REF!</v>
      </c>
      <c r="P3" s="367" t="e">
        <f>VLOOKUP(O2,#REF!,2,FALSE)</f>
        <v>#REF!</v>
      </c>
      <c r="Q3" s="227"/>
      <c r="R3" s="227"/>
    </row>
    <row r="4" spans="2:16" ht="13.5" thickBot="1">
      <c r="B4" s="292"/>
      <c r="C4" s="320"/>
      <c r="D4" s="321"/>
      <c r="E4" s="321"/>
      <c r="F4" s="293" t="s">
        <v>30</v>
      </c>
      <c r="G4" s="294">
        <v>0</v>
      </c>
      <c r="H4" s="294">
        <v>1</v>
      </c>
      <c r="I4" s="294">
        <v>2</v>
      </c>
      <c r="J4" s="294">
        <v>3</v>
      </c>
      <c r="K4" s="294">
        <v>4</v>
      </c>
      <c r="L4" s="294">
        <v>5</v>
      </c>
      <c r="M4" s="294">
        <v>6</v>
      </c>
      <c r="N4" s="294">
        <v>7</v>
      </c>
      <c r="O4" s="294">
        <v>8</v>
      </c>
      <c r="P4" s="294">
        <v>9</v>
      </c>
    </row>
    <row r="5" spans="1:17" ht="26.25">
      <c r="A5" s="318"/>
      <c r="B5" s="302" t="s">
        <v>26</v>
      </c>
      <c r="C5" s="303" t="s">
        <v>19</v>
      </c>
      <c r="D5" s="303" t="s">
        <v>27</v>
      </c>
      <c r="E5" s="303" t="s">
        <v>28</v>
      </c>
      <c r="F5" s="303" t="s">
        <v>29</v>
      </c>
      <c r="G5" s="304" t="s">
        <v>31</v>
      </c>
      <c r="H5" s="304" t="s">
        <v>32</v>
      </c>
      <c r="I5" s="304" t="s">
        <v>33</v>
      </c>
      <c r="J5" s="304" t="s">
        <v>34</v>
      </c>
      <c r="K5" s="304" t="s">
        <v>35</v>
      </c>
      <c r="L5" s="304" t="s">
        <v>36</v>
      </c>
      <c r="M5" s="304" t="s">
        <v>37</v>
      </c>
      <c r="N5" s="304" t="s">
        <v>38</v>
      </c>
      <c r="O5" s="304" t="s">
        <v>39</v>
      </c>
      <c r="P5" s="305" t="s">
        <v>40</v>
      </c>
      <c r="Q5" s="290"/>
    </row>
    <row r="6" spans="1:17" ht="15.75">
      <c r="A6" s="318"/>
      <c r="B6" s="306" t="s">
        <v>20</v>
      </c>
      <c r="C6" s="296"/>
      <c r="D6" s="296"/>
      <c r="E6" s="296"/>
      <c r="F6" s="296"/>
      <c r="G6" s="296"/>
      <c r="H6" s="296"/>
      <c r="I6" s="296"/>
      <c r="J6" s="296"/>
      <c r="K6" s="296"/>
      <c r="L6" s="296"/>
      <c r="M6" s="296"/>
      <c r="N6" s="296"/>
      <c r="O6" s="296"/>
      <c r="P6" s="307"/>
      <c r="Q6" s="290"/>
    </row>
    <row r="7" spans="1:17" ht="12.75">
      <c r="A7" s="318"/>
      <c r="B7" s="308" t="s">
        <v>25</v>
      </c>
      <c r="C7" s="297"/>
      <c r="D7" s="297"/>
      <c r="E7" s="297"/>
      <c r="F7" s="297"/>
      <c r="G7" s="297"/>
      <c r="H7" s="297"/>
      <c r="I7" s="297"/>
      <c r="J7" s="297"/>
      <c r="K7" s="297"/>
      <c r="L7" s="297"/>
      <c r="M7" s="297"/>
      <c r="N7" s="297"/>
      <c r="O7" s="297"/>
      <c r="P7" s="309"/>
      <c r="Q7" s="290"/>
    </row>
    <row r="8" spans="1:17" ht="12.75">
      <c r="A8" s="318"/>
      <c r="B8" s="244">
        <v>1</v>
      </c>
      <c r="C8" s="245" t="s">
        <v>162</v>
      </c>
      <c r="D8" s="60" t="s">
        <v>168</v>
      </c>
      <c r="E8" s="60" t="s">
        <v>168</v>
      </c>
      <c r="F8" s="246">
        <f>SUM(G8:P8)</f>
        <v>0.5</v>
      </c>
      <c r="G8" s="247">
        <v>0</v>
      </c>
      <c r="H8" s="247">
        <f>'Action 11_assumptions'!E2/1000000</f>
        <v>0.5</v>
      </c>
      <c r="I8" s="247">
        <v>0</v>
      </c>
      <c r="J8" s="247">
        <v>0</v>
      </c>
      <c r="K8" s="247">
        <v>0</v>
      </c>
      <c r="L8" s="247">
        <v>0</v>
      </c>
      <c r="M8" s="247">
        <v>0</v>
      </c>
      <c r="N8" s="247">
        <v>0</v>
      </c>
      <c r="O8" s="247">
        <v>0</v>
      </c>
      <c r="P8" s="248">
        <v>0</v>
      </c>
      <c r="Q8" s="290"/>
    </row>
    <row r="9" spans="1:17" ht="12.75" hidden="1">
      <c r="A9" s="318"/>
      <c r="B9" s="244"/>
      <c r="C9" s="245"/>
      <c r="D9" s="60"/>
      <c r="E9" s="60"/>
      <c r="F9" s="246"/>
      <c r="G9" s="247"/>
      <c r="H9" s="247"/>
      <c r="I9" s="247"/>
      <c r="J9" s="247"/>
      <c r="K9" s="247"/>
      <c r="L9" s="247"/>
      <c r="M9" s="247"/>
      <c r="N9" s="247"/>
      <c r="O9" s="247"/>
      <c r="P9" s="248"/>
      <c r="Q9" s="290"/>
    </row>
    <row r="10" spans="1:17" ht="12.75" hidden="1">
      <c r="A10" s="318"/>
      <c r="B10" s="244">
        <v>3</v>
      </c>
      <c r="C10" s="245"/>
      <c r="D10" s="60"/>
      <c r="E10" s="60"/>
      <c r="F10" s="246"/>
      <c r="G10" s="247"/>
      <c r="H10" s="247"/>
      <c r="I10" s="247"/>
      <c r="J10" s="247"/>
      <c r="K10" s="247"/>
      <c r="L10" s="247"/>
      <c r="M10" s="247"/>
      <c r="N10" s="247"/>
      <c r="O10" s="247"/>
      <c r="P10" s="248"/>
      <c r="Q10" s="290"/>
    </row>
    <row r="11" spans="1:17" ht="12.75" hidden="1">
      <c r="A11" s="318"/>
      <c r="B11" s="244">
        <v>4</v>
      </c>
      <c r="C11" s="245"/>
      <c r="D11" s="60"/>
      <c r="E11" s="60"/>
      <c r="F11" s="246"/>
      <c r="G11" s="247"/>
      <c r="H11" s="247"/>
      <c r="I11" s="247"/>
      <c r="J11" s="247"/>
      <c r="K11" s="247"/>
      <c r="L11" s="247"/>
      <c r="M11" s="247"/>
      <c r="N11" s="247"/>
      <c r="O11" s="247"/>
      <c r="P11" s="248"/>
      <c r="Q11" s="290"/>
    </row>
    <row r="12" spans="1:17" ht="12.75" hidden="1">
      <c r="A12" s="318"/>
      <c r="B12" s="244">
        <v>5</v>
      </c>
      <c r="C12" s="245"/>
      <c r="D12" s="60"/>
      <c r="E12" s="60"/>
      <c r="F12" s="246"/>
      <c r="G12" s="247"/>
      <c r="H12" s="247"/>
      <c r="I12" s="247"/>
      <c r="J12" s="247"/>
      <c r="K12" s="247"/>
      <c r="L12" s="247"/>
      <c r="M12" s="247"/>
      <c r="N12" s="247"/>
      <c r="O12" s="247"/>
      <c r="P12" s="248"/>
      <c r="Q12" s="290"/>
    </row>
    <row r="13" spans="1:17" ht="12.75" hidden="1">
      <c r="A13" s="318"/>
      <c r="B13" s="244">
        <v>6</v>
      </c>
      <c r="C13" s="245"/>
      <c r="D13" s="60"/>
      <c r="E13" s="60"/>
      <c r="F13" s="246"/>
      <c r="G13" s="247"/>
      <c r="H13" s="247"/>
      <c r="I13" s="247"/>
      <c r="J13" s="247"/>
      <c r="K13" s="247"/>
      <c r="L13" s="247"/>
      <c r="M13" s="247"/>
      <c r="N13" s="247"/>
      <c r="O13" s="247"/>
      <c r="P13" s="248"/>
      <c r="Q13" s="290"/>
    </row>
    <row r="14" spans="1:17" ht="12.75" hidden="1">
      <c r="A14" s="318"/>
      <c r="B14" s="322" t="s">
        <v>41</v>
      </c>
      <c r="C14" s="297"/>
      <c r="D14" s="297"/>
      <c r="E14" s="297"/>
      <c r="F14" s="298"/>
      <c r="G14" s="299"/>
      <c r="H14" s="299"/>
      <c r="I14" s="299"/>
      <c r="J14" s="299"/>
      <c r="K14" s="299"/>
      <c r="L14" s="299"/>
      <c r="M14" s="299"/>
      <c r="N14" s="299"/>
      <c r="O14" s="299"/>
      <c r="P14" s="311"/>
      <c r="Q14" s="290"/>
    </row>
    <row r="15" spans="1:17" ht="12.75" hidden="1">
      <c r="A15" s="318"/>
      <c r="B15" s="244"/>
      <c r="C15" s="60"/>
      <c r="D15" s="60"/>
      <c r="E15" s="60"/>
      <c r="F15" s="246"/>
      <c r="G15" s="247"/>
      <c r="H15" s="247"/>
      <c r="I15" s="247"/>
      <c r="J15" s="247"/>
      <c r="K15" s="247"/>
      <c r="L15" s="247"/>
      <c r="M15" s="247"/>
      <c r="N15" s="247"/>
      <c r="O15" s="247"/>
      <c r="P15" s="248"/>
      <c r="Q15" s="290"/>
    </row>
    <row r="16" spans="1:17" ht="12.75" hidden="1">
      <c r="A16" s="318"/>
      <c r="B16" s="244"/>
      <c r="C16" s="60"/>
      <c r="D16" s="60"/>
      <c r="E16" s="60"/>
      <c r="F16" s="246"/>
      <c r="G16" s="247"/>
      <c r="H16" s="247"/>
      <c r="I16" s="247"/>
      <c r="J16" s="247"/>
      <c r="K16" s="247"/>
      <c r="L16" s="247"/>
      <c r="M16" s="247"/>
      <c r="N16" s="247"/>
      <c r="O16" s="247"/>
      <c r="P16" s="248"/>
      <c r="Q16" s="290"/>
    </row>
    <row r="17" spans="1:17" s="237" customFormat="1" ht="12.75">
      <c r="A17" s="319"/>
      <c r="B17" s="271"/>
      <c r="C17" s="272" t="s">
        <v>42</v>
      </c>
      <c r="D17" s="272"/>
      <c r="E17" s="272"/>
      <c r="F17" s="246">
        <f>SUM(F8:F13)</f>
        <v>0.5</v>
      </c>
      <c r="G17" s="246">
        <f aca="true" t="shared" si="0" ref="G17:P17">SUM(G8:G9)</f>
        <v>0</v>
      </c>
      <c r="H17" s="246">
        <f t="shared" si="0"/>
        <v>0.5</v>
      </c>
      <c r="I17" s="246">
        <f t="shared" si="0"/>
        <v>0</v>
      </c>
      <c r="J17" s="246">
        <f t="shared" si="0"/>
        <v>0</v>
      </c>
      <c r="K17" s="246">
        <f t="shared" si="0"/>
        <v>0</v>
      </c>
      <c r="L17" s="246">
        <f t="shared" si="0"/>
        <v>0</v>
      </c>
      <c r="M17" s="246">
        <f t="shared" si="0"/>
        <v>0</v>
      </c>
      <c r="N17" s="246">
        <f t="shared" si="0"/>
        <v>0</v>
      </c>
      <c r="O17" s="246">
        <f t="shared" si="0"/>
        <v>0</v>
      </c>
      <c r="P17" s="273">
        <f t="shared" si="0"/>
        <v>0</v>
      </c>
      <c r="Q17" s="291"/>
    </row>
    <row r="18" spans="1:17" s="237" customFormat="1" ht="12.75">
      <c r="A18" s="319"/>
      <c r="B18" s="271"/>
      <c r="C18" s="272" t="s">
        <v>415</v>
      </c>
      <c r="D18" s="272"/>
      <c r="E18" s="272"/>
      <c r="F18" s="246">
        <f>SUM(F15:F16)</f>
        <v>0</v>
      </c>
      <c r="G18" s="246">
        <f aca="true" t="shared" si="1" ref="G18:P18">SUM(G15:G15)</f>
        <v>0</v>
      </c>
      <c r="H18" s="246">
        <f t="shared" si="1"/>
        <v>0</v>
      </c>
      <c r="I18" s="246">
        <f t="shared" si="1"/>
        <v>0</v>
      </c>
      <c r="J18" s="246">
        <f t="shared" si="1"/>
        <v>0</v>
      </c>
      <c r="K18" s="246">
        <f t="shared" si="1"/>
        <v>0</v>
      </c>
      <c r="L18" s="246">
        <f t="shared" si="1"/>
        <v>0</v>
      </c>
      <c r="M18" s="246">
        <f t="shared" si="1"/>
        <v>0</v>
      </c>
      <c r="N18" s="246">
        <f t="shared" si="1"/>
        <v>0</v>
      </c>
      <c r="O18" s="246">
        <f t="shared" si="1"/>
        <v>0</v>
      </c>
      <c r="P18" s="273">
        <f t="shared" si="1"/>
        <v>0</v>
      </c>
      <c r="Q18" s="291"/>
    </row>
    <row r="19" spans="1:17" ht="15.75">
      <c r="A19" s="318"/>
      <c r="B19" s="323" t="s">
        <v>46</v>
      </c>
      <c r="C19" s="296"/>
      <c r="D19" s="300" t="s">
        <v>49</v>
      </c>
      <c r="E19" s="296"/>
      <c r="F19" s="301"/>
      <c r="G19" s="301"/>
      <c r="H19" s="301"/>
      <c r="I19" s="301"/>
      <c r="J19" s="301"/>
      <c r="K19" s="301"/>
      <c r="L19" s="301"/>
      <c r="M19" s="301"/>
      <c r="N19" s="301"/>
      <c r="O19" s="301"/>
      <c r="P19" s="313"/>
      <c r="Q19" s="290"/>
    </row>
    <row r="20" spans="1:17" ht="25.5">
      <c r="A20" s="318"/>
      <c r="B20" s="244">
        <v>1</v>
      </c>
      <c r="C20" s="245" t="s">
        <v>163</v>
      </c>
      <c r="D20" s="278" t="s">
        <v>50</v>
      </c>
      <c r="E20" s="60" t="s">
        <v>168</v>
      </c>
      <c r="F20" s="246">
        <f>SUM(G20:P20)</f>
        <v>8</v>
      </c>
      <c r="G20" s="247">
        <v>0</v>
      </c>
      <c r="H20" s="247">
        <v>0</v>
      </c>
      <c r="I20" s="247">
        <f>'Action 11_assumptions'!$E$4/1000000</f>
        <v>1</v>
      </c>
      <c r="J20" s="247">
        <f>'Action 11_assumptions'!$E$4/1000000</f>
        <v>1</v>
      </c>
      <c r="K20" s="247">
        <f>'Action 11_assumptions'!$E$4/1000000</f>
        <v>1</v>
      </c>
      <c r="L20" s="247">
        <f>'Action 11_assumptions'!$E$4/1000000</f>
        <v>1</v>
      </c>
      <c r="M20" s="247">
        <f>'Action 11_assumptions'!$E$4/1000000</f>
        <v>1</v>
      </c>
      <c r="N20" s="247">
        <f>'Action 11_assumptions'!$E$4/1000000</f>
        <v>1</v>
      </c>
      <c r="O20" s="247">
        <f>'Action 11_assumptions'!$E$4/1000000</f>
        <v>1</v>
      </c>
      <c r="P20" s="248">
        <f>'Action 11_assumptions'!$E$4/1000000</f>
        <v>1</v>
      </c>
      <c r="Q20" s="290"/>
    </row>
    <row r="21" spans="1:17" ht="12.75">
      <c r="A21" s="318"/>
      <c r="B21" s="244">
        <v>2</v>
      </c>
      <c r="C21" s="245" t="s">
        <v>169</v>
      </c>
      <c r="D21" s="278" t="s">
        <v>50</v>
      </c>
      <c r="E21" s="60" t="s">
        <v>151</v>
      </c>
      <c r="F21" s="246">
        <f>SUM(G21:P21)</f>
        <v>30.1</v>
      </c>
      <c r="G21" s="247">
        <v>0</v>
      </c>
      <c r="H21" s="247">
        <v>0</v>
      </c>
      <c r="I21" s="247">
        <v>0</v>
      </c>
      <c r="J21" s="247">
        <f>'Action 11_assumptions'!$E$10/1000000</f>
        <v>4.3</v>
      </c>
      <c r="K21" s="247">
        <f>'Action 11_assumptions'!$E$10/1000000</f>
        <v>4.3</v>
      </c>
      <c r="L21" s="247">
        <f>'Action 11_assumptions'!$E$10/1000000</f>
        <v>4.3</v>
      </c>
      <c r="M21" s="247">
        <f>'Action 11_assumptions'!$E$10/1000000</f>
        <v>4.3</v>
      </c>
      <c r="N21" s="247">
        <f>'Action 11_assumptions'!$E$10/1000000</f>
        <v>4.3</v>
      </c>
      <c r="O21" s="247">
        <f>'Action 11_assumptions'!$E$10/1000000</f>
        <v>4.3</v>
      </c>
      <c r="P21" s="248">
        <f>'Action 11_assumptions'!$E$10/1000000</f>
        <v>4.3</v>
      </c>
      <c r="Q21" s="290"/>
    </row>
    <row r="22" spans="1:17" ht="12.75" hidden="1">
      <c r="A22" s="318"/>
      <c r="B22" s="310"/>
      <c r="C22" s="60"/>
      <c r="D22" s="60"/>
      <c r="E22" s="60"/>
      <c r="F22" s="60"/>
      <c r="G22" s="60"/>
      <c r="H22" s="60"/>
      <c r="I22" s="60"/>
      <c r="J22" s="60"/>
      <c r="K22" s="60"/>
      <c r="L22" s="60"/>
      <c r="M22" s="60"/>
      <c r="N22" s="60"/>
      <c r="O22" s="60"/>
      <c r="P22" s="324"/>
      <c r="Q22" s="290"/>
    </row>
    <row r="23" spans="1:17" ht="12.75" hidden="1">
      <c r="A23" s="318"/>
      <c r="B23" s="310"/>
      <c r="C23" s="245"/>
      <c r="D23" s="278"/>
      <c r="E23" s="60"/>
      <c r="F23" s="246">
        <f>SUM(G23:P23)</f>
        <v>0</v>
      </c>
      <c r="G23" s="247"/>
      <c r="H23" s="247"/>
      <c r="I23" s="247"/>
      <c r="J23" s="247"/>
      <c r="K23" s="247"/>
      <c r="L23" s="247"/>
      <c r="M23" s="247"/>
      <c r="N23" s="247"/>
      <c r="O23" s="247"/>
      <c r="P23" s="248"/>
      <c r="Q23" s="290"/>
    </row>
    <row r="24" spans="1:17" ht="15.75">
      <c r="A24" s="318"/>
      <c r="B24" s="306" t="s">
        <v>29</v>
      </c>
      <c r="C24" s="296"/>
      <c r="D24" s="296"/>
      <c r="E24" s="296"/>
      <c r="F24" s="301"/>
      <c r="G24" s="301"/>
      <c r="H24" s="301"/>
      <c r="I24" s="301"/>
      <c r="J24" s="301"/>
      <c r="K24" s="301"/>
      <c r="L24" s="301"/>
      <c r="M24" s="301"/>
      <c r="N24" s="301"/>
      <c r="O24" s="301"/>
      <c r="P24" s="313"/>
      <c r="Q24" s="290"/>
    </row>
    <row r="25" spans="1:17" ht="12.75">
      <c r="A25" s="318"/>
      <c r="B25" s="310"/>
      <c r="C25" s="60" t="s">
        <v>44</v>
      </c>
      <c r="D25" s="60"/>
      <c r="E25" s="60"/>
      <c r="F25" s="246">
        <f aca="true" t="shared" si="2" ref="F25:P25">SUM(F17:F18)</f>
        <v>0.5</v>
      </c>
      <c r="G25" s="247">
        <f t="shared" si="2"/>
        <v>0</v>
      </c>
      <c r="H25" s="247">
        <f t="shared" si="2"/>
        <v>0.5</v>
      </c>
      <c r="I25" s="247">
        <f t="shared" si="2"/>
        <v>0</v>
      </c>
      <c r="J25" s="247">
        <f t="shared" si="2"/>
        <v>0</v>
      </c>
      <c r="K25" s="247">
        <f t="shared" si="2"/>
        <v>0</v>
      </c>
      <c r="L25" s="247">
        <f t="shared" si="2"/>
        <v>0</v>
      </c>
      <c r="M25" s="247">
        <f t="shared" si="2"/>
        <v>0</v>
      </c>
      <c r="N25" s="247">
        <f t="shared" si="2"/>
        <v>0</v>
      </c>
      <c r="O25" s="247">
        <f t="shared" si="2"/>
        <v>0</v>
      </c>
      <c r="P25" s="248">
        <f t="shared" si="2"/>
        <v>0</v>
      </c>
      <c r="Q25" s="290"/>
    </row>
    <row r="26" spans="1:17" ht="12.75">
      <c r="A26" s="318"/>
      <c r="B26" s="310"/>
      <c r="C26" s="60" t="s">
        <v>47</v>
      </c>
      <c r="D26" s="60"/>
      <c r="E26" s="60"/>
      <c r="F26" s="246">
        <f>SUM(F20:F23)</f>
        <v>38.1</v>
      </c>
      <c r="G26" s="247">
        <f aca="true" t="shared" si="3" ref="G26:P26">SUM(G20:G21)</f>
        <v>0</v>
      </c>
      <c r="H26" s="247">
        <f t="shared" si="3"/>
        <v>0</v>
      </c>
      <c r="I26" s="247">
        <f t="shared" si="3"/>
        <v>1</v>
      </c>
      <c r="J26" s="247">
        <f t="shared" si="3"/>
        <v>5.3</v>
      </c>
      <c r="K26" s="247">
        <f t="shared" si="3"/>
        <v>5.3</v>
      </c>
      <c r="L26" s="247">
        <f t="shared" si="3"/>
        <v>5.3</v>
      </c>
      <c r="M26" s="247">
        <f t="shared" si="3"/>
        <v>5.3</v>
      </c>
      <c r="N26" s="247">
        <f t="shared" si="3"/>
        <v>5.3</v>
      </c>
      <c r="O26" s="247">
        <f t="shared" si="3"/>
        <v>5.3</v>
      </c>
      <c r="P26" s="248">
        <f t="shared" si="3"/>
        <v>5.3</v>
      </c>
      <c r="Q26" s="290"/>
    </row>
    <row r="27" spans="1:17" s="237" customFormat="1" ht="12.75">
      <c r="A27" s="319"/>
      <c r="B27" s="312"/>
      <c r="C27" s="272" t="s">
        <v>48</v>
      </c>
      <c r="D27" s="272"/>
      <c r="E27" s="272"/>
      <c r="F27" s="246">
        <f aca="true" t="shared" si="4" ref="F27:P27">F25-F26</f>
        <v>-37.6</v>
      </c>
      <c r="G27" s="246">
        <f t="shared" si="4"/>
        <v>0</v>
      </c>
      <c r="H27" s="246">
        <f t="shared" si="4"/>
        <v>0.5</v>
      </c>
      <c r="I27" s="246">
        <f t="shared" si="4"/>
        <v>-1</v>
      </c>
      <c r="J27" s="246">
        <f t="shared" si="4"/>
        <v>-5.3</v>
      </c>
      <c r="K27" s="246">
        <f t="shared" si="4"/>
        <v>-5.3</v>
      </c>
      <c r="L27" s="246">
        <f t="shared" si="4"/>
        <v>-5.3</v>
      </c>
      <c r="M27" s="246">
        <f t="shared" si="4"/>
        <v>-5.3</v>
      </c>
      <c r="N27" s="246">
        <f t="shared" si="4"/>
        <v>-5.3</v>
      </c>
      <c r="O27" s="246">
        <f t="shared" si="4"/>
        <v>-5.3</v>
      </c>
      <c r="P27" s="273">
        <f t="shared" si="4"/>
        <v>-5.3</v>
      </c>
      <c r="Q27" s="291"/>
    </row>
    <row r="28" spans="1:17" ht="15.75">
      <c r="A28" s="318"/>
      <c r="B28" s="306" t="s">
        <v>45</v>
      </c>
      <c r="C28" s="296"/>
      <c r="D28" s="296"/>
      <c r="E28" s="296"/>
      <c r="F28" s="301"/>
      <c r="G28" s="301"/>
      <c r="H28" s="301"/>
      <c r="I28" s="301"/>
      <c r="J28" s="301"/>
      <c r="K28" s="301"/>
      <c r="L28" s="301"/>
      <c r="M28" s="301"/>
      <c r="N28" s="301"/>
      <c r="O28" s="301"/>
      <c r="P28" s="313"/>
      <c r="Q28" s="290"/>
    </row>
    <row r="29" spans="1:17" ht="12.75">
      <c r="A29" s="318"/>
      <c r="B29" s="310"/>
      <c r="C29" s="60" t="s">
        <v>20</v>
      </c>
      <c r="D29" s="60"/>
      <c r="E29" s="60"/>
      <c r="F29" s="246">
        <f aca="true" t="shared" si="5" ref="F29:P29">F25*2.4</f>
        <v>1.2</v>
      </c>
      <c r="G29" s="247">
        <f t="shared" si="5"/>
        <v>0</v>
      </c>
      <c r="H29" s="247">
        <f t="shared" si="5"/>
        <v>1.2</v>
      </c>
      <c r="I29" s="247">
        <f t="shared" si="5"/>
        <v>0</v>
      </c>
      <c r="J29" s="247">
        <f t="shared" si="5"/>
        <v>0</v>
      </c>
      <c r="K29" s="247">
        <f t="shared" si="5"/>
        <v>0</v>
      </c>
      <c r="L29" s="247">
        <f t="shared" si="5"/>
        <v>0</v>
      </c>
      <c r="M29" s="247">
        <f t="shared" si="5"/>
        <v>0</v>
      </c>
      <c r="N29" s="247">
        <f t="shared" si="5"/>
        <v>0</v>
      </c>
      <c r="O29" s="247">
        <f t="shared" si="5"/>
        <v>0</v>
      </c>
      <c r="P29" s="248">
        <f t="shared" si="5"/>
        <v>0</v>
      </c>
      <c r="Q29" s="290"/>
    </row>
    <row r="30" spans="1:17" ht="13.5" thickBot="1">
      <c r="A30" s="318"/>
      <c r="B30" s="314"/>
      <c r="C30" s="281" t="s">
        <v>46</v>
      </c>
      <c r="D30" s="281"/>
      <c r="E30" s="281"/>
      <c r="F30" s="282">
        <f aca="true" t="shared" si="6" ref="F30:P30">F26*2.4</f>
        <v>91.44</v>
      </c>
      <c r="G30" s="283">
        <f t="shared" si="6"/>
        <v>0</v>
      </c>
      <c r="H30" s="283">
        <f t="shared" si="6"/>
        <v>0</v>
      </c>
      <c r="I30" s="283">
        <f t="shared" si="6"/>
        <v>2.4</v>
      </c>
      <c r="J30" s="283">
        <f t="shared" si="6"/>
        <v>12.719999999999999</v>
      </c>
      <c r="K30" s="283">
        <f t="shared" si="6"/>
        <v>12.719999999999999</v>
      </c>
      <c r="L30" s="283">
        <f t="shared" si="6"/>
        <v>12.719999999999999</v>
      </c>
      <c r="M30" s="283">
        <f t="shared" si="6"/>
        <v>12.719999999999999</v>
      </c>
      <c r="N30" s="283">
        <f t="shared" si="6"/>
        <v>12.719999999999999</v>
      </c>
      <c r="O30" s="283">
        <f t="shared" si="6"/>
        <v>12.719999999999999</v>
      </c>
      <c r="P30" s="284">
        <f t="shared" si="6"/>
        <v>12.719999999999999</v>
      </c>
      <c r="Q30" s="290"/>
    </row>
    <row r="31" spans="2:16" ht="12.75">
      <c r="B31" s="295"/>
      <c r="C31" s="295"/>
      <c r="D31" s="295"/>
      <c r="E31" s="295"/>
      <c r="F31" s="295"/>
      <c r="G31" s="295"/>
      <c r="H31" s="295"/>
      <c r="I31" s="295"/>
      <c r="J31" s="295"/>
      <c r="K31" s="295"/>
      <c r="L31" s="295"/>
      <c r="M31" s="295"/>
      <c r="N31" s="295"/>
      <c r="O31" s="295"/>
      <c r="P31" s="295"/>
    </row>
  </sheetData>
  <sheetProtection/>
  <mergeCells count="1">
    <mergeCell ref="C2:P3"/>
  </mergeCells>
  <dataValidations count="1">
    <dataValidation type="list" allowBlank="1" showInputMessage="1" showErrorMessage="1" sqref="D23 D20:D21">
      <formula1>"Y, N"</formula1>
    </dataValidation>
  </dataValidation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30"/>
  <sheetViews>
    <sheetView zoomScalePageLayoutView="0" workbookViewId="0" topLeftCell="A1">
      <selection activeCell="C8" sqref="C8:D34"/>
    </sheetView>
  </sheetViews>
  <sheetFormatPr defaultColWidth="9.140625" defaultRowHeight="12.75"/>
  <cols>
    <col min="1" max="1" width="4.7109375" style="1" customWidth="1"/>
    <col min="2" max="2" width="24.140625" style="1" customWidth="1"/>
    <col min="3" max="16384" width="9.140625" style="1" customWidth="1"/>
  </cols>
  <sheetData>
    <row r="1" ht="12.75">
      <c r="A1" s="1">
        <v>12</v>
      </c>
    </row>
    <row r="2" spans="2:15" ht="12.75">
      <c r="B2" s="382" t="str">
        <f>VLOOKUP(A1,Summary!$B$7:$C$36,2,FALSE)</f>
        <v>The Department of Health and other central bodies will, over time, stop providing certain information where this is better done by the market. For instance, we will no longer provide patient comment – instead we will show patient comment from a number of routes. </v>
      </c>
      <c r="C2" s="365" t="e">
        <f>VLOOKUP(B1,#REF!,2,FALSE)</f>
        <v>#REF!</v>
      </c>
      <c r="D2" s="365" t="e">
        <f>VLOOKUP(C1,#REF!,2,FALSE)</f>
        <v>#REF!</v>
      </c>
      <c r="E2" s="365" t="e">
        <f>VLOOKUP(D1,#REF!,2,FALSE)</f>
        <v>#REF!</v>
      </c>
      <c r="F2" s="365" t="e">
        <v>#REF!</v>
      </c>
      <c r="G2" s="365" t="e">
        <v>#REF!</v>
      </c>
      <c r="H2" s="365" t="e">
        <v>#REF!</v>
      </c>
      <c r="I2" s="365" t="e">
        <v>#REF!</v>
      </c>
      <c r="J2" s="365" t="e">
        <v>#REF!</v>
      </c>
      <c r="K2" s="365" t="e">
        <v>#REF!</v>
      </c>
      <c r="L2" s="365" t="e">
        <v>#REF!</v>
      </c>
      <c r="M2" s="365" t="e">
        <v>#REF!</v>
      </c>
      <c r="N2" s="365" t="e">
        <v>#REF!</v>
      </c>
      <c r="O2" s="365" t="e">
        <v>#REF!</v>
      </c>
    </row>
    <row r="3" spans="2:15" ht="12.75">
      <c r="B3" s="365" t="e">
        <f>VLOOKUP(A2,#REF!,2,FALSE)</f>
        <v>#REF!</v>
      </c>
      <c r="C3" s="365" t="e">
        <f>VLOOKUP(B2,#REF!,2,FALSE)</f>
        <v>#VALUE!</v>
      </c>
      <c r="D3" s="365" t="e">
        <f>VLOOKUP(C2,#REF!,2,FALSE)</f>
        <v>#REF!</v>
      </c>
      <c r="E3" s="365" t="e">
        <f>VLOOKUP(D2,#REF!,2,FALSE)</f>
        <v>#REF!</v>
      </c>
      <c r="F3" s="365" t="e">
        <v>#REF!</v>
      </c>
      <c r="G3" s="365" t="e">
        <v>#REF!</v>
      </c>
      <c r="H3" s="365" t="e">
        <v>#REF!</v>
      </c>
      <c r="I3" s="365" t="e">
        <v>#REF!</v>
      </c>
      <c r="J3" s="365" t="e">
        <v>#REF!</v>
      </c>
      <c r="K3" s="365" t="e">
        <v>#REF!</v>
      </c>
      <c r="L3" s="365" t="e">
        <v>#REF!</v>
      </c>
      <c r="M3" s="365" t="e">
        <v>#REF!</v>
      </c>
      <c r="N3" s="365" t="e">
        <v>#REF!</v>
      </c>
      <c r="O3" s="365" t="e">
        <v>#REF!</v>
      </c>
    </row>
    <row r="4" spans="1:15" ht="12.75">
      <c r="A4" s="10"/>
      <c r="B4" s="10"/>
      <c r="C4" s="10"/>
      <c r="D4" s="10"/>
      <c r="E4" s="12" t="s">
        <v>30</v>
      </c>
      <c r="F4" s="13">
        <v>0</v>
      </c>
      <c r="G4" s="13">
        <v>1</v>
      </c>
      <c r="H4" s="13">
        <v>2</v>
      </c>
      <c r="I4" s="13">
        <v>3</v>
      </c>
      <c r="J4" s="13">
        <v>4</v>
      </c>
      <c r="K4" s="13">
        <v>5</v>
      </c>
      <c r="L4" s="13">
        <v>6</v>
      </c>
      <c r="M4" s="13">
        <v>7</v>
      </c>
      <c r="N4" s="13">
        <v>8</v>
      </c>
      <c r="O4" s="13">
        <v>9</v>
      </c>
    </row>
    <row r="5" spans="1:15" ht="26.25">
      <c r="A5" s="18" t="s">
        <v>26</v>
      </c>
      <c r="B5" s="10" t="s">
        <v>19</v>
      </c>
      <c r="C5" s="10" t="s">
        <v>27</v>
      </c>
      <c r="D5" s="10" t="s">
        <v>28</v>
      </c>
      <c r="E5" s="10" t="s">
        <v>29</v>
      </c>
      <c r="F5" s="11" t="s">
        <v>31</v>
      </c>
      <c r="G5" s="11" t="s">
        <v>32</v>
      </c>
      <c r="H5" s="11" t="s">
        <v>33</v>
      </c>
      <c r="I5" s="11" t="s">
        <v>34</v>
      </c>
      <c r="J5" s="11" t="s">
        <v>35</v>
      </c>
      <c r="K5" s="11" t="s">
        <v>36</v>
      </c>
      <c r="L5" s="11" t="s">
        <v>37</v>
      </c>
      <c r="M5" s="11" t="s">
        <v>38</v>
      </c>
      <c r="N5" s="11" t="s">
        <v>39</v>
      </c>
      <c r="O5" s="11" t="s">
        <v>40</v>
      </c>
    </row>
    <row r="6" spans="1:15" ht="15.75">
      <c r="A6" s="5" t="s">
        <v>20</v>
      </c>
      <c r="B6" s="4"/>
      <c r="C6" s="4"/>
      <c r="D6" s="4"/>
      <c r="E6" s="4"/>
      <c r="F6" s="4"/>
      <c r="G6" s="4"/>
      <c r="H6" s="4"/>
      <c r="I6" s="4"/>
      <c r="J6" s="4"/>
      <c r="K6" s="4"/>
      <c r="L6" s="4"/>
      <c r="M6" s="4"/>
      <c r="N6" s="4"/>
      <c r="O6" s="4"/>
    </row>
    <row r="7" spans="1:15" ht="12.75">
      <c r="A7" s="6" t="s">
        <v>25</v>
      </c>
      <c r="B7" s="6"/>
      <c r="C7" s="6"/>
      <c r="D7" s="6"/>
      <c r="E7" s="6"/>
      <c r="F7" s="6"/>
      <c r="G7" s="6"/>
      <c r="H7" s="6"/>
      <c r="I7" s="6"/>
      <c r="J7" s="6"/>
      <c r="K7" s="6"/>
      <c r="L7" s="6"/>
      <c r="M7" s="6"/>
      <c r="N7" s="6"/>
      <c r="O7" s="6"/>
    </row>
    <row r="8" spans="1:15" ht="12.75">
      <c r="A8" s="1">
        <v>1</v>
      </c>
      <c r="B8" s="2"/>
      <c r="C8" s="2"/>
      <c r="D8" s="1" t="s">
        <v>151</v>
      </c>
      <c r="E8" s="14">
        <f>SUM(F8:O8)</f>
        <v>0</v>
      </c>
      <c r="F8" s="7">
        <v>0</v>
      </c>
      <c r="G8" s="7">
        <v>0</v>
      </c>
      <c r="H8" s="7">
        <v>0</v>
      </c>
      <c r="I8" s="7">
        <v>0</v>
      </c>
      <c r="J8" s="7">
        <v>0</v>
      </c>
      <c r="K8" s="7">
        <v>0</v>
      </c>
      <c r="L8" s="7">
        <v>0</v>
      </c>
      <c r="M8" s="7">
        <v>0</v>
      </c>
      <c r="N8" s="7">
        <v>0</v>
      </c>
      <c r="O8" s="7">
        <v>0</v>
      </c>
    </row>
    <row r="9" spans="1:15" ht="12.75">
      <c r="A9" s="1">
        <v>2</v>
      </c>
      <c r="B9" s="2"/>
      <c r="C9" s="2"/>
      <c r="D9" s="1" t="s">
        <v>151</v>
      </c>
      <c r="E9" s="14">
        <f>SUM(F9:O9)</f>
        <v>0</v>
      </c>
      <c r="F9" s="7">
        <v>0</v>
      </c>
      <c r="G9" s="7">
        <v>0</v>
      </c>
      <c r="H9" s="7">
        <v>0</v>
      </c>
      <c r="I9" s="7">
        <v>0</v>
      </c>
      <c r="J9" s="7">
        <v>0</v>
      </c>
      <c r="K9" s="7">
        <v>0</v>
      </c>
      <c r="L9" s="7">
        <v>0</v>
      </c>
      <c r="M9" s="7">
        <v>0</v>
      </c>
      <c r="N9" s="7">
        <v>0</v>
      </c>
      <c r="O9" s="7">
        <v>0</v>
      </c>
    </row>
    <row r="10" spans="1:15" ht="12.75">
      <c r="A10" s="1">
        <v>3</v>
      </c>
      <c r="B10" s="2"/>
      <c r="C10" s="2"/>
      <c r="D10" s="1" t="s">
        <v>151</v>
      </c>
      <c r="E10" s="14">
        <f>SUM(F10:O10)</f>
        <v>0</v>
      </c>
      <c r="F10" s="7">
        <v>0</v>
      </c>
      <c r="G10" s="7">
        <v>0</v>
      </c>
      <c r="H10" s="7">
        <v>0</v>
      </c>
      <c r="I10" s="7">
        <v>0</v>
      </c>
      <c r="J10" s="7">
        <v>0</v>
      </c>
      <c r="K10" s="7">
        <v>0</v>
      </c>
      <c r="L10" s="7">
        <v>0</v>
      </c>
      <c r="M10" s="7">
        <v>0</v>
      </c>
      <c r="N10" s="7">
        <v>0</v>
      </c>
      <c r="O10" s="7">
        <v>0</v>
      </c>
    </row>
    <row r="11" spans="1:15" ht="12.75">
      <c r="A11" s="1">
        <v>4</v>
      </c>
      <c r="E11" s="14">
        <f>SUM(F11:O11)</f>
        <v>0</v>
      </c>
      <c r="F11" s="7">
        <v>0</v>
      </c>
      <c r="G11" s="7">
        <v>0</v>
      </c>
      <c r="H11" s="7">
        <v>0</v>
      </c>
      <c r="I11" s="7">
        <v>0</v>
      </c>
      <c r="J11" s="7">
        <v>0</v>
      </c>
      <c r="K11" s="7">
        <v>0</v>
      </c>
      <c r="L11" s="7">
        <v>0</v>
      </c>
      <c r="M11" s="7">
        <v>0</v>
      </c>
      <c r="N11" s="7">
        <v>0</v>
      </c>
      <c r="O11" s="7">
        <v>0</v>
      </c>
    </row>
    <row r="12" spans="1:15" ht="12.75">
      <c r="A12" s="1">
        <v>5</v>
      </c>
      <c r="E12" s="14">
        <f>SUM(F12:O12)</f>
        <v>0</v>
      </c>
      <c r="F12" s="7">
        <v>0</v>
      </c>
      <c r="G12" s="7">
        <v>0</v>
      </c>
      <c r="H12" s="7">
        <v>0</v>
      </c>
      <c r="I12" s="7">
        <v>0</v>
      </c>
      <c r="J12" s="7">
        <v>0</v>
      </c>
      <c r="K12" s="7">
        <v>0</v>
      </c>
      <c r="L12" s="7">
        <v>0</v>
      </c>
      <c r="M12" s="7">
        <v>0</v>
      </c>
      <c r="N12" s="7">
        <v>0</v>
      </c>
      <c r="O12" s="7">
        <v>0</v>
      </c>
    </row>
    <row r="13" spans="5:15" ht="12.75">
      <c r="E13" s="14"/>
      <c r="F13" s="7"/>
      <c r="G13" s="7"/>
      <c r="H13" s="7"/>
      <c r="I13" s="7"/>
      <c r="J13" s="7"/>
      <c r="K13" s="7"/>
      <c r="L13" s="7"/>
      <c r="M13" s="7"/>
      <c r="N13" s="7"/>
      <c r="O13" s="7"/>
    </row>
    <row r="14" spans="1:15" ht="12.75">
      <c r="A14" s="6" t="s">
        <v>41</v>
      </c>
      <c r="B14" s="6"/>
      <c r="C14" s="6"/>
      <c r="D14" s="6"/>
      <c r="E14" s="15"/>
      <c r="F14" s="8"/>
      <c r="G14" s="8"/>
      <c r="H14" s="8"/>
      <c r="I14" s="8"/>
      <c r="J14" s="8"/>
      <c r="K14" s="8"/>
      <c r="L14" s="8"/>
      <c r="M14" s="8"/>
      <c r="N14" s="8"/>
      <c r="O14" s="8"/>
    </row>
    <row r="15" spans="1:15" ht="12.75">
      <c r="A15" s="1">
        <v>6</v>
      </c>
      <c r="D15" s="1" t="s">
        <v>151</v>
      </c>
      <c r="E15" s="14">
        <f>SUM(F15:O15)</f>
        <v>0</v>
      </c>
      <c r="F15" s="7">
        <v>0</v>
      </c>
      <c r="G15" s="7">
        <v>0</v>
      </c>
      <c r="H15" s="7">
        <v>0</v>
      </c>
      <c r="I15" s="7">
        <v>0</v>
      </c>
      <c r="J15" s="7">
        <v>0</v>
      </c>
      <c r="K15" s="7">
        <v>0</v>
      </c>
      <c r="L15" s="7">
        <v>0</v>
      </c>
      <c r="M15" s="7">
        <v>0</v>
      </c>
      <c r="N15" s="7">
        <v>0</v>
      </c>
      <c r="O15" s="7">
        <v>0</v>
      </c>
    </row>
    <row r="16" spans="1:15" ht="12.75">
      <c r="A16" s="1">
        <v>7</v>
      </c>
      <c r="D16" s="1" t="s">
        <v>151</v>
      </c>
      <c r="E16" s="14">
        <f>SUM(F16:O16)</f>
        <v>0</v>
      </c>
      <c r="F16" s="7">
        <v>0</v>
      </c>
      <c r="G16" s="7">
        <v>0</v>
      </c>
      <c r="H16" s="7">
        <v>0</v>
      </c>
      <c r="I16" s="7">
        <v>0</v>
      </c>
      <c r="J16" s="7">
        <v>0</v>
      </c>
      <c r="K16" s="7">
        <v>0</v>
      </c>
      <c r="L16" s="7">
        <v>0</v>
      </c>
      <c r="M16" s="7">
        <v>0</v>
      </c>
      <c r="N16" s="7">
        <v>0</v>
      </c>
      <c r="O16" s="7">
        <v>0</v>
      </c>
    </row>
    <row r="17" spans="2:15" s="3" customFormat="1" ht="12.75">
      <c r="B17" s="3" t="s">
        <v>42</v>
      </c>
      <c r="E17" s="14">
        <f>SUM(E8:E12)</f>
        <v>0</v>
      </c>
      <c r="F17" s="14">
        <v>0</v>
      </c>
      <c r="G17" s="14">
        <v>0</v>
      </c>
      <c r="H17" s="14">
        <v>0</v>
      </c>
      <c r="I17" s="14">
        <v>0</v>
      </c>
      <c r="J17" s="14">
        <v>0</v>
      </c>
      <c r="K17" s="14">
        <v>0</v>
      </c>
      <c r="L17" s="14">
        <v>0</v>
      </c>
      <c r="M17" s="14">
        <v>0</v>
      </c>
      <c r="N17" s="14">
        <v>0</v>
      </c>
      <c r="O17" s="14">
        <v>0</v>
      </c>
    </row>
    <row r="18" spans="2:15" s="3" customFormat="1" ht="12.75">
      <c r="B18" s="3" t="s">
        <v>43</v>
      </c>
      <c r="E18" s="14">
        <f>SUM(E15:E16)</f>
        <v>0</v>
      </c>
      <c r="F18" s="14">
        <v>0</v>
      </c>
      <c r="G18" s="14">
        <v>0</v>
      </c>
      <c r="H18" s="14">
        <v>0</v>
      </c>
      <c r="I18" s="14">
        <v>0</v>
      </c>
      <c r="J18" s="14">
        <v>0</v>
      </c>
      <c r="K18" s="14">
        <v>0</v>
      </c>
      <c r="L18" s="14">
        <v>0</v>
      </c>
      <c r="M18" s="14">
        <v>0</v>
      </c>
      <c r="N18" s="14">
        <v>0</v>
      </c>
      <c r="O18" s="14">
        <v>0</v>
      </c>
    </row>
    <row r="19" spans="1:15" ht="15.75">
      <c r="A19" s="5" t="s">
        <v>46</v>
      </c>
      <c r="B19" s="4"/>
      <c r="C19" s="16" t="s">
        <v>49</v>
      </c>
      <c r="D19" s="4"/>
      <c r="E19" s="9"/>
      <c r="F19" s="9"/>
      <c r="G19" s="9"/>
      <c r="H19" s="9"/>
      <c r="I19" s="9"/>
      <c r="J19" s="9"/>
      <c r="K19" s="9"/>
      <c r="L19" s="9"/>
      <c r="M19" s="9"/>
      <c r="N19" s="9"/>
      <c r="O19" s="9"/>
    </row>
    <row r="20" spans="1:15" ht="12.75">
      <c r="A20" s="1">
        <v>1</v>
      </c>
      <c r="C20" s="17" t="s">
        <v>50</v>
      </c>
      <c r="D20" s="1" t="s">
        <v>151</v>
      </c>
      <c r="E20" s="14">
        <f>SUM(F20:O20)</f>
        <v>0</v>
      </c>
      <c r="F20" s="7">
        <v>0</v>
      </c>
      <c r="G20" s="7">
        <v>0</v>
      </c>
      <c r="H20" s="7">
        <v>0</v>
      </c>
      <c r="I20" s="7">
        <v>0</v>
      </c>
      <c r="J20" s="7">
        <v>0</v>
      </c>
      <c r="K20" s="7">
        <v>0</v>
      </c>
      <c r="L20" s="7">
        <v>0</v>
      </c>
      <c r="M20" s="7">
        <v>0</v>
      </c>
      <c r="N20" s="7">
        <v>0</v>
      </c>
      <c r="O20" s="7">
        <v>0</v>
      </c>
    </row>
    <row r="21" spans="1:15" ht="12.75">
      <c r="A21" s="1">
        <v>2</v>
      </c>
      <c r="C21" s="17"/>
      <c r="E21" s="14">
        <f>SUM(F21:O21)</f>
        <v>0</v>
      </c>
      <c r="F21" s="7">
        <v>0</v>
      </c>
      <c r="G21" s="7">
        <v>0</v>
      </c>
      <c r="H21" s="7">
        <v>0</v>
      </c>
      <c r="I21" s="7">
        <v>0</v>
      </c>
      <c r="J21" s="7">
        <v>0</v>
      </c>
      <c r="K21" s="7">
        <v>0</v>
      </c>
      <c r="L21" s="7">
        <v>0</v>
      </c>
      <c r="M21" s="7">
        <v>0</v>
      </c>
      <c r="N21" s="7">
        <v>0</v>
      </c>
      <c r="O21" s="7">
        <v>0</v>
      </c>
    </row>
    <row r="22" spans="1:15" ht="12.75">
      <c r="A22" s="1">
        <v>3</v>
      </c>
      <c r="C22" s="17"/>
      <c r="E22" s="14">
        <f>SUM(F22:O22)</f>
        <v>0</v>
      </c>
      <c r="F22" s="7">
        <v>0</v>
      </c>
      <c r="G22" s="7">
        <v>0</v>
      </c>
      <c r="H22" s="7">
        <v>0</v>
      </c>
      <c r="I22" s="7">
        <v>0</v>
      </c>
      <c r="J22" s="7">
        <v>0</v>
      </c>
      <c r="K22" s="7">
        <v>0</v>
      </c>
      <c r="L22" s="7">
        <v>0</v>
      </c>
      <c r="M22" s="7">
        <v>0</v>
      </c>
      <c r="N22" s="7">
        <v>0</v>
      </c>
      <c r="O22" s="7">
        <v>0</v>
      </c>
    </row>
    <row r="23" spans="3:15" ht="12.75">
      <c r="C23" s="17"/>
      <c r="E23" s="14"/>
      <c r="F23" s="7"/>
      <c r="G23" s="7"/>
      <c r="H23" s="7"/>
      <c r="I23" s="7"/>
      <c r="J23" s="7"/>
      <c r="K23" s="7"/>
      <c r="L23" s="7"/>
      <c r="M23" s="7"/>
      <c r="N23" s="7"/>
      <c r="O23" s="7"/>
    </row>
    <row r="24" spans="1:15" ht="15.75">
      <c r="A24" s="5" t="s">
        <v>29</v>
      </c>
      <c r="B24" s="4"/>
      <c r="C24" s="4"/>
      <c r="D24" s="4"/>
      <c r="E24" s="9"/>
      <c r="F24" s="9"/>
      <c r="G24" s="9"/>
      <c r="H24" s="9"/>
      <c r="I24" s="9"/>
      <c r="J24" s="9"/>
      <c r="K24" s="9"/>
      <c r="L24" s="9"/>
      <c r="M24" s="9"/>
      <c r="N24" s="9"/>
      <c r="O24" s="9"/>
    </row>
    <row r="25" spans="2:15" ht="12.75">
      <c r="B25" s="1" t="s">
        <v>44</v>
      </c>
      <c r="E25" s="14">
        <f>SUM(E17:E18)</f>
        <v>0</v>
      </c>
      <c r="F25" s="7">
        <v>0</v>
      </c>
      <c r="G25" s="7">
        <v>0</v>
      </c>
      <c r="H25" s="7">
        <v>0</v>
      </c>
      <c r="I25" s="7">
        <v>0</v>
      </c>
      <c r="J25" s="7">
        <v>0</v>
      </c>
      <c r="K25" s="7">
        <v>0</v>
      </c>
      <c r="L25" s="7">
        <v>0</v>
      </c>
      <c r="M25" s="7">
        <v>0</v>
      </c>
      <c r="N25" s="7">
        <v>0</v>
      </c>
      <c r="O25" s="7">
        <v>0</v>
      </c>
    </row>
    <row r="26" spans="2:15" ht="12.75">
      <c r="B26" s="1" t="s">
        <v>47</v>
      </c>
      <c r="E26" s="14">
        <f>SUM(E20:E22)</f>
        <v>0</v>
      </c>
      <c r="F26" s="7">
        <v>0</v>
      </c>
      <c r="G26" s="7">
        <v>0</v>
      </c>
      <c r="H26" s="7">
        <v>0</v>
      </c>
      <c r="I26" s="7">
        <v>0</v>
      </c>
      <c r="J26" s="7">
        <v>0</v>
      </c>
      <c r="K26" s="7">
        <v>0</v>
      </c>
      <c r="L26" s="7">
        <v>0</v>
      </c>
      <c r="M26" s="7">
        <v>0</v>
      </c>
      <c r="N26" s="7">
        <v>0</v>
      </c>
      <c r="O26" s="7">
        <v>0</v>
      </c>
    </row>
    <row r="27" spans="2:15" s="3" customFormat="1" ht="12.75">
      <c r="B27" s="3" t="s">
        <v>48</v>
      </c>
      <c r="E27" s="14">
        <f>E25-E26</f>
        <v>0</v>
      </c>
      <c r="F27" s="14">
        <v>0</v>
      </c>
      <c r="G27" s="14">
        <v>0</v>
      </c>
      <c r="H27" s="14">
        <v>0</v>
      </c>
      <c r="I27" s="14">
        <v>0</v>
      </c>
      <c r="J27" s="14">
        <v>0</v>
      </c>
      <c r="K27" s="14">
        <v>0</v>
      </c>
      <c r="L27" s="14">
        <v>0</v>
      </c>
      <c r="M27" s="14">
        <v>0</v>
      </c>
      <c r="N27" s="14">
        <v>0</v>
      </c>
      <c r="O27" s="14">
        <v>0</v>
      </c>
    </row>
    <row r="28" spans="1:15" ht="15.75">
      <c r="A28" s="5" t="s">
        <v>45</v>
      </c>
      <c r="B28" s="4"/>
      <c r="C28" s="4"/>
      <c r="D28" s="4"/>
      <c r="E28" s="9"/>
      <c r="F28" s="9"/>
      <c r="G28" s="9"/>
      <c r="H28" s="9"/>
      <c r="I28" s="9"/>
      <c r="J28" s="9"/>
      <c r="K28" s="9"/>
      <c r="L28" s="9"/>
      <c r="M28" s="9"/>
      <c r="N28" s="9"/>
      <c r="O28" s="9"/>
    </row>
    <row r="29" spans="2:15" ht="12.75">
      <c r="B29" s="1" t="s">
        <v>20</v>
      </c>
      <c r="E29" s="14">
        <f>E25*2.4</f>
        <v>0</v>
      </c>
      <c r="F29" s="7">
        <v>0</v>
      </c>
      <c r="G29" s="7">
        <v>0</v>
      </c>
      <c r="H29" s="7">
        <v>0</v>
      </c>
      <c r="I29" s="7">
        <v>0</v>
      </c>
      <c r="J29" s="7">
        <v>0</v>
      </c>
      <c r="K29" s="7">
        <v>0</v>
      </c>
      <c r="L29" s="7">
        <v>0</v>
      </c>
      <c r="M29" s="7">
        <v>0</v>
      </c>
      <c r="N29" s="7">
        <v>0</v>
      </c>
      <c r="O29" s="7">
        <v>0</v>
      </c>
    </row>
    <row r="30" spans="2:15" ht="12.75">
      <c r="B30" s="1" t="s">
        <v>46</v>
      </c>
      <c r="E30" s="14">
        <f>E26*2.4</f>
        <v>0</v>
      </c>
      <c r="F30" s="7">
        <v>0</v>
      </c>
      <c r="G30" s="7">
        <v>0</v>
      </c>
      <c r="H30" s="7">
        <v>0</v>
      </c>
      <c r="I30" s="7">
        <v>0</v>
      </c>
      <c r="J30" s="7">
        <v>0</v>
      </c>
      <c r="K30" s="7">
        <v>0</v>
      </c>
      <c r="L30" s="7">
        <v>0</v>
      </c>
      <c r="M30" s="7">
        <v>0</v>
      </c>
      <c r="N30" s="7">
        <v>0</v>
      </c>
      <c r="O30" s="7">
        <v>0</v>
      </c>
    </row>
  </sheetData>
  <sheetProtection/>
  <mergeCells count="1">
    <mergeCell ref="B2:O3"/>
  </mergeCells>
  <dataValidations count="1">
    <dataValidation type="list" allowBlank="1" showInputMessage="1" showErrorMessage="1" sqref="C20:C23">
      <formula1>"Y, N"</formula1>
    </dataValidation>
  </dataValidation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O30"/>
  <sheetViews>
    <sheetView zoomScalePageLayoutView="0" workbookViewId="0" topLeftCell="A1">
      <selection activeCell="D17" sqref="D17"/>
    </sheetView>
  </sheetViews>
  <sheetFormatPr defaultColWidth="9.140625" defaultRowHeight="12.75"/>
  <cols>
    <col min="1" max="1" width="4.7109375" style="1" customWidth="1"/>
    <col min="2" max="2" width="24.140625" style="1" customWidth="1"/>
    <col min="3" max="16384" width="9.140625" style="1" customWidth="1"/>
  </cols>
  <sheetData>
    <row r="1" ht="12.75">
      <c r="A1" s="1">
        <v>13</v>
      </c>
    </row>
    <row r="2" spans="2:15" ht="12.75">
      <c r="B2" s="382" t="str">
        <f>VLOOKUP(A1,Summary!$B$7:$C$36,2,FALSE)</f>
        <v>The Department of Health and the NHS Commissioning Board will bring together representatives from the voluntary sector, health and care professions and industry, to consider how to increase health literacy and support information producers to communicate effectively in ways that are meaningful to us as citizens, patients and service users..</v>
      </c>
      <c r="C2" s="365" t="e">
        <f>VLOOKUP(B1,#REF!,2,FALSE)</f>
        <v>#REF!</v>
      </c>
      <c r="D2" s="365" t="e">
        <f>VLOOKUP(C1,#REF!,2,FALSE)</f>
        <v>#REF!</v>
      </c>
      <c r="E2" s="365" t="e">
        <f>VLOOKUP(D1,#REF!,2,FALSE)</f>
        <v>#REF!</v>
      </c>
      <c r="F2" s="365" t="e">
        <v>#REF!</v>
      </c>
      <c r="G2" s="365" t="e">
        <v>#REF!</v>
      </c>
      <c r="H2" s="365" t="e">
        <v>#REF!</v>
      </c>
      <c r="I2" s="365" t="e">
        <v>#REF!</v>
      </c>
      <c r="J2" s="365" t="e">
        <v>#REF!</v>
      </c>
      <c r="K2" s="365" t="e">
        <v>#REF!</v>
      </c>
      <c r="L2" s="365" t="e">
        <v>#REF!</v>
      </c>
      <c r="M2" s="365" t="e">
        <v>#REF!</v>
      </c>
      <c r="N2" s="365" t="e">
        <v>#REF!</v>
      </c>
      <c r="O2" s="365" t="e">
        <v>#REF!</v>
      </c>
    </row>
    <row r="3" spans="2:15" ht="12.75">
      <c r="B3" s="365" t="e">
        <f>VLOOKUP(A2,#REF!,2,FALSE)</f>
        <v>#REF!</v>
      </c>
      <c r="C3" s="365" t="e">
        <f>VLOOKUP(B2,#REF!,2,FALSE)</f>
        <v>#VALUE!</v>
      </c>
      <c r="D3" s="365" t="e">
        <f>VLOOKUP(C2,#REF!,2,FALSE)</f>
        <v>#REF!</v>
      </c>
      <c r="E3" s="365" t="e">
        <f>VLOOKUP(D2,#REF!,2,FALSE)</f>
        <v>#REF!</v>
      </c>
      <c r="F3" s="365" t="e">
        <v>#REF!</v>
      </c>
      <c r="G3" s="365" t="e">
        <v>#REF!</v>
      </c>
      <c r="H3" s="365" t="e">
        <v>#REF!</v>
      </c>
      <c r="I3" s="365" t="e">
        <v>#REF!</v>
      </c>
      <c r="J3" s="365" t="e">
        <v>#REF!</v>
      </c>
      <c r="K3" s="365" t="e">
        <v>#REF!</v>
      </c>
      <c r="L3" s="365" t="e">
        <v>#REF!</v>
      </c>
      <c r="M3" s="365" t="e">
        <v>#REF!</v>
      </c>
      <c r="N3" s="365" t="e">
        <v>#REF!</v>
      </c>
      <c r="O3" s="365" t="e">
        <v>#REF!</v>
      </c>
    </row>
    <row r="4" spans="1:15" ht="12.75">
      <c r="A4" s="10"/>
      <c r="B4" s="10"/>
      <c r="C4" s="10"/>
      <c r="D4" s="10"/>
      <c r="E4" s="12" t="s">
        <v>30</v>
      </c>
      <c r="F4" s="13">
        <v>0</v>
      </c>
      <c r="G4" s="13">
        <v>1</v>
      </c>
      <c r="H4" s="13">
        <v>2</v>
      </c>
      <c r="I4" s="13">
        <v>3</v>
      </c>
      <c r="J4" s="13">
        <v>4</v>
      </c>
      <c r="K4" s="13">
        <v>5</v>
      </c>
      <c r="L4" s="13">
        <v>6</v>
      </c>
      <c r="M4" s="13">
        <v>7</v>
      </c>
      <c r="N4" s="13">
        <v>8</v>
      </c>
      <c r="O4" s="13">
        <v>9</v>
      </c>
    </row>
    <row r="5" spans="1:15" ht="26.25">
      <c r="A5" s="18" t="s">
        <v>26</v>
      </c>
      <c r="B5" s="10" t="s">
        <v>19</v>
      </c>
      <c r="C5" s="10" t="s">
        <v>27</v>
      </c>
      <c r="D5" s="10" t="s">
        <v>28</v>
      </c>
      <c r="E5" s="10" t="s">
        <v>29</v>
      </c>
      <c r="F5" s="11" t="s">
        <v>31</v>
      </c>
      <c r="G5" s="11" t="s">
        <v>32</v>
      </c>
      <c r="H5" s="11" t="s">
        <v>33</v>
      </c>
      <c r="I5" s="11" t="s">
        <v>34</v>
      </c>
      <c r="J5" s="11" t="s">
        <v>35</v>
      </c>
      <c r="K5" s="11" t="s">
        <v>36</v>
      </c>
      <c r="L5" s="11" t="s">
        <v>37</v>
      </c>
      <c r="M5" s="11" t="s">
        <v>38</v>
      </c>
      <c r="N5" s="11" t="s">
        <v>39</v>
      </c>
      <c r="O5" s="11" t="s">
        <v>40</v>
      </c>
    </row>
    <row r="6" spans="1:15" ht="15.75">
      <c r="A6" s="5" t="s">
        <v>20</v>
      </c>
      <c r="B6" s="4"/>
      <c r="C6" s="4"/>
      <c r="D6" s="4"/>
      <c r="E6" s="4"/>
      <c r="F6" s="4"/>
      <c r="G6" s="4"/>
      <c r="H6" s="4"/>
      <c r="I6" s="4"/>
      <c r="J6" s="4"/>
      <c r="K6" s="4"/>
      <c r="L6" s="4"/>
      <c r="M6" s="4"/>
      <c r="N6" s="4"/>
      <c r="O6" s="4"/>
    </row>
    <row r="7" spans="1:15" ht="12.75">
      <c r="A7" s="6" t="s">
        <v>25</v>
      </c>
      <c r="B7" s="6"/>
      <c r="C7" s="6"/>
      <c r="D7" s="6"/>
      <c r="E7" s="6"/>
      <c r="F7" s="6"/>
      <c r="G7" s="6"/>
      <c r="H7" s="6"/>
      <c r="I7" s="6"/>
      <c r="J7" s="6"/>
      <c r="K7" s="6"/>
      <c r="L7" s="6"/>
      <c r="M7" s="6"/>
      <c r="N7" s="6"/>
      <c r="O7" s="6"/>
    </row>
    <row r="8" spans="1:15" ht="12.75">
      <c r="A8" s="1">
        <v>1</v>
      </c>
      <c r="B8" s="2"/>
      <c r="C8" s="2"/>
      <c r="D8" s="1" t="s">
        <v>151</v>
      </c>
      <c r="E8" s="14">
        <f aca="true" t="shared" si="0" ref="E8:E13">SUM(F8:O8)</f>
        <v>0</v>
      </c>
      <c r="F8" s="7">
        <v>0</v>
      </c>
      <c r="G8" s="7">
        <v>0</v>
      </c>
      <c r="H8" s="7">
        <v>0</v>
      </c>
      <c r="I8" s="7">
        <v>0</v>
      </c>
      <c r="J8" s="7">
        <v>0</v>
      </c>
      <c r="K8" s="7">
        <v>0</v>
      </c>
      <c r="L8" s="7">
        <v>0</v>
      </c>
      <c r="M8" s="7">
        <v>0</v>
      </c>
      <c r="N8" s="7">
        <v>0</v>
      </c>
      <c r="O8" s="7">
        <v>0</v>
      </c>
    </row>
    <row r="9" spans="1:15" ht="12.75">
      <c r="A9" s="1">
        <v>2</v>
      </c>
      <c r="B9" s="2"/>
      <c r="C9" s="2"/>
      <c r="D9" s="1" t="s">
        <v>151</v>
      </c>
      <c r="E9" s="14">
        <f t="shared" si="0"/>
        <v>0</v>
      </c>
      <c r="F9" s="7">
        <v>0</v>
      </c>
      <c r="G9" s="7">
        <v>0</v>
      </c>
      <c r="H9" s="7">
        <v>0</v>
      </c>
      <c r="I9" s="7">
        <v>0</v>
      </c>
      <c r="J9" s="7">
        <v>0</v>
      </c>
      <c r="K9" s="7">
        <v>0</v>
      </c>
      <c r="L9" s="7">
        <v>0</v>
      </c>
      <c r="M9" s="7">
        <v>0</v>
      </c>
      <c r="N9" s="7">
        <v>0</v>
      </c>
      <c r="O9" s="7">
        <v>0</v>
      </c>
    </row>
    <row r="10" spans="1:15" ht="12.75">
      <c r="A10" s="1">
        <v>3</v>
      </c>
      <c r="B10" s="2"/>
      <c r="C10" s="2"/>
      <c r="D10" s="1" t="s">
        <v>151</v>
      </c>
      <c r="E10" s="14">
        <f t="shared" si="0"/>
        <v>0</v>
      </c>
      <c r="F10" s="7">
        <v>0</v>
      </c>
      <c r="G10" s="7">
        <v>0</v>
      </c>
      <c r="H10" s="7">
        <v>0</v>
      </c>
      <c r="I10" s="7">
        <v>0</v>
      </c>
      <c r="J10" s="7">
        <v>0</v>
      </c>
      <c r="K10" s="7">
        <v>0</v>
      </c>
      <c r="L10" s="7">
        <v>0</v>
      </c>
      <c r="M10" s="7">
        <v>0</v>
      </c>
      <c r="N10" s="7">
        <v>0</v>
      </c>
      <c r="O10" s="7">
        <v>0</v>
      </c>
    </row>
    <row r="11" spans="1:15" ht="12.75">
      <c r="A11" s="1">
        <v>4</v>
      </c>
      <c r="E11" s="14">
        <f t="shared" si="0"/>
        <v>0</v>
      </c>
      <c r="F11" s="7">
        <v>0</v>
      </c>
      <c r="G11" s="7">
        <v>0</v>
      </c>
      <c r="H11" s="7">
        <v>0</v>
      </c>
      <c r="I11" s="7">
        <v>0</v>
      </c>
      <c r="J11" s="7">
        <v>0</v>
      </c>
      <c r="K11" s="7">
        <v>0</v>
      </c>
      <c r="L11" s="7">
        <v>0</v>
      </c>
      <c r="M11" s="7">
        <v>0</v>
      </c>
      <c r="N11" s="7">
        <v>0</v>
      </c>
      <c r="O11" s="7">
        <v>0</v>
      </c>
    </row>
    <row r="12" spans="1:15" ht="12.75">
      <c r="A12" s="1">
        <v>5</v>
      </c>
      <c r="E12" s="14">
        <f t="shared" si="0"/>
        <v>0</v>
      </c>
      <c r="F12" s="7">
        <v>0</v>
      </c>
      <c r="G12" s="7">
        <v>0</v>
      </c>
      <c r="H12" s="7">
        <v>0</v>
      </c>
      <c r="I12" s="7">
        <v>0</v>
      </c>
      <c r="J12" s="7">
        <v>0</v>
      </c>
      <c r="K12" s="7">
        <v>0</v>
      </c>
      <c r="L12" s="7">
        <v>0</v>
      </c>
      <c r="M12" s="7">
        <v>0</v>
      </c>
      <c r="N12" s="7">
        <v>0</v>
      </c>
      <c r="O12" s="7">
        <v>0</v>
      </c>
    </row>
    <row r="13" spans="5:15" ht="12.75">
      <c r="E13" s="14">
        <f t="shared" si="0"/>
        <v>0</v>
      </c>
      <c r="F13" s="7"/>
      <c r="G13" s="7"/>
      <c r="H13" s="7"/>
      <c r="I13" s="7"/>
      <c r="J13" s="7"/>
      <c r="K13" s="7"/>
      <c r="L13" s="7"/>
      <c r="M13" s="7"/>
      <c r="N13" s="7"/>
      <c r="O13" s="7"/>
    </row>
    <row r="14" spans="1:15" ht="12.75">
      <c r="A14" s="6" t="s">
        <v>41</v>
      </c>
      <c r="B14" s="6"/>
      <c r="C14" s="6"/>
      <c r="D14" s="6"/>
      <c r="E14" s="15"/>
      <c r="F14" s="8"/>
      <c r="G14" s="8"/>
      <c r="H14" s="8"/>
      <c r="I14" s="8"/>
      <c r="J14" s="8"/>
      <c r="K14" s="8"/>
      <c r="L14" s="8"/>
      <c r="M14" s="8"/>
      <c r="N14" s="8"/>
      <c r="O14" s="8"/>
    </row>
    <row r="15" spans="1:15" ht="12.75">
      <c r="A15" s="1">
        <v>6</v>
      </c>
      <c r="D15" s="1" t="s">
        <v>151</v>
      </c>
      <c r="E15" s="14">
        <f>SUM(F15:O15)</f>
        <v>0</v>
      </c>
      <c r="F15" s="7">
        <v>0</v>
      </c>
      <c r="G15" s="7">
        <v>0</v>
      </c>
      <c r="H15" s="7">
        <v>0</v>
      </c>
      <c r="I15" s="7">
        <v>0</v>
      </c>
      <c r="J15" s="7">
        <v>0</v>
      </c>
      <c r="K15" s="7">
        <v>0</v>
      </c>
      <c r="L15" s="7">
        <v>0</v>
      </c>
      <c r="M15" s="7">
        <v>0</v>
      </c>
      <c r="N15" s="7">
        <v>0</v>
      </c>
      <c r="O15" s="7">
        <v>0</v>
      </c>
    </row>
    <row r="16" spans="1:15" ht="12.75">
      <c r="A16" s="1">
        <v>7</v>
      </c>
      <c r="D16" s="1" t="s">
        <v>151</v>
      </c>
      <c r="E16" s="14">
        <f>SUM(F16:O16)</f>
        <v>0</v>
      </c>
      <c r="F16" s="7">
        <v>0</v>
      </c>
      <c r="G16" s="7">
        <v>0</v>
      </c>
      <c r="H16" s="7">
        <v>0</v>
      </c>
      <c r="I16" s="7">
        <v>0</v>
      </c>
      <c r="J16" s="7">
        <v>0</v>
      </c>
      <c r="K16" s="7">
        <v>0</v>
      </c>
      <c r="L16" s="7">
        <v>0</v>
      </c>
      <c r="M16" s="7">
        <v>0</v>
      </c>
      <c r="N16" s="7">
        <v>0</v>
      </c>
      <c r="O16" s="7">
        <v>0</v>
      </c>
    </row>
    <row r="17" spans="2:15" s="3" customFormat="1" ht="12.75">
      <c r="B17" s="3" t="s">
        <v>42</v>
      </c>
      <c r="E17" s="14">
        <f>SUM(E8:E13)</f>
        <v>0</v>
      </c>
      <c r="F17" s="14">
        <v>0</v>
      </c>
      <c r="G17" s="14">
        <v>0</v>
      </c>
      <c r="H17" s="14">
        <v>0</v>
      </c>
      <c r="I17" s="14">
        <v>0</v>
      </c>
      <c r="J17" s="14">
        <v>0</v>
      </c>
      <c r="K17" s="14">
        <v>0</v>
      </c>
      <c r="L17" s="14">
        <v>0</v>
      </c>
      <c r="M17" s="14">
        <v>0</v>
      </c>
      <c r="N17" s="14">
        <v>0</v>
      </c>
      <c r="O17" s="14">
        <v>0</v>
      </c>
    </row>
    <row r="18" spans="2:15" s="3" customFormat="1" ht="12.75">
      <c r="B18" s="3" t="s">
        <v>43</v>
      </c>
      <c r="E18" s="14">
        <f>SUM(E15:E16)</f>
        <v>0</v>
      </c>
      <c r="F18" s="14">
        <v>0</v>
      </c>
      <c r="G18" s="14">
        <v>0</v>
      </c>
      <c r="H18" s="14">
        <v>0</v>
      </c>
      <c r="I18" s="14">
        <v>0</v>
      </c>
      <c r="J18" s="14">
        <v>0</v>
      </c>
      <c r="K18" s="14">
        <v>0</v>
      </c>
      <c r="L18" s="14">
        <v>0</v>
      </c>
      <c r="M18" s="14">
        <v>0</v>
      </c>
      <c r="N18" s="14">
        <v>0</v>
      </c>
      <c r="O18" s="14">
        <v>0</v>
      </c>
    </row>
    <row r="19" spans="1:15" ht="15.75">
      <c r="A19" s="5" t="s">
        <v>46</v>
      </c>
      <c r="B19" s="4"/>
      <c r="C19" s="16" t="s">
        <v>49</v>
      </c>
      <c r="D19" s="4"/>
      <c r="E19" s="9"/>
      <c r="F19" s="9"/>
      <c r="G19" s="9"/>
      <c r="H19" s="9"/>
      <c r="I19" s="9"/>
      <c r="J19" s="9"/>
      <c r="K19" s="9"/>
      <c r="L19" s="9"/>
      <c r="M19" s="9"/>
      <c r="N19" s="9"/>
      <c r="O19" s="9"/>
    </row>
    <row r="20" spans="1:15" ht="12.75">
      <c r="A20" s="1">
        <v>1</v>
      </c>
      <c r="C20" s="17"/>
      <c r="E20" s="14">
        <f>SUM(F20:O20)</f>
        <v>0</v>
      </c>
      <c r="F20" s="7">
        <v>0</v>
      </c>
      <c r="G20" s="7">
        <v>0</v>
      </c>
      <c r="H20" s="7">
        <v>0</v>
      </c>
      <c r="I20" s="7">
        <v>0</v>
      </c>
      <c r="J20" s="7">
        <v>0</v>
      </c>
      <c r="K20" s="7">
        <v>0</v>
      </c>
      <c r="L20" s="7">
        <v>0</v>
      </c>
      <c r="M20" s="7">
        <v>0</v>
      </c>
      <c r="N20" s="7">
        <v>0</v>
      </c>
      <c r="O20" s="7">
        <v>0</v>
      </c>
    </row>
    <row r="21" spans="1:15" ht="12.75">
      <c r="A21" s="1">
        <v>2</v>
      </c>
      <c r="C21" s="17"/>
      <c r="E21" s="14">
        <f>SUM(F21:O21)</f>
        <v>0</v>
      </c>
      <c r="F21" s="7">
        <v>0</v>
      </c>
      <c r="G21" s="7">
        <v>0</v>
      </c>
      <c r="H21" s="7">
        <v>0</v>
      </c>
      <c r="I21" s="7">
        <v>0</v>
      </c>
      <c r="J21" s="7">
        <v>0</v>
      </c>
      <c r="K21" s="7">
        <v>0</v>
      </c>
      <c r="L21" s="7">
        <v>0</v>
      </c>
      <c r="M21" s="7">
        <v>0</v>
      </c>
      <c r="N21" s="7">
        <v>0</v>
      </c>
      <c r="O21" s="7">
        <v>0</v>
      </c>
    </row>
    <row r="22" spans="1:15" ht="12.75">
      <c r="A22" s="1">
        <v>3</v>
      </c>
      <c r="C22" s="17"/>
      <c r="E22" s="14">
        <f>SUM(F22:O22)</f>
        <v>0</v>
      </c>
      <c r="F22" s="7">
        <v>0</v>
      </c>
      <c r="G22" s="7">
        <v>0</v>
      </c>
      <c r="H22" s="7">
        <v>0</v>
      </c>
      <c r="I22" s="7">
        <v>0</v>
      </c>
      <c r="J22" s="7">
        <v>0</v>
      </c>
      <c r="K22" s="7">
        <v>0</v>
      </c>
      <c r="L22" s="7">
        <v>0</v>
      </c>
      <c r="M22" s="7">
        <v>0</v>
      </c>
      <c r="N22" s="7">
        <v>0</v>
      </c>
      <c r="O22" s="7">
        <v>0</v>
      </c>
    </row>
    <row r="23" spans="3:15" ht="12.75">
      <c r="C23" s="17"/>
      <c r="E23" s="14">
        <f>SUM(F23:O23)</f>
        <v>0</v>
      </c>
      <c r="F23" s="7"/>
      <c r="G23" s="7"/>
      <c r="H23" s="7"/>
      <c r="I23" s="7"/>
      <c r="J23" s="7"/>
      <c r="K23" s="7"/>
      <c r="L23" s="7"/>
      <c r="M23" s="7"/>
      <c r="N23" s="7"/>
      <c r="O23" s="7"/>
    </row>
    <row r="24" spans="1:15" ht="15.75">
      <c r="A24" s="5" t="s">
        <v>29</v>
      </c>
      <c r="B24" s="4"/>
      <c r="C24" s="4"/>
      <c r="D24" s="4"/>
      <c r="E24" s="9"/>
      <c r="F24" s="9"/>
      <c r="G24" s="9"/>
      <c r="H24" s="9"/>
      <c r="I24" s="9"/>
      <c r="J24" s="9"/>
      <c r="K24" s="9"/>
      <c r="L24" s="9"/>
      <c r="M24" s="9"/>
      <c r="N24" s="9"/>
      <c r="O24" s="9"/>
    </row>
    <row r="25" spans="2:15" ht="12.75">
      <c r="B25" s="1" t="s">
        <v>44</v>
      </c>
      <c r="E25" s="14">
        <f>SUM(E17:E18)</f>
        <v>0</v>
      </c>
      <c r="F25" s="7">
        <v>0</v>
      </c>
      <c r="G25" s="7">
        <v>0</v>
      </c>
      <c r="H25" s="7">
        <v>0</v>
      </c>
      <c r="I25" s="7">
        <v>0</v>
      </c>
      <c r="J25" s="7">
        <v>0</v>
      </c>
      <c r="K25" s="7">
        <v>0</v>
      </c>
      <c r="L25" s="7">
        <v>0</v>
      </c>
      <c r="M25" s="7">
        <v>0</v>
      </c>
      <c r="N25" s="7">
        <v>0</v>
      </c>
      <c r="O25" s="7">
        <v>0</v>
      </c>
    </row>
    <row r="26" spans="2:15" ht="12.75">
      <c r="B26" s="1" t="s">
        <v>47</v>
      </c>
      <c r="E26" s="14">
        <f>SUM(E20:E22)</f>
        <v>0</v>
      </c>
      <c r="F26" s="7">
        <v>0</v>
      </c>
      <c r="G26" s="7">
        <v>0</v>
      </c>
      <c r="H26" s="7">
        <v>0</v>
      </c>
      <c r="I26" s="7">
        <v>0</v>
      </c>
      <c r="J26" s="7">
        <v>0</v>
      </c>
      <c r="K26" s="7">
        <v>0</v>
      </c>
      <c r="L26" s="7">
        <v>0</v>
      </c>
      <c r="M26" s="7">
        <v>0</v>
      </c>
      <c r="N26" s="7">
        <v>0</v>
      </c>
      <c r="O26" s="7">
        <v>0</v>
      </c>
    </row>
    <row r="27" spans="2:15" s="3" customFormat="1" ht="12.75">
      <c r="B27" s="3" t="s">
        <v>48</v>
      </c>
      <c r="E27" s="14">
        <f>E25-E26</f>
        <v>0</v>
      </c>
      <c r="F27" s="14">
        <v>0</v>
      </c>
      <c r="G27" s="14">
        <v>0</v>
      </c>
      <c r="H27" s="14">
        <v>0</v>
      </c>
      <c r="I27" s="14">
        <v>0</v>
      </c>
      <c r="J27" s="14">
        <v>0</v>
      </c>
      <c r="K27" s="14">
        <v>0</v>
      </c>
      <c r="L27" s="14">
        <v>0</v>
      </c>
      <c r="M27" s="14">
        <v>0</v>
      </c>
      <c r="N27" s="14">
        <v>0</v>
      </c>
      <c r="O27" s="14">
        <v>0</v>
      </c>
    </row>
    <row r="28" spans="1:15" ht="15.75">
      <c r="A28" s="5" t="s">
        <v>45</v>
      </c>
      <c r="B28" s="4"/>
      <c r="C28" s="4"/>
      <c r="D28" s="4"/>
      <c r="E28" s="9"/>
      <c r="F28" s="9"/>
      <c r="G28" s="9"/>
      <c r="H28" s="9"/>
      <c r="I28" s="9"/>
      <c r="J28" s="9"/>
      <c r="K28" s="9"/>
      <c r="L28" s="9"/>
      <c r="M28" s="9"/>
      <c r="N28" s="9"/>
      <c r="O28" s="9"/>
    </row>
    <row r="29" spans="2:15" ht="12.75">
      <c r="B29" s="1" t="s">
        <v>20</v>
      </c>
      <c r="E29" s="14">
        <f>E25*2.4</f>
        <v>0</v>
      </c>
      <c r="F29" s="7">
        <v>0</v>
      </c>
      <c r="G29" s="7">
        <v>0</v>
      </c>
      <c r="H29" s="7">
        <v>0</v>
      </c>
      <c r="I29" s="7">
        <v>0</v>
      </c>
      <c r="J29" s="7">
        <v>0</v>
      </c>
      <c r="K29" s="7">
        <v>0</v>
      </c>
      <c r="L29" s="7">
        <v>0</v>
      </c>
      <c r="M29" s="7">
        <v>0</v>
      </c>
      <c r="N29" s="7">
        <v>0</v>
      </c>
      <c r="O29" s="7">
        <v>0</v>
      </c>
    </row>
    <row r="30" spans="2:15" ht="12.75">
      <c r="B30" s="1" t="s">
        <v>46</v>
      </c>
      <c r="E30" s="14">
        <f>E26*2.4</f>
        <v>0</v>
      </c>
      <c r="F30" s="7">
        <v>0</v>
      </c>
      <c r="G30" s="7">
        <v>0</v>
      </c>
      <c r="H30" s="7">
        <v>0</v>
      </c>
      <c r="I30" s="7">
        <v>0</v>
      </c>
      <c r="J30" s="7">
        <v>0</v>
      </c>
      <c r="K30" s="7">
        <v>0</v>
      </c>
      <c r="L30" s="7">
        <v>0</v>
      </c>
      <c r="M30" s="7">
        <v>0</v>
      </c>
      <c r="N30" s="7">
        <v>0</v>
      </c>
      <c r="O30" s="7">
        <v>0</v>
      </c>
    </row>
  </sheetData>
  <sheetProtection/>
  <mergeCells count="1">
    <mergeCell ref="B2:O3"/>
  </mergeCells>
  <dataValidations count="1">
    <dataValidation type="list" allowBlank="1" showInputMessage="1" showErrorMessage="1" sqref="C20:C23">
      <formula1>"Y, N"</formula1>
    </dataValidation>
  </dataValidation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Q31"/>
  <sheetViews>
    <sheetView zoomScalePageLayoutView="0" workbookViewId="0" topLeftCell="A1">
      <selection activeCell="C48" sqref="C48"/>
    </sheetView>
  </sheetViews>
  <sheetFormatPr defaultColWidth="9.140625" defaultRowHeight="12.75"/>
  <cols>
    <col min="1" max="1" width="4.28125" style="236" customWidth="1"/>
    <col min="2" max="2" width="4.7109375" style="236" customWidth="1"/>
    <col min="3" max="3" width="24.140625" style="236" customWidth="1"/>
    <col min="4" max="16384" width="9.140625" style="236" customWidth="1"/>
  </cols>
  <sheetData>
    <row r="1" ht="12.75">
      <c r="B1" s="289">
        <v>14</v>
      </c>
    </row>
    <row r="2" spans="3:16" ht="12.75">
      <c r="C2" s="381" t="str">
        <f>VLOOKUP(B1,Summary!$B$7:$C$36,2,FALSE)</f>
        <v>The Department of Health, NHS Commissioning Board and Public Health England will work with national stakeholders will, in line with  the roadmap for the health and care sector to make all data open, and to continue to improve the information available to better support transparency and patient choice, this will include:
• simpler health and care performance metrics on the online portal,
• the Health and Social Care Information Centre publishing all nationally held clinical data by April 2014, where possible by clinical team.  
• The Health and Social Care Information Centre publishing assessments of the quality of data it makes available.</v>
      </c>
      <c r="D2" s="367" t="e">
        <f>VLOOKUP(C1,#REF!,2,FALSE)</f>
        <v>#REF!</v>
      </c>
      <c r="E2" s="367" t="e">
        <f>VLOOKUP(D1,#REF!,2,FALSE)</f>
        <v>#REF!</v>
      </c>
      <c r="F2" s="367" t="e">
        <f>VLOOKUP(E1,#REF!,2,FALSE)</f>
        <v>#REF!</v>
      </c>
      <c r="G2" s="367" t="e">
        <v>#REF!</v>
      </c>
      <c r="H2" s="367" t="e">
        <v>#REF!</v>
      </c>
      <c r="I2" s="367" t="e">
        <v>#REF!</v>
      </c>
      <c r="J2" s="367" t="e">
        <v>#REF!</v>
      </c>
      <c r="K2" s="367" t="e">
        <v>#REF!</v>
      </c>
      <c r="L2" s="367" t="e">
        <v>#REF!</v>
      </c>
      <c r="M2" s="367" t="e">
        <v>#REF!</v>
      </c>
      <c r="N2" s="367" t="e">
        <v>#REF!</v>
      </c>
      <c r="O2" s="367" t="e">
        <v>#REF!</v>
      </c>
      <c r="P2" s="367" t="e">
        <v>#REF!</v>
      </c>
    </row>
    <row r="3" spans="3:16" ht="12.75">
      <c r="C3" s="367" t="e">
        <f>VLOOKUP(B2,#REF!,2,FALSE)</f>
        <v>#REF!</v>
      </c>
      <c r="D3" s="367" t="e">
        <f>VLOOKUP(C2,#REF!,2,FALSE)</f>
        <v>#VALUE!</v>
      </c>
      <c r="E3" s="367" t="e">
        <f>VLOOKUP(D2,#REF!,2,FALSE)</f>
        <v>#REF!</v>
      </c>
      <c r="F3" s="367" t="e">
        <f>VLOOKUP(E2,#REF!,2,FALSE)</f>
        <v>#REF!</v>
      </c>
      <c r="G3" s="367" t="e">
        <v>#REF!</v>
      </c>
      <c r="H3" s="367" t="e">
        <v>#REF!</v>
      </c>
      <c r="I3" s="367" t="e">
        <v>#REF!</v>
      </c>
      <c r="J3" s="367" t="e">
        <v>#REF!</v>
      </c>
      <c r="K3" s="367" t="e">
        <v>#REF!</v>
      </c>
      <c r="L3" s="367" t="e">
        <v>#REF!</v>
      </c>
      <c r="M3" s="367" t="e">
        <v>#REF!</v>
      </c>
      <c r="N3" s="367" t="e">
        <v>#REF!</v>
      </c>
      <c r="O3" s="367" t="e">
        <v>#REF!</v>
      </c>
      <c r="P3" s="367" t="e">
        <v>#REF!</v>
      </c>
    </row>
    <row r="4" spans="2:16" ht="13.5" thickBot="1">
      <c r="B4" s="292"/>
      <c r="C4" s="292"/>
      <c r="D4" s="292"/>
      <c r="E4" s="292"/>
      <c r="F4" s="293" t="s">
        <v>30</v>
      </c>
      <c r="G4" s="294">
        <v>0</v>
      </c>
      <c r="H4" s="294">
        <v>1</v>
      </c>
      <c r="I4" s="294">
        <v>2</v>
      </c>
      <c r="J4" s="294">
        <v>3</v>
      </c>
      <c r="K4" s="294">
        <v>4</v>
      </c>
      <c r="L4" s="294">
        <v>5</v>
      </c>
      <c r="M4" s="294">
        <v>6</v>
      </c>
      <c r="N4" s="294">
        <v>7</v>
      </c>
      <c r="O4" s="294">
        <v>8</v>
      </c>
      <c r="P4" s="294">
        <v>9</v>
      </c>
    </row>
    <row r="5" spans="1:17" ht="26.25">
      <c r="A5" s="318"/>
      <c r="B5" s="302" t="s">
        <v>26</v>
      </c>
      <c r="C5" s="303" t="s">
        <v>19</v>
      </c>
      <c r="D5" s="303" t="s">
        <v>27</v>
      </c>
      <c r="E5" s="303" t="s">
        <v>28</v>
      </c>
      <c r="F5" s="303" t="s">
        <v>29</v>
      </c>
      <c r="G5" s="304" t="s">
        <v>31</v>
      </c>
      <c r="H5" s="304" t="s">
        <v>32</v>
      </c>
      <c r="I5" s="304" t="s">
        <v>33</v>
      </c>
      <c r="J5" s="304" t="s">
        <v>34</v>
      </c>
      <c r="K5" s="304" t="s">
        <v>35</v>
      </c>
      <c r="L5" s="304" t="s">
        <v>36</v>
      </c>
      <c r="M5" s="304" t="s">
        <v>37</v>
      </c>
      <c r="N5" s="304" t="s">
        <v>38</v>
      </c>
      <c r="O5" s="304" t="s">
        <v>39</v>
      </c>
      <c r="P5" s="305" t="s">
        <v>40</v>
      </c>
      <c r="Q5" s="290"/>
    </row>
    <row r="6" spans="1:17" ht="15.75">
      <c r="A6" s="318"/>
      <c r="B6" s="306" t="s">
        <v>20</v>
      </c>
      <c r="C6" s="296"/>
      <c r="D6" s="296"/>
      <c r="E6" s="296"/>
      <c r="F6" s="296"/>
      <c r="G6" s="296"/>
      <c r="H6" s="296"/>
      <c r="I6" s="296"/>
      <c r="J6" s="296"/>
      <c r="K6" s="296"/>
      <c r="L6" s="296"/>
      <c r="M6" s="296"/>
      <c r="N6" s="296"/>
      <c r="O6" s="296"/>
      <c r="P6" s="307"/>
      <c r="Q6" s="290"/>
    </row>
    <row r="7" spans="1:17" ht="12.75">
      <c r="A7" s="318"/>
      <c r="B7" s="308" t="s">
        <v>25</v>
      </c>
      <c r="C7" s="297"/>
      <c r="D7" s="297"/>
      <c r="E7" s="297"/>
      <c r="F7" s="297"/>
      <c r="G7" s="297"/>
      <c r="H7" s="297"/>
      <c r="I7" s="297"/>
      <c r="J7" s="297"/>
      <c r="K7" s="297"/>
      <c r="L7" s="297"/>
      <c r="M7" s="297"/>
      <c r="N7" s="297"/>
      <c r="O7" s="297"/>
      <c r="P7" s="309"/>
      <c r="Q7" s="290"/>
    </row>
    <row r="8" spans="1:17" ht="51">
      <c r="A8" s="318"/>
      <c r="B8" s="310">
        <v>1</v>
      </c>
      <c r="C8" s="245" t="s">
        <v>223</v>
      </c>
      <c r="D8" s="245"/>
      <c r="E8" s="60" t="s">
        <v>151</v>
      </c>
      <c r="F8" s="246">
        <f>SUM(G8:P8)</f>
        <v>0.12</v>
      </c>
      <c r="G8" s="247">
        <f>'Action 14_assumptions'!G7*'Action 14_assumptions'!$F$17</f>
        <v>0.12</v>
      </c>
      <c r="H8" s="247">
        <f>'Action 14_assumptions'!H7*'Action 14_assumptions'!$F$17</f>
        <v>0</v>
      </c>
      <c r="I8" s="247">
        <f>'Action 14_assumptions'!I7*'Action 14_assumptions'!$F$17</f>
        <v>0</v>
      </c>
      <c r="J8" s="247">
        <f>'Action 14_assumptions'!J7*'Action 14_assumptions'!$F$17</f>
        <v>0</v>
      </c>
      <c r="K8" s="247">
        <f>'Action 14_assumptions'!K7*'Action 14_assumptions'!$F$17</f>
        <v>0</v>
      </c>
      <c r="L8" s="247">
        <f>'Action 14_assumptions'!L7*'Action 14_assumptions'!$F$17</f>
        <v>0</v>
      </c>
      <c r="M8" s="247">
        <f>'Action 14_assumptions'!M7*'Action 14_assumptions'!$F$17</f>
        <v>0</v>
      </c>
      <c r="N8" s="247">
        <f>'Action 14_assumptions'!N7*'Action 14_assumptions'!$F$17</f>
        <v>0</v>
      </c>
      <c r="O8" s="247">
        <f>'Action 14_assumptions'!O7*'Action 14_assumptions'!$F$17</f>
        <v>0</v>
      </c>
      <c r="P8" s="248">
        <f>'Action 14_assumptions'!P7*'Action 14_assumptions'!$F$17</f>
        <v>0</v>
      </c>
      <c r="Q8" s="290"/>
    </row>
    <row r="9" spans="1:17" ht="25.5">
      <c r="A9" s="318"/>
      <c r="B9" s="310">
        <v>2</v>
      </c>
      <c r="C9" s="245" t="s">
        <v>224</v>
      </c>
      <c r="D9" s="245"/>
      <c r="E9" s="60" t="s">
        <v>151</v>
      </c>
      <c r="F9" s="246">
        <f>SUM(G9:P9)</f>
        <v>0.048</v>
      </c>
      <c r="G9" s="247">
        <f>'Action 14_assumptions'!G8*'Action 14_assumptions'!$F$17</f>
        <v>0.048</v>
      </c>
      <c r="H9" s="247">
        <f>'Action 14_assumptions'!H8*'Action 14_assumptions'!$F$17</f>
        <v>0</v>
      </c>
      <c r="I9" s="247">
        <f>'Action 14_assumptions'!I8*'Action 14_assumptions'!$F$17</f>
        <v>0</v>
      </c>
      <c r="J9" s="247">
        <f>'Action 14_assumptions'!J8*'Action 14_assumptions'!$F$17</f>
        <v>0</v>
      </c>
      <c r="K9" s="247">
        <f>'Action 14_assumptions'!K8*'Action 14_assumptions'!$F$17</f>
        <v>0</v>
      </c>
      <c r="L9" s="247">
        <f>'Action 14_assumptions'!L8*'Action 14_assumptions'!$F$17</f>
        <v>0</v>
      </c>
      <c r="M9" s="247">
        <f>'Action 14_assumptions'!M8*'Action 14_assumptions'!$F$17</f>
        <v>0</v>
      </c>
      <c r="N9" s="247">
        <f>'Action 14_assumptions'!N8*'Action 14_assumptions'!$F$17</f>
        <v>0</v>
      </c>
      <c r="O9" s="247">
        <f>'Action 14_assumptions'!O8*'Action 14_assumptions'!$F$17</f>
        <v>0</v>
      </c>
      <c r="P9" s="248">
        <f>'Action 14_assumptions'!P8*'Action 14_assumptions'!$F$17</f>
        <v>0</v>
      </c>
      <c r="Q9" s="290"/>
    </row>
    <row r="10" spans="1:17" ht="25.5">
      <c r="A10" s="318"/>
      <c r="B10" s="310">
        <v>3</v>
      </c>
      <c r="C10" s="245" t="s">
        <v>225</v>
      </c>
      <c r="D10" s="245"/>
      <c r="E10" s="60" t="s">
        <v>151</v>
      </c>
      <c r="F10" s="246">
        <f>SUM(G10:P10)</f>
        <v>0.2</v>
      </c>
      <c r="G10" s="247">
        <f>'Action 14_assumptions'!G9*'Action 14_assumptions'!$F$17</f>
        <v>0.2</v>
      </c>
      <c r="H10" s="247">
        <f>'Action 14_assumptions'!H9*'Action 14_assumptions'!$F$17</f>
        <v>0</v>
      </c>
      <c r="I10" s="247">
        <f>'Action 14_assumptions'!I9*'Action 14_assumptions'!$F$17</f>
        <v>0</v>
      </c>
      <c r="J10" s="247">
        <f>'Action 14_assumptions'!J9*'Action 14_assumptions'!$F$17</f>
        <v>0</v>
      </c>
      <c r="K10" s="247">
        <f>'Action 14_assumptions'!K9*'Action 14_assumptions'!$F$17</f>
        <v>0</v>
      </c>
      <c r="L10" s="247">
        <f>'Action 14_assumptions'!L9*'Action 14_assumptions'!$F$17</f>
        <v>0</v>
      </c>
      <c r="M10" s="247">
        <f>'Action 14_assumptions'!M9*'Action 14_assumptions'!$F$17</f>
        <v>0</v>
      </c>
      <c r="N10" s="247">
        <f>'Action 14_assumptions'!N9*'Action 14_assumptions'!$F$17</f>
        <v>0</v>
      </c>
      <c r="O10" s="247">
        <f>'Action 14_assumptions'!O9*'Action 14_assumptions'!$F$17</f>
        <v>0</v>
      </c>
      <c r="P10" s="248">
        <f>'Action 14_assumptions'!P9*'Action 14_assumptions'!$F$17</f>
        <v>0</v>
      </c>
      <c r="Q10" s="290"/>
    </row>
    <row r="11" spans="1:17" ht="12.75">
      <c r="A11" s="318"/>
      <c r="B11" s="310">
        <v>4</v>
      </c>
      <c r="C11" s="245" t="s">
        <v>226</v>
      </c>
      <c r="D11" s="60"/>
      <c r="E11" s="60" t="s">
        <v>151</v>
      </c>
      <c r="F11" s="246">
        <f>SUM(G11:P11)</f>
        <v>0.04</v>
      </c>
      <c r="G11" s="247">
        <f>'Action 14_assumptions'!G10*'Action 14_assumptions'!$F$17</f>
        <v>0.04</v>
      </c>
      <c r="H11" s="247">
        <f>'Action 14_assumptions'!H10*'Action 14_assumptions'!$F$17</f>
        <v>0</v>
      </c>
      <c r="I11" s="247">
        <f>'Action 14_assumptions'!I10*'Action 14_assumptions'!$F$17</f>
        <v>0</v>
      </c>
      <c r="J11" s="247">
        <f>'Action 14_assumptions'!J10*'Action 14_assumptions'!$F$17</f>
        <v>0</v>
      </c>
      <c r="K11" s="247">
        <f>'Action 14_assumptions'!K10*'Action 14_assumptions'!$F$17</f>
        <v>0</v>
      </c>
      <c r="L11" s="247">
        <f>'Action 14_assumptions'!L10*'Action 14_assumptions'!$F$17</f>
        <v>0</v>
      </c>
      <c r="M11" s="247">
        <f>'Action 14_assumptions'!M10*'Action 14_assumptions'!$F$17</f>
        <v>0</v>
      </c>
      <c r="N11" s="247">
        <f>'Action 14_assumptions'!N10*'Action 14_assumptions'!$F$17</f>
        <v>0</v>
      </c>
      <c r="O11" s="247">
        <f>'Action 14_assumptions'!O10*'Action 14_assumptions'!$F$17</f>
        <v>0</v>
      </c>
      <c r="P11" s="248">
        <f>'Action 14_assumptions'!P10*'Action 14_assumptions'!$F$17</f>
        <v>0</v>
      </c>
      <c r="Q11" s="290"/>
    </row>
    <row r="12" spans="1:17" ht="12.75">
      <c r="A12" s="318"/>
      <c r="B12" s="310">
        <v>5</v>
      </c>
      <c r="C12" s="245" t="s">
        <v>227</v>
      </c>
      <c r="D12" s="60"/>
      <c r="E12" s="60" t="s">
        <v>151</v>
      </c>
      <c r="F12" s="246">
        <f>SUM(G12:P12)</f>
        <v>1.3499999999999999</v>
      </c>
      <c r="G12" s="247">
        <f>'Action 14_assumptions'!G11*'Action 14_assumptions'!$F$17</f>
        <v>0</v>
      </c>
      <c r="H12" s="247">
        <f>'Action 14_assumptions'!H11*'Action 14_assumptions'!$F$17</f>
        <v>0.15</v>
      </c>
      <c r="I12" s="247">
        <f>'Action 14_assumptions'!I11*'Action 14_assumptions'!$F$17</f>
        <v>0.15</v>
      </c>
      <c r="J12" s="247">
        <f>'Action 14_assumptions'!J11*'Action 14_assumptions'!$F$17</f>
        <v>0.15</v>
      </c>
      <c r="K12" s="247">
        <f>'Action 14_assumptions'!K11*'Action 14_assumptions'!$F$17</f>
        <v>0.15</v>
      </c>
      <c r="L12" s="247">
        <f>'Action 14_assumptions'!L11*'Action 14_assumptions'!$F$17</f>
        <v>0.15</v>
      </c>
      <c r="M12" s="247">
        <f>'Action 14_assumptions'!M11*'Action 14_assumptions'!$F$17</f>
        <v>0.15</v>
      </c>
      <c r="N12" s="247">
        <f>'Action 14_assumptions'!N11*'Action 14_assumptions'!$F$17</f>
        <v>0.15</v>
      </c>
      <c r="O12" s="247">
        <f>'Action 14_assumptions'!O11*'Action 14_assumptions'!$F$17</f>
        <v>0.15</v>
      </c>
      <c r="P12" s="248">
        <f>'Action 14_assumptions'!P11*'Action 14_assumptions'!$F$17</f>
        <v>0.15</v>
      </c>
      <c r="Q12" s="290"/>
    </row>
    <row r="13" spans="1:17" ht="12.75" hidden="1">
      <c r="A13" s="318"/>
      <c r="B13" s="310"/>
      <c r="C13" s="245"/>
      <c r="D13" s="60"/>
      <c r="E13" s="60"/>
      <c r="F13" s="246"/>
      <c r="G13" s="247"/>
      <c r="H13" s="247"/>
      <c r="I13" s="247"/>
      <c r="J13" s="247"/>
      <c r="K13" s="247"/>
      <c r="L13" s="247"/>
      <c r="M13" s="247"/>
      <c r="N13" s="247"/>
      <c r="O13" s="247"/>
      <c r="P13" s="248"/>
      <c r="Q13" s="290"/>
    </row>
    <row r="14" spans="1:17" ht="12.75">
      <c r="A14" s="318"/>
      <c r="B14" s="308" t="s">
        <v>41</v>
      </c>
      <c r="C14" s="297"/>
      <c r="D14" s="297"/>
      <c r="E14" s="297"/>
      <c r="F14" s="298"/>
      <c r="G14" s="299"/>
      <c r="H14" s="299"/>
      <c r="I14" s="299"/>
      <c r="J14" s="299"/>
      <c r="K14" s="299"/>
      <c r="L14" s="299"/>
      <c r="M14" s="299"/>
      <c r="N14" s="299"/>
      <c r="O14" s="299"/>
      <c r="P14" s="311"/>
      <c r="Q14" s="290"/>
    </row>
    <row r="15" spans="1:17" ht="38.25" customHeight="1">
      <c r="A15" s="318"/>
      <c r="B15" s="310">
        <v>6</v>
      </c>
      <c r="C15" s="245" t="s">
        <v>228</v>
      </c>
      <c r="D15" s="60"/>
      <c r="E15" s="60" t="s">
        <v>151</v>
      </c>
      <c r="F15" s="246">
        <f>SUM(G15:P15)</f>
        <v>0.12</v>
      </c>
      <c r="G15" s="247">
        <f>'Action 14_assumptions'!G13*'Action 14_assumptions'!$F$17</f>
        <v>0.12</v>
      </c>
      <c r="H15" s="247">
        <f>'Action 14_assumptions'!H13*'Action 14_assumptions'!$F$17</f>
        <v>0</v>
      </c>
      <c r="I15" s="247">
        <f>'Action 14_assumptions'!I13*'Action 14_assumptions'!$F$17</f>
        <v>0</v>
      </c>
      <c r="J15" s="247">
        <f>'Action 14_assumptions'!J13*'Action 14_assumptions'!$F$17</f>
        <v>0</v>
      </c>
      <c r="K15" s="247">
        <f>'Action 14_assumptions'!K13*'Action 14_assumptions'!$F$17</f>
        <v>0</v>
      </c>
      <c r="L15" s="247">
        <f>'Action 14_assumptions'!L13*'Action 14_assumptions'!$F$17</f>
        <v>0</v>
      </c>
      <c r="M15" s="247">
        <f>'Action 14_assumptions'!M13*'Action 14_assumptions'!$F$17</f>
        <v>0</v>
      </c>
      <c r="N15" s="247">
        <f>'Action 14_assumptions'!N13*'Action 14_assumptions'!$F$17</f>
        <v>0</v>
      </c>
      <c r="O15" s="247">
        <f>'Action 14_assumptions'!O13*'Action 14_assumptions'!$F$17</f>
        <v>0</v>
      </c>
      <c r="P15" s="248">
        <f>'Action 14_assumptions'!P13*'Action 14_assumptions'!$F$17</f>
        <v>0</v>
      </c>
      <c r="Q15" s="290"/>
    </row>
    <row r="16" spans="1:17" ht="12.75" hidden="1">
      <c r="A16" s="318"/>
      <c r="B16" s="310">
        <v>7</v>
      </c>
      <c r="C16" s="60"/>
      <c r="D16" s="60"/>
      <c r="E16" s="60" t="s">
        <v>151</v>
      </c>
      <c r="F16" s="246">
        <f>SUM(G16:P16)</f>
        <v>0</v>
      </c>
      <c r="G16" s="247">
        <v>0</v>
      </c>
      <c r="H16" s="247">
        <v>0</v>
      </c>
      <c r="I16" s="247">
        <v>0</v>
      </c>
      <c r="J16" s="247">
        <v>0</v>
      </c>
      <c r="K16" s="247">
        <v>0</v>
      </c>
      <c r="L16" s="247">
        <v>0</v>
      </c>
      <c r="M16" s="247">
        <v>0</v>
      </c>
      <c r="N16" s="247">
        <v>0</v>
      </c>
      <c r="O16" s="247">
        <v>0</v>
      </c>
      <c r="P16" s="248">
        <v>0</v>
      </c>
      <c r="Q16" s="290"/>
    </row>
    <row r="17" spans="1:17" s="237" customFormat="1" ht="12.75">
      <c r="A17" s="319"/>
      <c r="B17" s="312"/>
      <c r="C17" s="272" t="s">
        <v>42</v>
      </c>
      <c r="D17" s="272"/>
      <c r="E17" s="272"/>
      <c r="F17" s="246">
        <f aca="true" t="shared" si="0" ref="F17:P17">SUM(F8:F12)</f>
        <v>1.7579999999999998</v>
      </c>
      <c r="G17" s="246">
        <f t="shared" si="0"/>
        <v>0.408</v>
      </c>
      <c r="H17" s="246">
        <f t="shared" si="0"/>
        <v>0.15</v>
      </c>
      <c r="I17" s="246">
        <f t="shared" si="0"/>
        <v>0.15</v>
      </c>
      <c r="J17" s="246">
        <f t="shared" si="0"/>
        <v>0.15</v>
      </c>
      <c r="K17" s="246">
        <f t="shared" si="0"/>
        <v>0.15</v>
      </c>
      <c r="L17" s="246">
        <f t="shared" si="0"/>
        <v>0.15</v>
      </c>
      <c r="M17" s="246">
        <f t="shared" si="0"/>
        <v>0.15</v>
      </c>
      <c r="N17" s="246">
        <f t="shared" si="0"/>
        <v>0.15</v>
      </c>
      <c r="O17" s="246">
        <f t="shared" si="0"/>
        <v>0.15</v>
      </c>
      <c r="P17" s="273">
        <f t="shared" si="0"/>
        <v>0.15</v>
      </c>
      <c r="Q17" s="291"/>
    </row>
    <row r="18" spans="1:17" s="237" customFormat="1" ht="12.75">
      <c r="A18" s="319"/>
      <c r="B18" s="312"/>
      <c r="C18" s="272" t="s">
        <v>415</v>
      </c>
      <c r="D18" s="272"/>
      <c r="E18" s="272"/>
      <c r="F18" s="246">
        <f>SUM(F15:F16)</f>
        <v>0.12</v>
      </c>
      <c r="G18" s="246">
        <f aca="true" t="shared" si="1" ref="G18:P18">SUM(G15:G16)</f>
        <v>0.12</v>
      </c>
      <c r="H18" s="246">
        <f t="shared" si="1"/>
        <v>0</v>
      </c>
      <c r="I18" s="246">
        <f t="shared" si="1"/>
        <v>0</v>
      </c>
      <c r="J18" s="246">
        <f t="shared" si="1"/>
        <v>0</v>
      </c>
      <c r="K18" s="246">
        <f t="shared" si="1"/>
        <v>0</v>
      </c>
      <c r="L18" s="246">
        <f t="shared" si="1"/>
        <v>0</v>
      </c>
      <c r="M18" s="246">
        <f t="shared" si="1"/>
        <v>0</v>
      </c>
      <c r="N18" s="246">
        <f t="shared" si="1"/>
        <v>0</v>
      </c>
      <c r="O18" s="246">
        <f t="shared" si="1"/>
        <v>0</v>
      </c>
      <c r="P18" s="273">
        <f t="shared" si="1"/>
        <v>0</v>
      </c>
      <c r="Q18" s="291"/>
    </row>
    <row r="19" spans="1:17" ht="15.75" hidden="1">
      <c r="A19" s="318"/>
      <c r="B19" s="306" t="s">
        <v>46</v>
      </c>
      <c r="C19" s="296"/>
      <c r="D19" s="300" t="s">
        <v>49</v>
      </c>
      <c r="E19" s="296"/>
      <c r="F19" s="301"/>
      <c r="G19" s="301"/>
      <c r="H19" s="301"/>
      <c r="I19" s="301"/>
      <c r="J19" s="301"/>
      <c r="K19" s="301"/>
      <c r="L19" s="301"/>
      <c r="M19" s="301"/>
      <c r="N19" s="301"/>
      <c r="O19" s="301"/>
      <c r="P19" s="313"/>
      <c r="Q19" s="290"/>
    </row>
    <row r="20" spans="1:17" ht="12.75" hidden="1">
      <c r="A20" s="318"/>
      <c r="B20" s="310">
        <v>1</v>
      </c>
      <c r="C20" s="60"/>
      <c r="D20" s="278"/>
      <c r="E20" s="60"/>
      <c r="F20" s="246">
        <f>SUM(G20:P20)</f>
        <v>0</v>
      </c>
      <c r="G20" s="247">
        <v>0</v>
      </c>
      <c r="H20" s="247">
        <v>0</v>
      </c>
      <c r="I20" s="247">
        <v>0</v>
      </c>
      <c r="J20" s="247">
        <v>0</v>
      </c>
      <c r="K20" s="247">
        <v>0</v>
      </c>
      <c r="L20" s="247">
        <v>0</v>
      </c>
      <c r="M20" s="247">
        <v>0</v>
      </c>
      <c r="N20" s="247">
        <v>0</v>
      </c>
      <c r="O20" s="247">
        <v>0</v>
      </c>
      <c r="P20" s="248">
        <v>0</v>
      </c>
      <c r="Q20" s="290"/>
    </row>
    <row r="21" spans="1:17" ht="12.75" hidden="1">
      <c r="A21" s="318"/>
      <c r="B21" s="310">
        <v>2</v>
      </c>
      <c r="C21" s="60"/>
      <c r="D21" s="278"/>
      <c r="E21" s="60"/>
      <c r="F21" s="246">
        <f>SUM(G21:P21)</f>
        <v>0</v>
      </c>
      <c r="G21" s="247">
        <v>0</v>
      </c>
      <c r="H21" s="247">
        <v>0</v>
      </c>
      <c r="I21" s="247">
        <v>0</v>
      </c>
      <c r="J21" s="247">
        <v>0</v>
      </c>
      <c r="K21" s="247">
        <v>0</v>
      </c>
      <c r="L21" s="247">
        <v>0</v>
      </c>
      <c r="M21" s="247">
        <v>0</v>
      </c>
      <c r="N21" s="247">
        <v>0</v>
      </c>
      <c r="O21" s="247">
        <v>0</v>
      </c>
      <c r="P21" s="248">
        <v>0</v>
      </c>
      <c r="Q21" s="290"/>
    </row>
    <row r="22" spans="1:17" ht="12.75" hidden="1">
      <c r="A22" s="318"/>
      <c r="B22" s="310">
        <v>3</v>
      </c>
      <c r="C22" s="60"/>
      <c r="D22" s="278"/>
      <c r="E22" s="60"/>
      <c r="F22" s="246">
        <f>SUM(G22:P22)</f>
        <v>0</v>
      </c>
      <c r="G22" s="247">
        <v>0</v>
      </c>
      <c r="H22" s="247">
        <v>0</v>
      </c>
      <c r="I22" s="247">
        <v>0</v>
      </c>
      <c r="J22" s="247">
        <v>0</v>
      </c>
      <c r="K22" s="247">
        <v>0</v>
      </c>
      <c r="L22" s="247">
        <v>0</v>
      </c>
      <c r="M22" s="247">
        <v>0</v>
      </c>
      <c r="N22" s="247">
        <v>0</v>
      </c>
      <c r="O22" s="247">
        <v>0</v>
      </c>
      <c r="P22" s="248">
        <v>0</v>
      </c>
      <c r="Q22" s="290"/>
    </row>
    <row r="23" spans="1:17" ht="12.75" hidden="1">
      <c r="A23" s="318"/>
      <c r="B23" s="310"/>
      <c r="C23" s="60"/>
      <c r="D23" s="278"/>
      <c r="E23" s="60"/>
      <c r="F23" s="246">
        <f>SUM(G23:P23)</f>
        <v>0</v>
      </c>
      <c r="G23" s="247"/>
      <c r="H23" s="247"/>
      <c r="I23" s="247"/>
      <c r="J23" s="247"/>
      <c r="K23" s="247"/>
      <c r="L23" s="247"/>
      <c r="M23" s="247"/>
      <c r="N23" s="247"/>
      <c r="O23" s="247"/>
      <c r="P23" s="248"/>
      <c r="Q23" s="290"/>
    </row>
    <row r="24" spans="1:17" ht="15.75">
      <c r="A24" s="318"/>
      <c r="B24" s="306" t="s">
        <v>29</v>
      </c>
      <c r="C24" s="296"/>
      <c r="D24" s="296"/>
      <c r="E24" s="296"/>
      <c r="F24" s="301"/>
      <c r="G24" s="301"/>
      <c r="H24" s="301"/>
      <c r="I24" s="301"/>
      <c r="J24" s="301"/>
      <c r="K24" s="301"/>
      <c r="L24" s="301"/>
      <c r="M24" s="301"/>
      <c r="N24" s="301"/>
      <c r="O24" s="301"/>
      <c r="P24" s="313"/>
      <c r="Q24" s="290"/>
    </row>
    <row r="25" spans="1:17" ht="12.75">
      <c r="A25" s="318"/>
      <c r="B25" s="310"/>
      <c r="C25" s="60" t="s">
        <v>44</v>
      </c>
      <c r="D25" s="60"/>
      <c r="E25" s="60"/>
      <c r="F25" s="246">
        <f>SUM(F17:F18)</f>
        <v>1.8779999999999997</v>
      </c>
      <c r="G25" s="246">
        <f aca="true" t="shared" si="2" ref="G25:P25">SUM(G17:G18)</f>
        <v>0.528</v>
      </c>
      <c r="H25" s="246">
        <f t="shared" si="2"/>
        <v>0.15</v>
      </c>
      <c r="I25" s="246">
        <f t="shared" si="2"/>
        <v>0.15</v>
      </c>
      <c r="J25" s="246">
        <f t="shared" si="2"/>
        <v>0.15</v>
      </c>
      <c r="K25" s="246">
        <f t="shared" si="2"/>
        <v>0.15</v>
      </c>
      <c r="L25" s="246">
        <f t="shared" si="2"/>
        <v>0.15</v>
      </c>
      <c r="M25" s="246">
        <f t="shared" si="2"/>
        <v>0.15</v>
      </c>
      <c r="N25" s="246">
        <f t="shared" si="2"/>
        <v>0.15</v>
      </c>
      <c r="O25" s="246">
        <f t="shared" si="2"/>
        <v>0.15</v>
      </c>
      <c r="P25" s="273">
        <f t="shared" si="2"/>
        <v>0.15</v>
      </c>
      <c r="Q25" s="290"/>
    </row>
    <row r="26" spans="1:17" ht="12.75">
      <c r="A26" s="318"/>
      <c r="B26" s="310"/>
      <c r="C26" s="60" t="s">
        <v>47</v>
      </c>
      <c r="D26" s="60"/>
      <c r="E26" s="60"/>
      <c r="F26" s="246">
        <f>SUM(F20:F23)</f>
        <v>0</v>
      </c>
      <c r="G26" s="246">
        <f>SUM(G20:G23)</f>
        <v>0</v>
      </c>
      <c r="H26" s="246">
        <f aca="true" t="shared" si="3" ref="H26:P26">SUM(H20:H23)</f>
        <v>0</v>
      </c>
      <c r="I26" s="246">
        <f t="shared" si="3"/>
        <v>0</v>
      </c>
      <c r="J26" s="246">
        <f t="shared" si="3"/>
        <v>0</v>
      </c>
      <c r="K26" s="246">
        <f t="shared" si="3"/>
        <v>0</v>
      </c>
      <c r="L26" s="246">
        <f t="shared" si="3"/>
        <v>0</v>
      </c>
      <c r="M26" s="246">
        <f t="shared" si="3"/>
        <v>0</v>
      </c>
      <c r="N26" s="246">
        <f t="shared" si="3"/>
        <v>0</v>
      </c>
      <c r="O26" s="246">
        <f t="shared" si="3"/>
        <v>0</v>
      </c>
      <c r="P26" s="273">
        <f t="shared" si="3"/>
        <v>0</v>
      </c>
      <c r="Q26" s="290"/>
    </row>
    <row r="27" spans="1:17" s="237" customFormat="1" ht="12.75">
      <c r="A27" s="319"/>
      <c r="B27" s="312"/>
      <c r="C27" s="272" t="s">
        <v>48</v>
      </c>
      <c r="D27" s="272"/>
      <c r="E27" s="272"/>
      <c r="F27" s="246">
        <f>F25-F26</f>
        <v>1.8779999999999997</v>
      </c>
      <c r="G27" s="246">
        <f aca="true" t="shared" si="4" ref="G27:O27">G25-G26</f>
        <v>0.528</v>
      </c>
      <c r="H27" s="246">
        <f t="shared" si="4"/>
        <v>0.15</v>
      </c>
      <c r="I27" s="246">
        <f t="shared" si="4"/>
        <v>0.15</v>
      </c>
      <c r="J27" s="246">
        <f t="shared" si="4"/>
        <v>0.15</v>
      </c>
      <c r="K27" s="246">
        <f t="shared" si="4"/>
        <v>0.15</v>
      </c>
      <c r="L27" s="246">
        <f t="shared" si="4"/>
        <v>0.15</v>
      </c>
      <c r="M27" s="246">
        <f t="shared" si="4"/>
        <v>0.15</v>
      </c>
      <c r="N27" s="246">
        <f t="shared" si="4"/>
        <v>0.15</v>
      </c>
      <c r="O27" s="246">
        <f t="shared" si="4"/>
        <v>0.15</v>
      </c>
      <c r="P27" s="273">
        <f>P25-P26</f>
        <v>0.15</v>
      </c>
      <c r="Q27" s="291"/>
    </row>
    <row r="28" spans="1:17" ht="15.75">
      <c r="A28" s="318"/>
      <c r="B28" s="306" t="s">
        <v>45</v>
      </c>
      <c r="C28" s="296"/>
      <c r="D28" s="296"/>
      <c r="E28" s="296"/>
      <c r="F28" s="301"/>
      <c r="G28" s="301"/>
      <c r="H28" s="301"/>
      <c r="I28" s="301"/>
      <c r="J28" s="301"/>
      <c r="K28" s="301"/>
      <c r="L28" s="301"/>
      <c r="M28" s="301"/>
      <c r="N28" s="301"/>
      <c r="O28" s="301"/>
      <c r="P28" s="313"/>
      <c r="Q28" s="290"/>
    </row>
    <row r="29" spans="1:17" ht="12.75">
      <c r="A29" s="318"/>
      <c r="B29" s="310"/>
      <c r="C29" s="60" t="s">
        <v>20</v>
      </c>
      <c r="D29" s="60"/>
      <c r="E29" s="60"/>
      <c r="F29" s="246">
        <f>F25*2.4</f>
        <v>4.507199999999999</v>
      </c>
      <c r="G29" s="246">
        <f aca="true" t="shared" si="5" ref="G29:P29">G25*2.4</f>
        <v>1.2672</v>
      </c>
      <c r="H29" s="246">
        <f t="shared" si="5"/>
        <v>0.36</v>
      </c>
      <c r="I29" s="246">
        <f t="shared" si="5"/>
        <v>0.36</v>
      </c>
      <c r="J29" s="246">
        <f t="shared" si="5"/>
        <v>0.36</v>
      </c>
      <c r="K29" s="246">
        <f t="shared" si="5"/>
        <v>0.36</v>
      </c>
      <c r="L29" s="246">
        <f t="shared" si="5"/>
        <v>0.36</v>
      </c>
      <c r="M29" s="246">
        <f t="shared" si="5"/>
        <v>0.36</v>
      </c>
      <c r="N29" s="246">
        <f t="shared" si="5"/>
        <v>0.36</v>
      </c>
      <c r="O29" s="246">
        <f t="shared" si="5"/>
        <v>0.36</v>
      </c>
      <c r="P29" s="273">
        <f t="shared" si="5"/>
        <v>0.36</v>
      </c>
      <c r="Q29" s="290"/>
    </row>
    <row r="30" spans="1:17" ht="13.5" thickBot="1">
      <c r="A30" s="318"/>
      <c r="B30" s="314"/>
      <c r="C30" s="281" t="s">
        <v>46</v>
      </c>
      <c r="D30" s="281"/>
      <c r="E30" s="281"/>
      <c r="F30" s="282">
        <f aca="true" t="shared" si="6" ref="F30:P30">F26*2.4</f>
        <v>0</v>
      </c>
      <c r="G30" s="282">
        <f t="shared" si="6"/>
        <v>0</v>
      </c>
      <c r="H30" s="282">
        <f t="shared" si="6"/>
        <v>0</v>
      </c>
      <c r="I30" s="282">
        <f t="shared" si="6"/>
        <v>0</v>
      </c>
      <c r="J30" s="282">
        <f t="shared" si="6"/>
        <v>0</v>
      </c>
      <c r="K30" s="282">
        <f t="shared" si="6"/>
        <v>0</v>
      </c>
      <c r="L30" s="282">
        <f t="shared" si="6"/>
        <v>0</v>
      </c>
      <c r="M30" s="282">
        <f t="shared" si="6"/>
        <v>0</v>
      </c>
      <c r="N30" s="282">
        <f t="shared" si="6"/>
        <v>0</v>
      </c>
      <c r="O30" s="282">
        <f t="shared" si="6"/>
        <v>0</v>
      </c>
      <c r="P30" s="325">
        <f t="shared" si="6"/>
        <v>0</v>
      </c>
      <c r="Q30" s="290"/>
    </row>
    <row r="31" spans="2:16" ht="12.75">
      <c r="B31" s="295"/>
      <c r="C31" s="295"/>
      <c r="D31" s="295"/>
      <c r="E31" s="295"/>
      <c r="F31" s="295"/>
      <c r="G31" s="295"/>
      <c r="H31" s="295"/>
      <c r="I31" s="295"/>
      <c r="J31" s="295"/>
      <c r="K31" s="295"/>
      <c r="L31" s="295"/>
      <c r="M31" s="295"/>
      <c r="N31" s="295"/>
      <c r="O31" s="295"/>
      <c r="P31" s="295"/>
    </row>
  </sheetData>
  <sheetProtection/>
  <mergeCells count="1">
    <mergeCell ref="C2:P3"/>
  </mergeCells>
  <dataValidations count="1">
    <dataValidation type="list" allowBlank="1" showInputMessage="1" showErrorMessage="1" sqref="D20:D23">
      <formula1>"Y, N"</formula1>
    </dataValidation>
  </dataValidation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O30"/>
  <sheetViews>
    <sheetView zoomScalePageLayoutView="0" workbookViewId="0" topLeftCell="A1">
      <selection activeCell="A12" sqref="A12"/>
    </sheetView>
  </sheetViews>
  <sheetFormatPr defaultColWidth="9.140625" defaultRowHeight="12.75"/>
  <cols>
    <col min="1" max="1" width="4.7109375" style="1" customWidth="1"/>
    <col min="2" max="2" width="24.140625" style="1" customWidth="1"/>
    <col min="3" max="16384" width="9.140625" style="1" customWidth="1"/>
  </cols>
  <sheetData>
    <row r="1" ht="12.75">
      <c r="A1" s="1">
        <v>15</v>
      </c>
    </row>
    <row r="2" spans="2:15" ht="12.75">
      <c r="B2" s="382" t="str">
        <f>VLOOKUP(A1,Summary!$B$7:$C$36,2,FALSE)</f>
        <v>The NHS Commissioning Board will lead and coordinate work on developing commissioning data sets (the main data collection from secondary care) to allow data returns in SNOMED CT from April 2014. </v>
      </c>
      <c r="C2" s="365" t="e">
        <f>VLOOKUP(B1,#REF!,2,FALSE)</f>
        <v>#REF!</v>
      </c>
      <c r="D2" s="365" t="e">
        <f>VLOOKUP(C1,#REF!,2,FALSE)</f>
        <v>#REF!</v>
      </c>
      <c r="E2" s="365" t="e">
        <f>VLOOKUP(D1,#REF!,2,FALSE)</f>
        <v>#REF!</v>
      </c>
      <c r="F2" s="365" t="e">
        <v>#REF!</v>
      </c>
      <c r="G2" s="365" t="e">
        <v>#REF!</v>
      </c>
      <c r="H2" s="365" t="e">
        <v>#REF!</v>
      </c>
      <c r="I2" s="365" t="e">
        <v>#REF!</v>
      </c>
      <c r="J2" s="365" t="e">
        <v>#REF!</v>
      </c>
      <c r="K2" s="365" t="e">
        <v>#REF!</v>
      </c>
      <c r="L2" s="365" t="e">
        <v>#REF!</v>
      </c>
      <c r="M2" s="365" t="e">
        <v>#REF!</v>
      </c>
      <c r="N2" s="365" t="e">
        <v>#REF!</v>
      </c>
      <c r="O2" s="365" t="e">
        <v>#REF!</v>
      </c>
    </row>
    <row r="3" spans="2:15" ht="12.75">
      <c r="B3" s="365" t="e">
        <f>VLOOKUP(A2,#REF!,2,FALSE)</f>
        <v>#REF!</v>
      </c>
      <c r="C3" s="365" t="e">
        <f>VLOOKUP(B2,#REF!,2,FALSE)</f>
        <v>#REF!</v>
      </c>
      <c r="D3" s="365" t="e">
        <f>VLOOKUP(C2,#REF!,2,FALSE)</f>
        <v>#REF!</v>
      </c>
      <c r="E3" s="365" t="e">
        <f>VLOOKUP(D2,#REF!,2,FALSE)</f>
        <v>#REF!</v>
      </c>
      <c r="F3" s="365" t="e">
        <v>#REF!</v>
      </c>
      <c r="G3" s="365" t="e">
        <v>#REF!</v>
      </c>
      <c r="H3" s="365" t="e">
        <v>#REF!</v>
      </c>
      <c r="I3" s="365" t="e">
        <v>#REF!</v>
      </c>
      <c r="J3" s="365" t="e">
        <v>#REF!</v>
      </c>
      <c r="K3" s="365" t="e">
        <v>#REF!</v>
      </c>
      <c r="L3" s="365" t="e">
        <v>#REF!</v>
      </c>
      <c r="M3" s="365" t="e">
        <v>#REF!</v>
      </c>
      <c r="N3" s="365" t="e">
        <v>#REF!</v>
      </c>
      <c r="O3" s="365" t="e">
        <v>#REF!</v>
      </c>
    </row>
    <row r="4" spans="1:15" ht="12.75">
      <c r="A4" s="10"/>
      <c r="B4" s="10"/>
      <c r="C4" s="10"/>
      <c r="D4" s="10"/>
      <c r="E4" s="12" t="s">
        <v>30</v>
      </c>
      <c r="F4" s="13">
        <v>0</v>
      </c>
      <c r="G4" s="13">
        <v>1</v>
      </c>
      <c r="H4" s="13">
        <v>2</v>
      </c>
      <c r="I4" s="13">
        <v>3</v>
      </c>
      <c r="J4" s="13">
        <v>4</v>
      </c>
      <c r="K4" s="13">
        <v>5</v>
      </c>
      <c r="L4" s="13">
        <v>6</v>
      </c>
      <c r="M4" s="13">
        <v>7</v>
      </c>
      <c r="N4" s="13">
        <v>8</v>
      </c>
      <c r="O4" s="13">
        <v>9</v>
      </c>
    </row>
    <row r="5" spans="1:15" ht="26.25">
      <c r="A5" s="18" t="s">
        <v>26</v>
      </c>
      <c r="B5" s="10" t="s">
        <v>19</v>
      </c>
      <c r="C5" s="10" t="s">
        <v>27</v>
      </c>
      <c r="D5" s="10" t="s">
        <v>28</v>
      </c>
      <c r="E5" s="10" t="s">
        <v>29</v>
      </c>
      <c r="F5" s="11" t="s">
        <v>31</v>
      </c>
      <c r="G5" s="11" t="s">
        <v>32</v>
      </c>
      <c r="H5" s="11" t="s">
        <v>33</v>
      </c>
      <c r="I5" s="11" t="s">
        <v>34</v>
      </c>
      <c r="J5" s="11" t="s">
        <v>35</v>
      </c>
      <c r="K5" s="11" t="s">
        <v>36</v>
      </c>
      <c r="L5" s="11" t="s">
        <v>37</v>
      </c>
      <c r="M5" s="11" t="s">
        <v>38</v>
      </c>
      <c r="N5" s="11" t="s">
        <v>39</v>
      </c>
      <c r="O5" s="11" t="s">
        <v>40</v>
      </c>
    </row>
    <row r="6" spans="1:15" ht="15.75">
      <c r="A6" s="5" t="s">
        <v>20</v>
      </c>
      <c r="B6" s="4"/>
      <c r="C6" s="4"/>
      <c r="D6" s="4"/>
      <c r="E6" s="4"/>
      <c r="F6" s="4"/>
      <c r="G6" s="4"/>
      <c r="H6" s="4"/>
      <c r="I6" s="4"/>
      <c r="J6" s="4"/>
      <c r="K6" s="4"/>
      <c r="L6" s="4"/>
      <c r="M6" s="4"/>
      <c r="N6" s="4"/>
      <c r="O6" s="4"/>
    </row>
    <row r="7" spans="1:15" ht="12.75">
      <c r="A7" s="6" t="s">
        <v>25</v>
      </c>
      <c r="B7" s="6"/>
      <c r="C7" s="6"/>
      <c r="D7" s="6"/>
      <c r="E7" s="6"/>
      <c r="F7" s="6"/>
      <c r="G7" s="6"/>
      <c r="H7" s="6"/>
      <c r="I7" s="6"/>
      <c r="J7" s="6"/>
      <c r="K7" s="6"/>
      <c r="L7" s="6"/>
      <c r="M7" s="6"/>
      <c r="N7" s="6"/>
      <c r="O7" s="6"/>
    </row>
    <row r="8" spans="1:15" ht="12.75">
      <c r="A8" s="1">
        <v>1</v>
      </c>
      <c r="B8" s="2"/>
      <c r="C8" s="2"/>
      <c r="E8" s="14">
        <f>SUM(F8:O8)</f>
        <v>0</v>
      </c>
      <c r="F8" s="7">
        <v>0</v>
      </c>
      <c r="G8" s="7">
        <v>0</v>
      </c>
      <c r="H8" s="7">
        <v>0</v>
      </c>
      <c r="I8" s="7">
        <v>0</v>
      </c>
      <c r="J8" s="7">
        <v>0</v>
      </c>
      <c r="K8" s="7">
        <v>0</v>
      </c>
      <c r="L8" s="7">
        <v>0</v>
      </c>
      <c r="M8" s="7">
        <v>0</v>
      </c>
      <c r="N8" s="7">
        <v>0</v>
      </c>
      <c r="O8" s="7">
        <v>0</v>
      </c>
    </row>
    <row r="9" spans="1:15" ht="12.75">
      <c r="A9" s="1">
        <v>2</v>
      </c>
      <c r="B9" s="2"/>
      <c r="C9" s="2"/>
      <c r="E9" s="14">
        <f>SUM(F9:O9)</f>
        <v>0</v>
      </c>
      <c r="F9" s="7">
        <v>0</v>
      </c>
      <c r="G9" s="7">
        <v>0</v>
      </c>
      <c r="H9" s="7">
        <v>0</v>
      </c>
      <c r="I9" s="7">
        <v>0</v>
      </c>
      <c r="J9" s="7">
        <v>0</v>
      </c>
      <c r="K9" s="7">
        <v>0</v>
      </c>
      <c r="L9" s="7">
        <v>0</v>
      </c>
      <c r="M9" s="7">
        <v>0</v>
      </c>
      <c r="N9" s="7">
        <v>0</v>
      </c>
      <c r="O9" s="7">
        <v>0</v>
      </c>
    </row>
    <row r="10" spans="1:15" ht="12.75">
      <c r="A10" s="1">
        <v>3</v>
      </c>
      <c r="B10" s="2"/>
      <c r="C10" s="2"/>
      <c r="E10" s="14">
        <f>SUM(F10:O10)</f>
        <v>0</v>
      </c>
      <c r="F10" s="7">
        <v>0</v>
      </c>
      <c r="G10" s="7">
        <v>0</v>
      </c>
      <c r="H10" s="7">
        <v>0</v>
      </c>
      <c r="I10" s="7">
        <v>0</v>
      </c>
      <c r="J10" s="7">
        <v>0</v>
      </c>
      <c r="K10" s="7">
        <v>0</v>
      </c>
      <c r="L10" s="7">
        <v>0</v>
      </c>
      <c r="M10" s="7">
        <v>0</v>
      </c>
      <c r="N10" s="7">
        <v>0</v>
      </c>
      <c r="O10" s="7">
        <v>0</v>
      </c>
    </row>
    <row r="11" spans="1:15" ht="12.75">
      <c r="A11" s="1">
        <v>4</v>
      </c>
      <c r="E11" s="14">
        <f>SUM(F11:O11)</f>
        <v>0</v>
      </c>
      <c r="F11" s="7">
        <v>0</v>
      </c>
      <c r="G11" s="7">
        <v>0</v>
      </c>
      <c r="H11" s="7">
        <v>0</v>
      </c>
      <c r="I11" s="7">
        <v>0</v>
      </c>
      <c r="J11" s="7">
        <v>0</v>
      </c>
      <c r="K11" s="7">
        <v>0</v>
      </c>
      <c r="L11" s="7">
        <v>0</v>
      </c>
      <c r="M11" s="7">
        <v>0</v>
      </c>
      <c r="N11" s="7">
        <v>0</v>
      </c>
      <c r="O11" s="7">
        <v>0</v>
      </c>
    </row>
    <row r="12" spans="1:15" ht="12.75">
      <c r="A12" s="1">
        <v>5</v>
      </c>
      <c r="E12" s="14">
        <f>SUM(F12:O12)</f>
        <v>0</v>
      </c>
      <c r="F12" s="7">
        <v>0</v>
      </c>
      <c r="G12" s="7">
        <v>0</v>
      </c>
      <c r="H12" s="7">
        <v>0</v>
      </c>
      <c r="I12" s="7">
        <v>0</v>
      </c>
      <c r="J12" s="7">
        <v>0</v>
      </c>
      <c r="K12" s="7">
        <v>0</v>
      </c>
      <c r="L12" s="7">
        <v>0</v>
      </c>
      <c r="M12" s="7">
        <v>0</v>
      </c>
      <c r="N12" s="7">
        <v>0</v>
      </c>
      <c r="O12" s="7">
        <v>0</v>
      </c>
    </row>
    <row r="13" spans="5:15" ht="12.75">
      <c r="E13" s="14"/>
      <c r="F13" s="7"/>
      <c r="G13" s="7"/>
      <c r="H13" s="7"/>
      <c r="I13" s="7"/>
      <c r="J13" s="7"/>
      <c r="K13" s="7"/>
      <c r="L13" s="7"/>
      <c r="M13" s="7"/>
      <c r="N13" s="7"/>
      <c r="O13" s="7"/>
    </row>
    <row r="14" spans="1:15" ht="12.75">
      <c r="A14" s="6" t="s">
        <v>41</v>
      </c>
      <c r="B14" s="6"/>
      <c r="C14" s="6"/>
      <c r="D14" s="6"/>
      <c r="E14" s="15"/>
      <c r="F14" s="8"/>
      <c r="G14" s="8"/>
      <c r="H14" s="8"/>
      <c r="I14" s="8"/>
      <c r="J14" s="8"/>
      <c r="K14" s="8"/>
      <c r="L14" s="8"/>
      <c r="M14" s="8"/>
      <c r="N14" s="8"/>
      <c r="O14" s="8"/>
    </row>
    <row r="15" spans="1:15" ht="12.75">
      <c r="A15" s="1">
        <v>6</v>
      </c>
      <c r="E15" s="14">
        <f>SUM(F15:O15)</f>
        <v>0</v>
      </c>
      <c r="F15" s="7">
        <v>0</v>
      </c>
      <c r="G15" s="7">
        <v>0</v>
      </c>
      <c r="H15" s="7">
        <v>0</v>
      </c>
      <c r="I15" s="7">
        <v>0</v>
      </c>
      <c r="J15" s="7">
        <v>0</v>
      </c>
      <c r="K15" s="7">
        <v>0</v>
      </c>
      <c r="L15" s="7">
        <v>0</v>
      </c>
      <c r="M15" s="7">
        <v>0</v>
      </c>
      <c r="N15" s="7">
        <v>0</v>
      </c>
      <c r="O15" s="7">
        <v>0</v>
      </c>
    </row>
    <row r="16" spans="1:15" ht="12.75">
      <c r="A16" s="1">
        <v>7</v>
      </c>
      <c r="E16" s="14">
        <f>SUM(F16:O16)</f>
        <v>0</v>
      </c>
      <c r="F16" s="7">
        <v>0</v>
      </c>
      <c r="G16" s="7">
        <v>0</v>
      </c>
      <c r="H16" s="7">
        <v>0</v>
      </c>
      <c r="I16" s="7">
        <v>0</v>
      </c>
      <c r="J16" s="7">
        <v>0</v>
      </c>
      <c r="K16" s="7">
        <v>0</v>
      </c>
      <c r="L16" s="7">
        <v>0</v>
      </c>
      <c r="M16" s="7">
        <v>0</v>
      </c>
      <c r="N16" s="7">
        <v>0</v>
      </c>
      <c r="O16" s="7">
        <v>0</v>
      </c>
    </row>
    <row r="17" spans="2:15" s="3" customFormat="1" ht="12.75">
      <c r="B17" s="3" t="s">
        <v>42</v>
      </c>
      <c r="E17" s="14">
        <f>SUM(E8:E12)</f>
        <v>0</v>
      </c>
      <c r="F17" s="14">
        <v>0</v>
      </c>
      <c r="G17" s="14">
        <v>0</v>
      </c>
      <c r="H17" s="14">
        <v>0</v>
      </c>
      <c r="I17" s="14">
        <v>0</v>
      </c>
      <c r="J17" s="14">
        <v>0</v>
      </c>
      <c r="K17" s="14">
        <v>0</v>
      </c>
      <c r="L17" s="14">
        <v>0</v>
      </c>
      <c r="M17" s="14">
        <v>0</v>
      </c>
      <c r="N17" s="14">
        <v>0</v>
      </c>
      <c r="O17" s="14">
        <v>0</v>
      </c>
    </row>
    <row r="18" spans="2:15" s="3" customFormat="1" ht="12.75">
      <c r="B18" s="3" t="s">
        <v>43</v>
      </c>
      <c r="E18" s="14">
        <f>SUM(E15:E16)</f>
        <v>0</v>
      </c>
      <c r="F18" s="14">
        <v>0</v>
      </c>
      <c r="G18" s="14">
        <v>0</v>
      </c>
      <c r="H18" s="14">
        <v>0</v>
      </c>
      <c r="I18" s="14">
        <v>0</v>
      </c>
      <c r="J18" s="14">
        <v>0</v>
      </c>
      <c r="K18" s="14">
        <v>0</v>
      </c>
      <c r="L18" s="14">
        <v>0</v>
      </c>
      <c r="M18" s="14">
        <v>0</v>
      </c>
      <c r="N18" s="14">
        <v>0</v>
      </c>
      <c r="O18" s="14">
        <v>0</v>
      </c>
    </row>
    <row r="19" spans="1:15" ht="15.75">
      <c r="A19" s="5" t="s">
        <v>46</v>
      </c>
      <c r="B19" s="4"/>
      <c r="C19" s="16" t="s">
        <v>49</v>
      </c>
      <c r="D19" s="4"/>
      <c r="E19" s="9"/>
      <c r="F19" s="9"/>
      <c r="G19" s="9"/>
      <c r="H19" s="9"/>
      <c r="I19" s="9"/>
      <c r="J19" s="9"/>
      <c r="K19" s="9"/>
      <c r="L19" s="9"/>
      <c r="M19" s="9"/>
      <c r="N19" s="9"/>
      <c r="O19" s="9"/>
    </row>
    <row r="20" spans="1:15" ht="12.75">
      <c r="A20" s="1">
        <v>1</v>
      </c>
      <c r="C20" s="17"/>
      <c r="E20" s="14">
        <f>SUM(F20:O20)</f>
        <v>0</v>
      </c>
      <c r="F20" s="7">
        <v>0</v>
      </c>
      <c r="G20" s="7">
        <v>0</v>
      </c>
      <c r="H20" s="7">
        <v>0</v>
      </c>
      <c r="I20" s="7">
        <v>0</v>
      </c>
      <c r="J20" s="7">
        <v>0</v>
      </c>
      <c r="K20" s="7">
        <v>0</v>
      </c>
      <c r="L20" s="7">
        <v>0</v>
      </c>
      <c r="M20" s="7">
        <v>0</v>
      </c>
      <c r="N20" s="7">
        <v>0</v>
      </c>
      <c r="O20" s="7">
        <v>0</v>
      </c>
    </row>
    <row r="21" spans="1:15" ht="12.75">
      <c r="A21" s="1">
        <v>2</v>
      </c>
      <c r="C21" s="17"/>
      <c r="E21" s="14">
        <f>SUM(F21:O21)</f>
        <v>0</v>
      </c>
      <c r="F21" s="7">
        <v>0</v>
      </c>
      <c r="G21" s="7">
        <v>0</v>
      </c>
      <c r="H21" s="7">
        <v>0</v>
      </c>
      <c r="I21" s="7">
        <v>0</v>
      </c>
      <c r="J21" s="7">
        <v>0</v>
      </c>
      <c r="K21" s="7">
        <v>0</v>
      </c>
      <c r="L21" s="7">
        <v>0</v>
      </c>
      <c r="M21" s="7">
        <v>0</v>
      </c>
      <c r="N21" s="7">
        <v>0</v>
      </c>
      <c r="O21" s="7">
        <v>0</v>
      </c>
    </row>
    <row r="22" spans="1:15" ht="12.75">
      <c r="A22" s="1">
        <v>3</v>
      </c>
      <c r="C22" s="17"/>
      <c r="E22" s="14">
        <f>SUM(F22:O22)</f>
        <v>0</v>
      </c>
      <c r="F22" s="7">
        <v>0</v>
      </c>
      <c r="G22" s="7">
        <v>0</v>
      </c>
      <c r="H22" s="7">
        <v>0</v>
      </c>
      <c r="I22" s="7">
        <v>0</v>
      </c>
      <c r="J22" s="7">
        <v>0</v>
      </c>
      <c r="K22" s="7">
        <v>0</v>
      </c>
      <c r="L22" s="7">
        <v>0</v>
      </c>
      <c r="M22" s="7">
        <v>0</v>
      </c>
      <c r="N22" s="7">
        <v>0</v>
      </c>
      <c r="O22" s="7">
        <v>0</v>
      </c>
    </row>
    <row r="23" spans="3:15" ht="12.75">
      <c r="C23" s="17"/>
      <c r="E23" s="14"/>
      <c r="F23" s="7"/>
      <c r="G23" s="7"/>
      <c r="H23" s="7"/>
      <c r="I23" s="7"/>
      <c r="J23" s="7"/>
      <c r="K23" s="7"/>
      <c r="L23" s="7"/>
      <c r="M23" s="7"/>
      <c r="N23" s="7"/>
      <c r="O23" s="7"/>
    </row>
    <row r="24" spans="1:15" ht="15.75">
      <c r="A24" s="5" t="s">
        <v>29</v>
      </c>
      <c r="B24" s="4"/>
      <c r="C24" s="4"/>
      <c r="D24" s="4"/>
      <c r="E24" s="9"/>
      <c r="F24" s="9"/>
      <c r="G24" s="9"/>
      <c r="H24" s="9"/>
      <c r="I24" s="9"/>
      <c r="J24" s="9"/>
      <c r="K24" s="9"/>
      <c r="L24" s="9"/>
      <c r="M24" s="9"/>
      <c r="N24" s="9"/>
      <c r="O24" s="9"/>
    </row>
    <row r="25" spans="2:15" ht="12.75">
      <c r="B25" s="1" t="s">
        <v>44</v>
      </c>
      <c r="E25" s="14">
        <f>SUM(E17:E18)</f>
        <v>0</v>
      </c>
      <c r="F25" s="7">
        <v>0</v>
      </c>
      <c r="G25" s="7">
        <v>0</v>
      </c>
      <c r="H25" s="7">
        <v>0</v>
      </c>
      <c r="I25" s="7">
        <v>0</v>
      </c>
      <c r="J25" s="7">
        <v>0</v>
      </c>
      <c r="K25" s="7">
        <v>0</v>
      </c>
      <c r="L25" s="7">
        <v>0</v>
      </c>
      <c r="M25" s="7">
        <v>0</v>
      </c>
      <c r="N25" s="7">
        <v>0</v>
      </c>
      <c r="O25" s="7">
        <v>0</v>
      </c>
    </row>
    <row r="26" spans="2:15" ht="12.75">
      <c r="B26" s="1" t="s">
        <v>47</v>
      </c>
      <c r="E26" s="14">
        <f>SUM(E20:E22)</f>
        <v>0</v>
      </c>
      <c r="F26" s="7">
        <v>0</v>
      </c>
      <c r="G26" s="7">
        <v>0</v>
      </c>
      <c r="H26" s="7">
        <v>0</v>
      </c>
      <c r="I26" s="7">
        <v>0</v>
      </c>
      <c r="J26" s="7">
        <v>0</v>
      </c>
      <c r="K26" s="7">
        <v>0</v>
      </c>
      <c r="L26" s="7">
        <v>0</v>
      </c>
      <c r="M26" s="7">
        <v>0</v>
      </c>
      <c r="N26" s="7">
        <v>0</v>
      </c>
      <c r="O26" s="7">
        <v>0</v>
      </c>
    </row>
    <row r="27" spans="2:15" s="3" customFormat="1" ht="12.75">
      <c r="B27" s="3" t="s">
        <v>48</v>
      </c>
      <c r="E27" s="14">
        <f>E25-E26</f>
        <v>0</v>
      </c>
      <c r="F27" s="14">
        <v>0</v>
      </c>
      <c r="G27" s="14">
        <v>0</v>
      </c>
      <c r="H27" s="14">
        <v>0</v>
      </c>
      <c r="I27" s="14">
        <v>0</v>
      </c>
      <c r="J27" s="14">
        <v>0</v>
      </c>
      <c r="K27" s="14">
        <v>0</v>
      </c>
      <c r="L27" s="14">
        <v>0</v>
      </c>
      <c r="M27" s="14">
        <v>0</v>
      </c>
      <c r="N27" s="14">
        <v>0</v>
      </c>
      <c r="O27" s="14">
        <v>0</v>
      </c>
    </row>
    <row r="28" spans="1:15" ht="15.75">
      <c r="A28" s="5" t="s">
        <v>45</v>
      </c>
      <c r="B28" s="4"/>
      <c r="C28" s="4"/>
      <c r="D28" s="4"/>
      <c r="E28" s="9"/>
      <c r="F28" s="9"/>
      <c r="G28" s="9"/>
      <c r="H28" s="9"/>
      <c r="I28" s="9"/>
      <c r="J28" s="9"/>
      <c r="K28" s="9"/>
      <c r="L28" s="9"/>
      <c r="M28" s="9"/>
      <c r="N28" s="9"/>
      <c r="O28" s="9"/>
    </row>
    <row r="29" spans="2:15" ht="12.75">
      <c r="B29" s="1" t="s">
        <v>20</v>
      </c>
      <c r="E29" s="14">
        <f>E25*2.4</f>
        <v>0</v>
      </c>
      <c r="F29" s="7">
        <v>0</v>
      </c>
      <c r="G29" s="7">
        <v>0</v>
      </c>
      <c r="H29" s="7">
        <v>0</v>
      </c>
      <c r="I29" s="7">
        <v>0</v>
      </c>
      <c r="J29" s="7">
        <v>0</v>
      </c>
      <c r="K29" s="7">
        <v>0</v>
      </c>
      <c r="L29" s="7">
        <v>0</v>
      </c>
      <c r="M29" s="7">
        <v>0</v>
      </c>
      <c r="N29" s="7">
        <v>0</v>
      </c>
      <c r="O29" s="7">
        <v>0</v>
      </c>
    </row>
    <row r="30" spans="2:15" ht="12.75">
      <c r="B30" s="1" t="s">
        <v>46</v>
      </c>
      <c r="E30" s="14">
        <f>E26*2.4</f>
        <v>0</v>
      </c>
      <c r="F30" s="7">
        <v>0</v>
      </c>
      <c r="G30" s="7">
        <v>0</v>
      </c>
      <c r="H30" s="7">
        <v>0</v>
      </c>
      <c r="I30" s="7">
        <v>0</v>
      </c>
      <c r="J30" s="7">
        <v>0</v>
      </c>
      <c r="K30" s="7">
        <v>0</v>
      </c>
      <c r="L30" s="7">
        <v>0</v>
      </c>
      <c r="M30" s="7">
        <v>0</v>
      </c>
      <c r="N30" s="7">
        <v>0</v>
      </c>
      <c r="O30" s="7">
        <v>0</v>
      </c>
    </row>
  </sheetData>
  <sheetProtection/>
  <mergeCells count="1">
    <mergeCell ref="B2:O3"/>
  </mergeCells>
  <dataValidations count="1">
    <dataValidation type="list" allowBlank="1" showInputMessage="1" showErrorMessage="1" sqref="C20:C23">
      <formula1>"Y, N"</formula1>
    </dataValidation>
  </dataValidation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O30"/>
  <sheetViews>
    <sheetView zoomScalePageLayoutView="0" workbookViewId="0" topLeftCell="A1">
      <selection activeCell="G19" sqref="G19"/>
    </sheetView>
  </sheetViews>
  <sheetFormatPr defaultColWidth="9.140625" defaultRowHeight="12.75"/>
  <cols>
    <col min="1" max="1" width="4.7109375" style="1" customWidth="1"/>
    <col min="2" max="2" width="24.140625" style="1" customWidth="1"/>
    <col min="3" max="16384" width="9.140625" style="1" customWidth="1"/>
  </cols>
  <sheetData>
    <row r="1" ht="12.75">
      <c r="A1" s="1">
        <v>16</v>
      </c>
    </row>
    <row r="2" spans="2:15" ht="12.75">
      <c r="B2" s="382" t="str">
        <f>VLOOKUP(A1,Summary!$B$7:$C$36,2,FALSE)</f>
        <v>The Department of Health and the Health and Social Care Information Centre will work with stakeholders to investigate reducing the administrative burden of gathering social care information for national use. </v>
      </c>
      <c r="C2" s="365" t="e">
        <f>VLOOKUP(B1,#REF!,2,FALSE)</f>
        <v>#REF!</v>
      </c>
      <c r="D2" s="365" t="e">
        <f>VLOOKUP(C1,#REF!,2,FALSE)</f>
        <v>#REF!</v>
      </c>
      <c r="E2" s="365" t="e">
        <f>VLOOKUP(D1,#REF!,2,FALSE)</f>
        <v>#REF!</v>
      </c>
      <c r="F2" s="365" t="e">
        <v>#REF!</v>
      </c>
      <c r="G2" s="365" t="e">
        <v>#REF!</v>
      </c>
      <c r="H2" s="365" t="e">
        <v>#REF!</v>
      </c>
      <c r="I2" s="365" t="e">
        <v>#REF!</v>
      </c>
      <c r="J2" s="365" t="e">
        <v>#REF!</v>
      </c>
      <c r="K2" s="365" t="e">
        <v>#REF!</v>
      </c>
      <c r="L2" s="365" t="e">
        <v>#REF!</v>
      </c>
      <c r="M2" s="365" t="e">
        <v>#REF!</v>
      </c>
      <c r="N2" s="365" t="e">
        <v>#REF!</v>
      </c>
      <c r="O2" s="365" t="e">
        <v>#REF!</v>
      </c>
    </row>
    <row r="3" spans="2:15" ht="12.75">
      <c r="B3" s="365" t="e">
        <f>VLOOKUP(A2,#REF!,2,FALSE)</f>
        <v>#REF!</v>
      </c>
      <c r="C3" s="365" t="e">
        <f>VLOOKUP(B2,#REF!,2,FALSE)</f>
        <v>#REF!</v>
      </c>
      <c r="D3" s="365" t="e">
        <f>VLOOKUP(C2,#REF!,2,FALSE)</f>
        <v>#REF!</v>
      </c>
      <c r="E3" s="365" t="e">
        <f>VLOOKUP(D2,#REF!,2,FALSE)</f>
        <v>#REF!</v>
      </c>
      <c r="F3" s="365" t="e">
        <v>#REF!</v>
      </c>
      <c r="G3" s="365" t="e">
        <v>#REF!</v>
      </c>
      <c r="H3" s="365" t="e">
        <v>#REF!</v>
      </c>
      <c r="I3" s="365" t="e">
        <v>#REF!</v>
      </c>
      <c r="J3" s="365" t="e">
        <v>#REF!</v>
      </c>
      <c r="K3" s="365" t="e">
        <v>#REF!</v>
      </c>
      <c r="L3" s="365" t="e">
        <v>#REF!</v>
      </c>
      <c r="M3" s="365" t="e">
        <v>#REF!</v>
      </c>
      <c r="N3" s="365" t="e">
        <v>#REF!</v>
      </c>
      <c r="O3" s="365" t="e">
        <v>#REF!</v>
      </c>
    </row>
    <row r="4" spans="1:15" ht="12.75">
      <c r="A4" s="10"/>
      <c r="B4" s="10"/>
      <c r="C4" s="10"/>
      <c r="D4" s="10"/>
      <c r="E4" s="12" t="s">
        <v>30</v>
      </c>
      <c r="F4" s="13">
        <v>0</v>
      </c>
      <c r="G4" s="13">
        <v>1</v>
      </c>
      <c r="H4" s="13">
        <v>2</v>
      </c>
      <c r="I4" s="13">
        <v>3</v>
      </c>
      <c r="J4" s="13">
        <v>4</v>
      </c>
      <c r="K4" s="13">
        <v>5</v>
      </c>
      <c r="L4" s="13">
        <v>6</v>
      </c>
      <c r="M4" s="13">
        <v>7</v>
      </c>
      <c r="N4" s="13">
        <v>8</v>
      </c>
      <c r="O4" s="13">
        <v>9</v>
      </c>
    </row>
    <row r="5" spans="1:15" ht="26.25">
      <c r="A5" s="18" t="s">
        <v>26</v>
      </c>
      <c r="B5" s="10" t="s">
        <v>19</v>
      </c>
      <c r="C5" s="10" t="s">
        <v>27</v>
      </c>
      <c r="D5" s="10" t="s">
        <v>28</v>
      </c>
      <c r="E5" s="10" t="s">
        <v>29</v>
      </c>
      <c r="F5" s="11" t="s">
        <v>31</v>
      </c>
      <c r="G5" s="11" t="s">
        <v>32</v>
      </c>
      <c r="H5" s="11" t="s">
        <v>33</v>
      </c>
      <c r="I5" s="11" t="s">
        <v>34</v>
      </c>
      <c r="J5" s="11" t="s">
        <v>35</v>
      </c>
      <c r="K5" s="11" t="s">
        <v>36</v>
      </c>
      <c r="L5" s="11" t="s">
        <v>37</v>
      </c>
      <c r="M5" s="11" t="s">
        <v>38</v>
      </c>
      <c r="N5" s="11" t="s">
        <v>39</v>
      </c>
      <c r="O5" s="11" t="s">
        <v>40</v>
      </c>
    </row>
    <row r="6" spans="1:15" ht="15.75">
      <c r="A6" s="5" t="s">
        <v>20</v>
      </c>
      <c r="B6" s="4"/>
      <c r="C6" s="4"/>
      <c r="D6" s="4"/>
      <c r="E6" s="4"/>
      <c r="F6" s="4"/>
      <c r="G6" s="4"/>
      <c r="H6" s="4"/>
      <c r="I6" s="4"/>
      <c r="J6" s="4"/>
      <c r="K6" s="4"/>
      <c r="L6" s="4"/>
      <c r="M6" s="4"/>
      <c r="N6" s="4"/>
      <c r="O6" s="4"/>
    </row>
    <row r="7" spans="1:15" ht="12.75">
      <c r="A7" s="6" t="s">
        <v>25</v>
      </c>
      <c r="B7" s="6"/>
      <c r="C7" s="6"/>
      <c r="D7" s="6"/>
      <c r="E7" s="6"/>
      <c r="F7" s="6"/>
      <c r="G7" s="6"/>
      <c r="H7" s="6"/>
      <c r="I7" s="6"/>
      <c r="J7" s="6"/>
      <c r="K7" s="6"/>
      <c r="L7" s="6"/>
      <c r="M7" s="6"/>
      <c r="N7" s="6"/>
      <c r="O7" s="6"/>
    </row>
    <row r="8" spans="1:15" ht="12.75">
      <c r="A8" s="1">
        <v>1</v>
      </c>
      <c r="B8" s="2"/>
      <c r="C8" s="2"/>
      <c r="D8" s="1" t="s">
        <v>151</v>
      </c>
      <c r="E8" s="14">
        <v>0</v>
      </c>
      <c r="F8" s="7">
        <v>0</v>
      </c>
      <c r="G8" s="7">
        <v>0</v>
      </c>
      <c r="H8" s="7">
        <v>0</v>
      </c>
      <c r="I8" s="7">
        <v>0</v>
      </c>
      <c r="J8" s="7">
        <v>0</v>
      </c>
      <c r="K8" s="7">
        <v>0</v>
      </c>
      <c r="L8" s="7">
        <v>0</v>
      </c>
      <c r="M8" s="7">
        <v>0</v>
      </c>
      <c r="N8" s="7">
        <v>0</v>
      </c>
      <c r="O8" s="7">
        <v>0</v>
      </c>
    </row>
    <row r="9" spans="1:15" ht="12.75">
      <c r="A9" s="1">
        <v>2</v>
      </c>
      <c r="B9" s="2"/>
      <c r="C9" s="2"/>
      <c r="D9" s="1" t="s">
        <v>151</v>
      </c>
      <c r="E9" s="14">
        <v>0</v>
      </c>
      <c r="F9" s="7">
        <v>0</v>
      </c>
      <c r="G9" s="7">
        <v>0</v>
      </c>
      <c r="H9" s="7">
        <v>0</v>
      </c>
      <c r="I9" s="7">
        <v>0</v>
      </c>
      <c r="J9" s="7">
        <v>0</v>
      </c>
      <c r="K9" s="7">
        <v>0</v>
      </c>
      <c r="L9" s="7">
        <v>0</v>
      </c>
      <c r="M9" s="7">
        <v>0</v>
      </c>
      <c r="N9" s="7">
        <v>0</v>
      </c>
      <c r="O9" s="7">
        <v>0</v>
      </c>
    </row>
    <row r="10" spans="1:15" ht="12.75">
      <c r="A10" s="1">
        <v>3</v>
      </c>
      <c r="B10" s="2"/>
      <c r="C10" s="2"/>
      <c r="D10" s="1" t="s">
        <v>151</v>
      </c>
      <c r="E10" s="14">
        <v>0</v>
      </c>
      <c r="F10" s="7">
        <v>0</v>
      </c>
      <c r="G10" s="7">
        <v>0</v>
      </c>
      <c r="H10" s="7">
        <v>0</v>
      </c>
      <c r="I10" s="7">
        <v>0</v>
      </c>
      <c r="J10" s="7">
        <v>0</v>
      </c>
      <c r="K10" s="7">
        <v>0</v>
      </c>
      <c r="L10" s="7">
        <v>0</v>
      </c>
      <c r="M10" s="7">
        <v>0</v>
      </c>
      <c r="N10" s="7">
        <v>0</v>
      </c>
      <c r="O10" s="7">
        <v>0</v>
      </c>
    </row>
    <row r="11" spans="1:15" ht="12.75">
      <c r="A11" s="1">
        <v>4</v>
      </c>
      <c r="E11" s="14">
        <v>0</v>
      </c>
      <c r="F11" s="7">
        <v>0</v>
      </c>
      <c r="G11" s="7">
        <v>0</v>
      </c>
      <c r="H11" s="7">
        <v>0</v>
      </c>
      <c r="I11" s="7">
        <v>0</v>
      </c>
      <c r="J11" s="7">
        <v>0</v>
      </c>
      <c r="K11" s="7">
        <v>0</v>
      </c>
      <c r="L11" s="7">
        <v>0</v>
      </c>
      <c r="M11" s="7">
        <v>0</v>
      </c>
      <c r="N11" s="7">
        <v>0</v>
      </c>
      <c r="O11" s="7">
        <v>0</v>
      </c>
    </row>
    <row r="12" spans="1:15" ht="12.75">
      <c r="A12" s="1">
        <v>5</v>
      </c>
      <c r="E12" s="14">
        <v>0</v>
      </c>
      <c r="F12" s="7">
        <v>0</v>
      </c>
      <c r="G12" s="7">
        <v>0</v>
      </c>
      <c r="H12" s="7">
        <v>0</v>
      </c>
      <c r="I12" s="7">
        <v>0</v>
      </c>
      <c r="J12" s="7">
        <v>0</v>
      </c>
      <c r="K12" s="7">
        <v>0</v>
      </c>
      <c r="L12" s="7">
        <v>0</v>
      </c>
      <c r="M12" s="7">
        <v>0</v>
      </c>
      <c r="N12" s="7">
        <v>0</v>
      </c>
      <c r="O12" s="7">
        <v>0</v>
      </c>
    </row>
    <row r="13" spans="5:15" ht="12.75">
      <c r="E13" s="14">
        <v>0</v>
      </c>
      <c r="F13" s="7"/>
      <c r="G13" s="7"/>
      <c r="H13" s="7"/>
      <c r="I13" s="7"/>
      <c r="J13" s="7"/>
      <c r="K13" s="7"/>
      <c r="L13" s="7"/>
      <c r="M13" s="7"/>
      <c r="N13" s="7"/>
      <c r="O13" s="7"/>
    </row>
    <row r="14" spans="1:15" ht="12.75">
      <c r="A14" s="6" t="s">
        <v>41</v>
      </c>
      <c r="B14" s="6"/>
      <c r="C14" s="6"/>
      <c r="D14" s="6"/>
      <c r="E14" s="15"/>
      <c r="F14" s="8"/>
      <c r="G14" s="8"/>
      <c r="H14" s="8"/>
      <c r="I14" s="8"/>
      <c r="J14" s="8"/>
      <c r="K14" s="8"/>
      <c r="L14" s="8"/>
      <c r="M14" s="8"/>
      <c r="N14" s="8"/>
      <c r="O14" s="8"/>
    </row>
    <row r="15" spans="1:15" ht="12.75">
      <c r="A15" s="1">
        <v>6</v>
      </c>
      <c r="E15" s="14">
        <v>0</v>
      </c>
      <c r="F15" s="7">
        <v>0</v>
      </c>
      <c r="G15" s="7">
        <v>0</v>
      </c>
      <c r="H15" s="7">
        <v>0</v>
      </c>
      <c r="I15" s="7">
        <v>0</v>
      </c>
      <c r="J15" s="7">
        <v>0</v>
      </c>
      <c r="K15" s="7">
        <v>0</v>
      </c>
      <c r="L15" s="7">
        <v>0</v>
      </c>
      <c r="M15" s="7">
        <v>0</v>
      </c>
      <c r="N15" s="7">
        <v>0</v>
      </c>
      <c r="O15" s="7">
        <v>0</v>
      </c>
    </row>
    <row r="16" spans="1:15" ht="12.75">
      <c r="A16" s="1">
        <v>7</v>
      </c>
      <c r="E16" s="14">
        <v>0</v>
      </c>
      <c r="F16" s="7">
        <v>0</v>
      </c>
      <c r="G16" s="7">
        <v>0</v>
      </c>
      <c r="H16" s="7">
        <v>0</v>
      </c>
      <c r="I16" s="7">
        <v>0</v>
      </c>
      <c r="J16" s="7">
        <v>0</v>
      </c>
      <c r="K16" s="7">
        <v>0</v>
      </c>
      <c r="L16" s="7">
        <v>0</v>
      </c>
      <c r="M16" s="7">
        <v>0</v>
      </c>
      <c r="N16" s="7">
        <v>0</v>
      </c>
      <c r="O16" s="7">
        <v>0</v>
      </c>
    </row>
    <row r="17" spans="2:15" s="3" customFormat="1" ht="12.75">
      <c r="B17" s="3" t="s">
        <v>42</v>
      </c>
      <c r="E17" s="14">
        <v>0</v>
      </c>
      <c r="F17" s="14">
        <v>0</v>
      </c>
      <c r="G17" s="14">
        <v>0</v>
      </c>
      <c r="H17" s="14">
        <v>0</v>
      </c>
      <c r="I17" s="14">
        <v>0</v>
      </c>
      <c r="J17" s="14">
        <v>0</v>
      </c>
      <c r="K17" s="14">
        <v>0</v>
      </c>
      <c r="L17" s="14">
        <v>0</v>
      </c>
      <c r="M17" s="14">
        <v>0</v>
      </c>
      <c r="N17" s="14">
        <v>0</v>
      </c>
      <c r="O17" s="14">
        <v>0</v>
      </c>
    </row>
    <row r="18" spans="2:15" s="3" customFormat="1" ht="12.75">
      <c r="B18" s="3" t="s">
        <v>43</v>
      </c>
      <c r="E18" s="14">
        <v>0</v>
      </c>
      <c r="F18" s="14">
        <v>0</v>
      </c>
      <c r="G18" s="14">
        <v>0</v>
      </c>
      <c r="H18" s="14">
        <v>0</v>
      </c>
      <c r="I18" s="14">
        <v>0</v>
      </c>
      <c r="J18" s="14">
        <v>0</v>
      </c>
      <c r="K18" s="14">
        <v>0</v>
      </c>
      <c r="L18" s="14">
        <v>0</v>
      </c>
      <c r="M18" s="14">
        <v>0</v>
      </c>
      <c r="N18" s="14">
        <v>0</v>
      </c>
      <c r="O18" s="14">
        <v>0</v>
      </c>
    </row>
    <row r="19" spans="1:15" ht="15.75">
      <c r="A19" s="5" t="s">
        <v>46</v>
      </c>
      <c r="B19" s="4"/>
      <c r="C19" s="16" t="s">
        <v>49</v>
      </c>
      <c r="D19" s="4"/>
      <c r="E19" s="9"/>
      <c r="F19" s="9"/>
      <c r="G19" s="9"/>
      <c r="H19" s="9"/>
      <c r="I19" s="9"/>
      <c r="J19" s="9"/>
      <c r="K19" s="9"/>
      <c r="L19" s="9"/>
      <c r="M19" s="9"/>
      <c r="N19" s="9"/>
      <c r="O19" s="9"/>
    </row>
    <row r="20" spans="1:15" ht="12.75">
      <c r="A20" s="1">
        <v>1</v>
      </c>
      <c r="C20" s="17"/>
      <c r="E20" s="14">
        <v>0</v>
      </c>
      <c r="F20" s="7">
        <v>0</v>
      </c>
      <c r="G20" s="7">
        <v>0</v>
      </c>
      <c r="H20" s="7">
        <v>0</v>
      </c>
      <c r="I20" s="7">
        <v>0</v>
      </c>
      <c r="J20" s="7">
        <v>0</v>
      </c>
      <c r="K20" s="7">
        <v>0</v>
      </c>
      <c r="L20" s="7">
        <v>0</v>
      </c>
      <c r="M20" s="7">
        <v>0</v>
      </c>
      <c r="N20" s="7">
        <v>0</v>
      </c>
      <c r="O20" s="7">
        <v>0</v>
      </c>
    </row>
    <row r="21" spans="1:15" ht="12.75">
      <c r="A21" s="1">
        <v>2</v>
      </c>
      <c r="C21" s="17"/>
      <c r="E21" s="14">
        <v>0</v>
      </c>
      <c r="F21" s="7">
        <v>0</v>
      </c>
      <c r="G21" s="7">
        <v>0</v>
      </c>
      <c r="H21" s="7">
        <v>0</v>
      </c>
      <c r="I21" s="7">
        <v>0</v>
      </c>
      <c r="J21" s="7">
        <v>0</v>
      </c>
      <c r="K21" s="7">
        <v>0</v>
      </c>
      <c r="L21" s="7">
        <v>0</v>
      </c>
      <c r="M21" s="7">
        <v>0</v>
      </c>
      <c r="N21" s="7">
        <v>0</v>
      </c>
      <c r="O21" s="7">
        <v>0</v>
      </c>
    </row>
    <row r="22" spans="1:15" ht="12.75">
      <c r="A22" s="1">
        <v>3</v>
      </c>
      <c r="C22" s="17"/>
      <c r="E22" s="14">
        <v>0</v>
      </c>
      <c r="F22" s="7">
        <v>0</v>
      </c>
      <c r="G22" s="7">
        <v>0</v>
      </c>
      <c r="H22" s="7">
        <v>0</v>
      </c>
      <c r="I22" s="7">
        <v>0</v>
      </c>
      <c r="J22" s="7">
        <v>0</v>
      </c>
      <c r="K22" s="7">
        <v>0</v>
      </c>
      <c r="L22" s="7">
        <v>0</v>
      </c>
      <c r="M22" s="7">
        <v>0</v>
      </c>
      <c r="N22" s="7">
        <v>0</v>
      </c>
      <c r="O22" s="7">
        <v>0</v>
      </c>
    </row>
    <row r="23" spans="3:15" ht="12.75">
      <c r="C23" s="17"/>
      <c r="E23" s="14">
        <v>0</v>
      </c>
      <c r="F23" s="7"/>
      <c r="G23" s="7"/>
      <c r="H23" s="7"/>
      <c r="I23" s="7"/>
      <c r="J23" s="7"/>
      <c r="K23" s="7"/>
      <c r="L23" s="7"/>
      <c r="M23" s="7"/>
      <c r="N23" s="7"/>
      <c r="O23" s="7"/>
    </row>
    <row r="24" spans="1:15" ht="15.75">
      <c r="A24" s="5" t="s">
        <v>29</v>
      </c>
      <c r="B24" s="4"/>
      <c r="C24" s="4"/>
      <c r="D24" s="4"/>
      <c r="E24" s="9"/>
      <c r="F24" s="9"/>
      <c r="G24" s="9"/>
      <c r="H24" s="9"/>
      <c r="I24" s="9"/>
      <c r="J24" s="9"/>
      <c r="K24" s="9"/>
      <c r="L24" s="9"/>
      <c r="M24" s="9"/>
      <c r="N24" s="9"/>
      <c r="O24" s="9"/>
    </row>
    <row r="25" spans="2:15" ht="12.75">
      <c r="B25" s="1" t="s">
        <v>44</v>
      </c>
      <c r="E25" s="14">
        <v>0</v>
      </c>
      <c r="F25" s="7">
        <v>0</v>
      </c>
      <c r="G25" s="7">
        <v>0</v>
      </c>
      <c r="H25" s="7">
        <v>0</v>
      </c>
      <c r="I25" s="7">
        <v>0</v>
      </c>
      <c r="J25" s="7">
        <v>0</v>
      </c>
      <c r="K25" s="7">
        <v>0</v>
      </c>
      <c r="L25" s="7">
        <v>0</v>
      </c>
      <c r="M25" s="7">
        <v>0</v>
      </c>
      <c r="N25" s="7">
        <v>0</v>
      </c>
      <c r="O25" s="7">
        <v>0</v>
      </c>
    </row>
    <row r="26" spans="2:15" ht="12.75">
      <c r="B26" s="1" t="s">
        <v>47</v>
      </c>
      <c r="E26" s="14">
        <v>0</v>
      </c>
      <c r="F26" s="14">
        <v>0</v>
      </c>
      <c r="G26" s="14">
        <v>0</v>
      </c>
      <c r="H26" s="14">
        <v>0</v>
      </c>
      <c r="I26" s="14">
        <v>0</v>
      </c>
      <c r="J26" s="14">
        <v>0</v>
      </c>
      <c r="K26" s="14">
        <v>0</v>
      </c>
      <c r="L26" s="14">
        <v>0</v>
      </c>
      <c r="M26" s="14">
        <v>0</v>
      </c>
      <c r="N26" s="14">
        <v>0</v>
      </c>
      <c r="O26" s="14">
        <v>0</v>
      </c>
    </row>
    <row r="27" spans="2:15" s="3" customFormat="1" ht="12.75">
      <c r="B27" s="3" t="s">
        <v>48</v>
      </c>
      <c r="E27" s="14">
        <v>0</v>
      </c>
      <c r="F27" s="14">
        <v>0</v>
      </c>
      <c r="G27" s="14">
        <v>0</v>
      </c>
      <c r="H27" s="14">
        <v>0</v>
      </c>
      <c r="I27" s="14">
        <v>0</v>
      </c>
      <c r="J27" s="14">
        <v>0</v>
      </c>
      <c r="K27" s="14">
        <v>0</v>
      </c>
      <c r="L27" s="14">
        <v>0</v>
      </c>
      <c r="M27" s="14">
        <v>0</v>
      </c>
      <c r="N27" s="14">
        <v>0</v>
      </c>
      <c r="O27" s="14">
        <v>0</v>
      </c>
    </row>
    <row r="28" spans="1:15" ht="15.75">
      <c r="A28" s="5" t="s">
        <v>45</v>
      </c>
      <c r="B28" s="4"/>
      <c r="C28" s="4"/>
      <c r="D28" s="4"/>
      <c r="E28" s="9"/>
      <c r="F28" s="9"/>
      <c r="G28" s="9"/>
      <c r="H28" s="9"/>
      <c r="I28" s="9"/>
      <c r="J28" s="9"/>
      <c r="K28" s="9"/>
      <c r="L28" s="9"/>
      <c r="M28" s="9"/>
      <c r="N28" s="9"/>
      <c r="O28" s="9"/>
    </row>
    <row r="29" spans="2:15" ht="12.75">
      <c r="B29" s="1" t="s">
        <v>20</v>
      </c>
      <c r="E29" s="14">
        <v>0</v>
      </c>
      <c r="F29" s="14">
        <v>0</v>
      </c>
      <c r="G29" s="14">
        <v>0</v>
      </c>
      <c r="H29" s="14">
        <v>0</v>
      </c>
      <c r="I29" s="14">
        <v>0</v>
      </c>
      <c r="J29" s="14">
        <v>0</v>
      </c>
      <c r="K29" s="14">
        <v>0</v>
      </c>
      <c r="L29" s="14">
        <v>0</v>
      </c>
      <c r="M29" s="14">
        <v>0</v>
      </c>
      <c r="N29" s="14">
        <v>0</v>
      </c>
      <c r="O29" s="14">
        <v>0</v>
      </c>
    </row>
    <row r="30" spans="2:15" ht="12.75">
      <c r="B30" s="1" t="s">
        <v>46</v>
      </c>
      <c r="E30" s="14">
        <v>0</v>
      </c>
      <c r="F30" s="14">
        <v>0</v>
      </c>
      <c r="G30" s="14">
        <v>0</v>
      </c>
      <c r="H30" s="14">
        <v>0</v>
      </c>
      <c r="I30" s="14">
        <v>0</v>
      </c>
      <c r="J30" s="14">
        <v>0</v>
      </c>
      <c r="K30" s="14">
        <v>0</v>
      </c>
      <c r="L30" s="14">
        <v>0</v>
      </c>
      <c r="M30" s="14">
        <v>0</v>
      </c>
      <c r="N30" s="14">
        <v>0</v>
      </c>
      <c r="O30" s="14">
        <v>0</v>
      </c>
    </row>
  </sheetData>
  <sheetProtection/>
  <mergeCells count="1">
    <mergeCell ref="B2:O3"/>
  </mergeCells>
  <dataValidations count="1">
    <dataValidation type="list" allowBlank="1" showInputMessage="1" showErrorMessage="1" sqref="C20:C23">
      <formula1>"Y, N"</formula1>
    </dataValidation>
  </dataValidation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O30"/>
  <sheetViews>
    <sheetView zoomScalePageLayoutView="0" workbookViewId="0" topLeftCell="A1">
      <selection activeCell="G32" sqref="G32"/>
    </sheetView>
  </sheetViews>
  <sheetFormatPr defaultColWidth="9.140625" defaultRowHeight="12.75"/>
  <cols>
    <col min="1" max="1" width="4.7109375" style="1" customWidth="1"/>
    <col min="2" max="2" width="24.140625" style="1" customWidth="1"/>
    <col min="3" max="16384" width="9.140625" style="1" customWidth="1"/>
  </cols>
  <sheetData>
    <row r="1" ht="12.75">
      <c r="A1" s="1">
        <v>17</v>
      </c>
    </row>
    <row r="2" spans="2:15" ht="12.75">
      <c r="B2" s="382" t="str">
        <f>VLOOKUP(A1,Summary!$B$7:$C$36,2,FALSE)</f>
        <v>The Health and Social Care Information Centre will provide a secure data linkage service, complemented by the research data linkage service, this will be in place September 2012.</v>
      </c>
      <c r="C2" s="365" t="e">
        <f>VLOOKUP(B1,#REF!,2,FALSE)</f>
        <v>#REF!</v>
      </c>
      <c r="D2" s="365" t="e">
        <f>VLOOKUP(C1,#REF!,2,FALSE)</f>
        <v>#REF!</v>
      </c>
      <c r="E2" s="365" t="e">
        <f>VLOOKUP(D1,#REF!,2,FALSE)</f>
        <v>#REF!</v>
      </c>
      <c r="F2" s="365" t="e">
        <v>#REF!</v>
      </c>
      <c r="G2" s="365" t="e">
        <v>#REF!</v>
      </c>
      <c r="H2" s="365" t="e">
        <v>#REF!</v>
      </c>
      <c r="I2" s="365" t="e">
        <v>#REF!</v>
      </c>
      <c r="J2" s="365" t="e">
        <v>#REF!</v>
      </c>
      <c r="K2" s="365" t="e">
        <v>#REF!</v>
      </c>
      <c r="L2" s="365" t="e">
        <v>#REF!</v>
      </c>
      <c r="M2" s="365" t="e">
        <v>#REF!</v>
      </c>
      <c r="N2" s="365" t="e">
        <v>#REF!</v>
      </c>
      <c r="O2" s="365" t="e">
        <v>#REF!</v>
      </c>
    </row>
    <row r="3" spans="2:15" ht="12.75">
      <c r="B3" s="365" t="e">
        <f>VLOOKUP(A2,#REF!,2,FALSE)</f>
        <v>#REF!</v>
      </c>
      <c r="C3" s="365" t="e">
        <f>VLOOKUP(B2,#REF!,2,FALSE)</f>
        <v>#REF!</v>
      </c>
      <c r="D3" s="365" t="e">
        <f>VLOOKUP(C2,#REF!,2,FALSE)</f>
        <v>#REF!</v>
      </c>
      <c r="E3" s="365" t="e">
        <f>VLOOKUP(D2,#REF!,2,FALSE)</f>
        <v>#REF!</v>
      </c>
      <c r="F3" s="365" t="e">
        <v>#REF!</v>
      </c>
      <c r="G3" s="365" t="e">
        <v>#REF!</v>
      </c>
      <c r="H3" s="365" t="e">
        <v>#REF!</v>
      </c>
      <c r="I3" s="365" t="e">
        <v>#REF!</v>
      </c>
      <c r="J3" s="365" t="e">
        <v>#REF!</v>
      </c>
      <c r="K3" s="365" t="e">
        <v>#REF!</v>
      </c>
      <c r="L3" s="365" t="e">
        <v>#REF!</v>
      </c>
      <c r="M3" s="365" t="e">
        <v>#REF!</v>
      </c>
      <c r="N3" s="365" t="e">
        <v>#REF!</v>
      </c>
      <c r="O3" s="365" t="e">
        <v>#REF!</v>
      </c>
    </row>
    <row r="4" spans="1:15" ht="12.75">
      <c r="A4" s="10"/>
      <c r="B4" s="10"/>
      <c r="C4" s="10"/>
      <c r="D4" s="10"/>
      <c r="E4" s="12" t="s">
        <v>30</v>
      </c>
      <c r="F4" s="13">
        <v>0</v>
      </c>
      <c r="G4" s="13">
        <v>1</v>
      </c>
      <c r="H4" s="13">
        <v>2</v>
      </c>
      <c r="I4" s="13">
        <v>3</v>
      </c>
      <c r="J4" s="13">
        <v>4</v>
      </c>
      <c r="K4" s="13">
        <v>5</v>
      </c>
      <c r="L4" s="13">
        <v>6</v>
      </c>
      <c r="M4" s="13">
        <v>7</v>
      </c>
      <c r="N4" s="13">
        <v>8</v>
      </c>
      <c r="O4" s="13">
        <v>9</v>
      </c>
    </row>
    <row r="5" spans="1:15" ht="26.25">
      <c r="A5" s="18" t="s">
        <v>26</v>
      </c>
      <c r="B5" s="10" t="s">
        <v>19</v>
      </c>
      <c r="C5" s="10" t="s">
        <v>27</v>
      </c>
      <c r="D5" s="10" t="s">
        <v>28</v>
      </c>
      <c r="E5" s="10" t="s">
        <v>29</v>
      </c>
      <c r="F5" s="11" t="s">
        <v>31</v>
      </c>
      <c r="G5" s="11" t="s">
        <v>32</v>
      </c>
      <c r="H5" s="11" t="s">
        <v>33</v>
      </c>
      <c r="I5" s="11" t="s">
        <v>34</v>
      </c>
      <c r="J5" s="11" t="s">
        <v>35</v>
      </c>
      <c r="K5" s="11" t="s">
        <v>36</v>
      </c>
      <c r="L5" s="11" t="s">
        <v>37</v>
      </c>
      <c r="M5" s="11" t="s">
        <v>38</v>
      </c>
      <c r="N5" s="11" t="s">
        <v>39</v>
      </c>
      <c r="O5" s="11" t="s">
        <v>40</v>
      </c>
    </row>
    <row r="6" spans="1:15" ht="15.75">
      <c r="A6" s="5" t="s">
        <v>20</v>
      </c>
      <c r="B6" s="4"/>
      <c r="C6" s="4"/>
      <c r="D6" s="4"/>
      <c r="E6" s="4"/>
      <c r="F6" s="4"/>
      <c r="G6" s="4"/>
      <c r="H6" s="4"/>
      <c r="I6" s="4"/>
      <c r="J6" s="4"/>
      <c r="K6" s="4"/>
      <c r="L6" s="4"/>
      <c r="M6" s="4"/>
      <c r="N6" s="4"/>
      <c r="O6" s="4"/>
    </row>
    <row r="7" spans="1:15" ht="12.75">
      <c r="A7" s="6" t="s">
        <v>25</v>
      </c>
      <c r="B7" s="6"/>
      <c r="C7" s="6"/>
      <c r="D7" s="6"/>
      <c r="E7" s="6"/>
      <c r="F7" s="6"/>
      <c r="G7" s="6"/>
      <c r="H7" s="6"/>
      <c r="I7" s="6"/>
      <c r="J7" s="6"/>
      <c r="K7" s="6"/>
      <c r="L7" s="6"/>
      <c r="M7" s="6"/>
      <c r="N7" s="6"/>
      <c r="O7" s="6"/>
    </row>
    <row r="8" spans="1:15" ht="12.75">
      <c r="A8" s="1">
        <v>1</v>
      </c>
      <c r="B8" s="2"/>
      <c r="C8" s="2"/>
      <c r="D8" s="1" t="s">
        <v>151</v>
      </c>
      <c r="E8" s="14">
        <v>0</v>
      </c>
      <c r="F8" s="7">
        <v>0</v>
      </c>
      <c r="G8" s="7">
        <v>0</v>
      </c>
      <c r="H8" s="7">
        <v>0</v>
      </c>
      <c r="I8" s="7">
        <v>0</v>
      </c>
      <c r="J8" s="7">
        <v>0</v>
      </c>
      <c r="K8" s="7">
        <v>0</v>
      </c>
      <c r="L8" s="7">
        <v>0</v>
      </c>
      <c r="M8" s="7">
        <v>0</v>
      </c>
      <c r="N8" s="7">
        <v>0</v>
      </c>
      <c r="O8" s="7">
        <v>0</v>
      </c>
    </row>
    <row r="9" spans="1:15" ht="12.75">
      <c r="A9" s="1">
        <v>2</v>
      </c>
      <c r="B9" s="2"/>
      <c r="C9" s="2"/>
      <c r="D9" s="1" t="s">
        <v>151</v>
      </c>
      <c r="E9" s="14">
        <v>0</v>
      </c>
      <c r="F9" s="7">
        <v>0</v>
      </c>
      <c r="G9" s="7">
        <v>0</v>
      </c>
      <c r="H9" s="7">
        <v>0</v>
      </c>
      <c r="I9" s="7">
        <v>0</v>
      </c>
      <c r="J9" s="7">
        <v>0</v>
      </c>
      <c r="K9" s="7">
        <v>0</v>
      </c>
      <c r="L9" s="7">
        <v>0</v>
      </c>
      <c r="M9" s="7">
        <v>0</v>
      </c>
      <c r="N9" s="7">
        <v>0</v>
      </c>
      <c r="O9" s="7">
        <v>0</v>
      </c>
    </row>
    <row r="10" spans="1:15" ht="12.75">
      <c r="A10" s="1">
        <v>3</v>
      </c>
      <c r="B10" s="2"/>
      <c r="C10" s="2"/>
      <c r="D10" s="1" t="s">
        <v>151</v>
      </c>
      <c r="E10" s="14">
        <v>0</v>
      </c>
      <c r="F10" s="7">
        <v>0</v>
      </c>
      <c r="G10" s="7">
        <v>0</v>
      </c>
      <c r="H10" s="7">
        <v>0</v>
      </c>
      <c r="I10" s="7">
        <v>0</v>
      </c>
      <c r="J10" s="7">
        <v>0</v>
      </c>
      <c r="K10" s="7">
        <v>0</v>
      </c>
      <c r="L10" s="7">
        <v>0</v>
      </c>
      <c r="M10" s="7">
        <v>0</v>
      </c>
      <c r="N10" s="7">
        <v>0</v>
      </c>
      <c r="O10" s="7">
        <v>0</v>
      </c>
    </row>
    <row r="11" spans="1:15" ht="12.75">
      <c r="A11" s="1">
        <v>4</v>
      </c>
      <c r="E11" s="14">
        <v>0</v>
      </c>
      <c r="F11" s="7">
        <v>0</v>
      </c>
      <c r="G11" s="7">
        <v>0</v>
      </c>
      <c r="H11" s="7">
        <v>0</v>
      </c>
      <c r="I11" s="7">
        <v>0</v>
      </c>
      <c r="J11" s="7">
        <v>0</v>
      </c>
      <c r="K11" s="7">
        <v>0</v>
      </c>
      <c r="L11" s="7">
        <v>0</v>
      </c>
      <c r="M11" s="7">
        <v>0</v>
      </c>
      <c r="N11" s="7">
        <v>0</v>
      </c>
      <c r="O11" s="7">
        <v>0</v>
      </c>
    </row>
    <row r="12" spans="1:15" ht="12.75">
      <c r="A12" s="1">
        <v>5</v>
      </c>
      <c r="E12" s="14">
        <v>0</v>
      </c>
      <c r="F12" s="7">
        <v>0</v>
      </c>
      <c r="G12" s="7">
        <v>0</v>
      </c>
      <c r="H12" s="7">
        <v>0</v>
      </c>
      <c r="I12" s="7">
        <v>0</v>
      </c>
      <c r="J12" s="7">
        <v>0</v>
      </c>
      <c r="K12" s="7">
        <v>0</v>
      </c>
      <c r="L12" s="7">
        <v>0</v>
      </c>
      <c r="M12" s="7">
        <v>0</v>
      </c>
      <c r="N12" s="7">
        <v>0</v>
      </c>
      <c r="O12" s="7">
        <v>0</v>
      </c>
    </row>
    <row r="13" spans="5:15" ht="12.75">
      <c r="E13" s="14">
        <v>0</v>
      </c>
      <c r="F13" s="7"/>
      <c r="G13" s="7"/>
      <c r="H13" s="7"/>
      <c r="I13" s="7"/>
      <c r="J13" s="7"/>
      <c r="K13" s="7"/>
      <c r="L13" s="7"/>
      <c r="M13" s="7"/>
      <c r="N13" s="7"/>
      <c r="O13" s="7"/>
    </row>
    <row r="14" spans="1:15" ht="12.75">
      <c r="A14" s="6" t="s">
        <v>41</v>
      </c>
      <c r="B14" s="6"/>
      <c r="C14" s="6"/>
      <c r="D14" s="6"/>
      <c r="E14" s="15"/>
      <c r="F14" s="8"/>
      <c r="G14" s="8"/>
      <c r="H14" s="8"/>
      <c r="I14" s="8"/>
      <c r="J14" s="8"/>
      <c r="K14" s="8"/>
      <c r="L14" s="8"/>
      <c r="M14" s="8"/>
      <c r="N14" s="8"/>
      <c r="O14" s="8"/>
    </row>
    <row r="15" spans="1:15" ht="12.75">
      <c r="A15" s="1">
        <v>6</v>
      </c>
      <c r="D15" s="1" t="s">
        <v>151</v>
      </c>
      <c r="E15" s="14">
        <v>0</v>
      </c>
      <c r="F15" s="7">
        <v>0</v>
      </c>
      <c r="G15" s="7">
        <v>0</v>
      </c>
      <c r="H15" s="7">
        <v>0</v>
      </c>
      <c r="I15" s="7">
        <v>0</v>
      </c>
      <c r="J15" s="7">
        <v>0</v>
      </c>
      <c r="K15" s="7">
        <v>0</v>
      </c>
      <c r="L15" s="7">
        <v>0</v>
      </c>
      <c r="M15" s="7">
        <v>0</v>
      </c>
      <c r="N15" s="7">
        <v>0</v>
      </c>
      <c r="O15" s="7">
        <v>0</v>
      </c>
    </row>
    <row r="16" spans="1:15" ht="12.75">
      <c r="A16" s="1">
        <v>7</v>
      </c>
      <c r="D16" s="1" t="s">
        <v>151</v>
      </c>
      <c r="E16" s="14">
        <v>0</v>
      </c>
      <c r="F16" s="7">
        <v>0</v>
      </c>
      <c r="G16" s="7">
        <v>0</v>
      </c>
      <c r="H16" s="7">
        <v>0</v>
      </c>
      <c r="I16" s="7">
        <v>0</v>
      </c>
      <c r="J16" s="7">
        <v>0</v>
      </c>
      <c r="K16" s="7">
        <v>0</v>
      </c>
      <c r="L16" s="7">
        <v>0</v>
      </c>
      <c r="M16" s="7">
        <v>0</v>
      </c>
      <c r="N16" s="7">
        <v>0</v>
      </c>
      <c r="O16" s="7">
        <v>0</v>
      </c>
    </row>
    <row r="17" spans="2:15" s="3" customFormat="1" ht="12.75">
      <c r="B17" s="3" t="s">
        <v>42</v>
      </c>
      <c r="E17" s="14">
        <v>0</v>
      </c>
      <c r="F17" s="14">
        <v>0</v>
      </c>
      <c r="G17" s="14">
        <v>0</v>
      </c>
      <c r="H17" s="14">
        <f aca="true" t="shared" si="0" ref="H17:O17">SUM(H8:H13)</f>
        <v>0</v>
      </c>
      <c r="I17" s="14">
        <f t="shared" si="0"/>
        <v>0</v>
      </c>
      <c r="J17" s="14">
        <f t="shared" si="0"/>
        <v>0</v>
      </c>
      <c r="K17" s="14">
        <f t="shared" si="0"/>
        <v>0</v>
      </c>
      <c r="L17" s="14">
        <f t="shared" si="0"/>
        <v>0</v>
      </c>
      <c r="M17" s="14">
        <f t="shared" si="0"/>
        <v>0</v>
      </c>
      <c r="N17" s="14">
        <f t="shared" si="0"/>
        <v>0</v>
      </c>
      <c r="O17" s="14">
        <f t="shared" si="0"/>
        <v>0</v>
      </c>
    </row>
    <row r="18" spans="2:15" s="3" customFormat="1" ht="12.75">
      <c r="B18" s="3" t="s">
        <v>43</v>
      </c>
      <c r="E18" s="14">
        <v>0</v>
      </c>
      <c r="F18" s="14">
        <v>0</v>
      </c>
      <c r="G18" s="14">
        <v>0</v>
      </c>
      <c r="H18" s="14">
        <v>0</v>
      </c>
      <c r="I18" s="14">
        <v>0</v>
      </c>
      <c r="J18" s="14">
        <v>0</v>
      </c>
      <c r="K18" s="14">
        <v>0</v>
      </c>
      <c r="L18" s="14">
        <v>0</v>
      </c>
      <c r="M18" s="14">
        <v>0</v>
      </c>
      <c r="N18" s="14">
        <v>0</v>
      </c>
      <c r="O18" s="14">
        <v>0</v>
      </c>
    </row>
    <row r="19" spans="1:15" ht="15.75">
      <c r="A19" s="5" t="s">
        <v>46</v>
      </c>
      <c r="B19" s="4"/>
      <c r="C19" s="16" t="s">
        <v>49</v>
      </c>
      <c r="D19" s="4"/>
      <c r="E19" s="9"/>
      <c r="F19" s="9"/>
      <c r="G19" s="9"/>
      <c r="H19" s="9"/>
      <c r="I19" s="9"/>
      <c r="J19" s="9"/>
      <c r="K19" s="9"/>
      <c r="L19" s="9"/>
      <c r="M19" s="9"/>
      <c r="N19" s="9"/>
      <c r="O19" s="9"/>
    </row>
    <row r="20" spans="1:15" ht="12.75">
      <c r="A20" s="1">
        <v>1</v>
      </c>
      <c r="C20" s="17"/>
      <c r="E20" s="14">
        <v>0</v>
      </c>
      <c r="F20" s="7">
        <v>0</v>
      </c>
      <c r="G20" s="7">
        <v>0</v>
      </c>
      <c r="H20" s="7">
        <v>0</v>
      </c>
      <c r="I20" s="7">
        <v>0</v>
      </c>
      <c r="J20" s="7">
        <v>0</v>
      </c>
      <c r="K20" s="7">
        <v>0</v>
      </c>
      <c r="L20" s="7">
        <v>0</v>
      </c>
      <c r="M20" s="7">
        <v>0</v>
      </c>
      <c r="N20" s="7">
        <v>0</v>
      </c>
      <c r="O20" s="7">
        <v>0</v>
      </c>
    </row>
    <row r="21" spans="1:15" ht="12.75">
      <c r="A21" s="1">
        <v>2</v>
      </c>
      <c r="C21" s="17"/>
      <c r="E21" s="14">
        <v>0</v>
      </c>
      <c r="F21" s="7">
        <v>0</v>
      </c>
      <c r="G21" s="7">
        <v>0</v>
      </c>
      <c r="H21" s="7">
        <v>0</v>
      </c>
      <c r="I21" s="7">
        <v>0</v>
      </c>
      <c r="J21" s="7">
        <v>0</v>
      </c>
      <c r="K21" s="7">
        <v>0</v>
      </c>
      <c r="L21" s="7">
        <v>0</v>
      </c>
      <c r="M21" s="7">
        <v>0</v>
      </c>
      <c r="N21" s="7">
        <v>0</v>
      </c>
      <c r="O21" s="7">
        <v>0</v>
      </c>
    </row>
    <row r="22" spans="1:15" ht="12.75">
      <c r="A22" s="1">
        <v>3</v>
      </c>
      <c r="C22" s="17"/>
      <c r="E22" s="14">
        <v>0</v>
      </c>
      <c r="F22" s="7">
        <v>0</v>
      </c>
      <c r="G22" s="7">
        <v>0</v>
      </c>
      <c r="H22" s="7">
        <v>0</v>
      </c>
      <c r="I22" s="7">
        <v>0</v>
      </c>
      <c r="J22" s="7">
        <v>0</v>
      </c>
      <c r="K22" s="7">
        <v>0</v>
      </c>
      <c r="L22" s="7">
        <v>0</v>
      </c>
      <c r="M22" s="7">
        <v>0</v>
      </c>
      <c r="N22" s="7">
        <v>0</v>
      </c>
      <c r="O22" s="7">
        <v>0</v>
      </c>
    </row>
    <row r="23" spans="3:15" ht="12.75">
      <c r="C23" s="17"/>
      <c r="E23" s="14"/>
      <c r="F23" s="7"/>
      <c r="G23" s="7"/>
      <c r="H23" s="7"/>
      <c r="I23" s="7"/>
      <c r="J23" s="7"/>
      <c r="K23" s="7"/>
      <c r="L23" s="7"/>
      <c r="M23" s="7"/>
      <c r="N23" s="7"/>
      <c r="O23" s="7"/>
    </row>
    <row r="24" spans="1:15" ht="15.75">
      <c r="A24" s="5" t="s">
        <v>29</v>
      </c>
      <c r="B24" s="4"/>
      <c r="C24" s="4"/>
      <c r="D24" s="4"/>
      <c r="E24" s="9"/>
      <c r="F24" s="9"/>
      <c r="G24" s="9"/>
      <c r="H24" s="9"/>
      <c r="I24" s="9"/>
      <c r="J24" s="9"/>
      <c r="K24" s="9"/>
      <c r="L24" s="9"/>
      <c r="M24" s="9"/>
      <c r="N24" s="9"/>
      <c r="O24" s="9"/>
    </row>
    <row r="25" spans="2:15" ht="12.75">
      <c r="B25" s="1" t="s">
        <v>44</v>
      </c>
      <c r="E25" s="14">
        <v>0</v>
      </c>
      <c r="F25" s="14">
        <v>0</v>
      </c>
      <c r="G25" s="14">
        <v>0</v>
      </c>
      <c r="H25" s="14">
        <f aca="true" t="shared" si="1" ref="H25:O25">SUM(H17:H18)</f>
        <v>0</v>
      </c>
      <c r="I25" s="14">
        <f t="shared" si="1"/>
        <v>0</v>
      </c>
      <c r="J25" s="14">
        <f t="shared" si="1"/>
        <v>0</v>
      </c>
      <c r="K25" s="14">
        <f t="shared" si="1"/>
        <v>0</v>
      </c>
      <c r="L25" s="14">
        <f t="shared" si="1"/>
        <v>0</v>
      </c>
      <c r="M25" s="14">
        <f t="shared" si="1"/>
        <v>0</v>
      </c>
      <c r="N25" s="14">
        <f t="shared" si="1"/>
        <v>0</v>
      </c>
      <c r="O25" s="14">
        <f t="shared" si="1"/>
        <v>0</v>
      </c>
    </row>
    <row r="26" spans="2:15" ht="12.75">
      <c r="B26" s="1" t="s">
        <v>47</v>
      </c>
      <c r="E26" s="14">
        <v>0</v>
      </c>
      <c r="F26" s="14">
        <v>0</v>
      </c>
      <c r="G26" s="14">
        <v>0</v>
      </c>
      <c r="H26" s="14">
        <f aca="true" t="shared" si="2" ref="H26:O26">SUM(H20:H22)</f>
        <v>0</v>
      </c>
      <c r="I26" s="14">
        <f t="shared" si="2"/>
        <v>0</v>
      </c>
      <c r="J26" s="14">
        <f t="shared" si="2"/>
        <v>0</v>
      </c>
      <c r="K26" s="14">
        <f t="shared" si="2"/>
        <v>0</v>
      </c>
      <c r="L26" s="14">
        <f t="shared" si="2"/>
        <v>0</v>
      </c>
      <c r="M26" s="14">
        <f t="shared" si="2"/>
        <v>0</v>
      </c>
      <c r="N26" s="14">
        <f t="shared" si="2"/>
        <v>0</v>
      </c>
      <c r="O26" s="14">
        <f t="shared" si="2"/>
        <v>0</v>
      </c>
    </row>
    <row r="27" spans="2:15" s="3" customFormat="1" ht="12.75">
      <c r="B27" s="3" t="s">
        <v>48</v>
      </c>
      <c r="E27" s="14">
        <v>0</v>
      </c>
      <c r="F27" s="14">
        <v>0</v>
      </c>
      <c r="G27" s="14">
        <v>0</v>
      </c>
      <c r="H27" s="14">
        <f aca="true" t="shared" si="3" ref="H27:O27">H25-H26</f>
        <v>0</v>
      </c>
      <c r="I27" s="14">
        <f t="shared" si="3"/>
        <v>0</v>
      </c>
      <c r="J27" s="14">
        <f t="shared" si="3"/>
        <v>0</v>
      </c>
      <c r="K27" s="14">
        <f t="shared" si="3"/>
        <v>0</v>
      </c>
      <c r="L27" s="14">
        <f t="shared" si="3"/>
        <v>0</v>
      </c>
      <c r="M27" s="14">
        <f t="shared" si="3"/>
        <v>0</v>
      </c>
      <c r="N27" s="14">
        <f t="shared" si="3"/>
        <v>0</v>
      </c>
      <c r="O27" s="14">
        <f t="shared" si="3"/>
        <v>0</v>
      </c>
    </row>
    <row r="28" spans="1:15" ht="15.75">
      <c r="A28" s="5" t="s">
        <v>45</v>
      </c>
      <c r="B28" s="4"/>
      <c r="C28" s="4"/>
      <c r="D28" s="4"/>
      <c r="E28" s="9"/>
      <c r="F28" s="9"/>
      <c r="G28" s="9"/>
      <c r="H28" s="9"/>
      <c r="I28" s="9"/>
      <c r="J28" s="9"/>
      <c r="K28" s="9"/>
      <c r="L28" s="9"/>
      <c r="M28" s="9"/>
      <c r="N28" s="9"/>
      <c r="O28" s="9"/>
    </row>
    <row r="29" spans="2:15" ht="12.75">
      <c r="B29" s="1" t="s">
        <v>20</v>
      </c>
      <c r="E29" s="14">
        <f>E25*2.4</f>
        <v>0</v>
      </c>
      <c r="F29" s="14">
        <f aca="true" t="shared" si="4" ref="F29:O29">F25*2.4</f>
        <v>0</v>
      </c>
      <c r="G29" s="14">
        <f t="shared" si="4"/>
        <v>0</v>
      </c>
      <c r="H29" s="14">
        <f t="shared" si="4"/>
        <v>0</v>
      </c>
      <c r="I29" s="14">
        <f t="shared" si="4"/>
        <v>0</v>
      </c>
      <c r="J29" s="14">
        <f t="shared" si="4"/>
        <v>0</v>
      </c>
      <c r="K29" s="14">
        <f t="shared" si="4"/>
        <v>0</v>
      </c>
      <c r="L29" s="14">
        <f t="shared" si="4"/>
        <v>0</v>
      </c>
      <c r="M29" s="14">
        <f t="shared" si="4"/>
        <v>0</v>
      </c>
      <c r="N29" s="14">
        <f t="shared" si="4"/>
        <v>0</v>
      </c>
      <c r="O29" s="14">
        <f t="shared" si="4"/>
        <v>0</v>
      </c>
    </row>
    <row r="30" spans="2:15" ht="12.75">
      <c r="B30" s="1" t="s">
        <v>46</v>
      </c>
      <c r="E30" s="14">
        <f>E26*2.4</f>
        <v>0</v>
      </c>
      <c r="F30" s="14">
        <f aca="true" t="shared" si="5" ref="F30:O30">F26*2.4</f>
        <v>0</v>
      </c>
      <c r="G30" s="14">
        <f t="shared" si="5"/>
        <v>0</v>
      </c>
      <c r="H30" s="14">
        <f t="shared" si="5"/>
        <v>0</v>
      </c>
      <c r="I30" s="14">
        <f t="shared" si="5"/>
        <v>0</v>
      </c>
      <c r="J30" s="14">
        <f t="shared" si="5"/>
        <v>0</v>
      </c>
      <c r="K30" s="14">
        <f t="shared" si="5"/>
        <v>0</v>
      </c>
      <c r="L30" s="14">
        <f t="shared" si="5"/>
        <v>0</v>
      </c>
      <c r="M30" s="14">
        <f t="shared" si="5"/>
        <v>0</v>
      </c>
      <c r="N30" s="14">
        <f t="shared" si="5"/>
        <v>0</v>
      </c>
      <c r="O30" s="14">
        <f t="shared" si="5"/>
        <v>0</v>
      </c>
    </row>
  </sheetData>
  <sheetProtection/>
  <mergeCells count="1">
    <mergeCell ref="B2:O3"/>
  </mergeCells>
  <dataValidations count="1">
    <dataValidation type="list" allowBlank="1" showInputMessage="1" showErrorMessage="1" sqref="C20:C23">
      <formula1>"Y, N"</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G36"/>
  <sheetViews>
    <sheetView zoomScalePageLayoutView="0" workbookViewId="0" topLeftCell="A7">
      <selection activeCell="C48" sqref="C48"/>
    </sheetView>
  </sheetViews>
  <sheetFormatPr defaultColWidth="9.140625" defaultRowHeight="12.75"/>
  <cols>
    <col min="1" max="1" width="2.421875" style="205" customWidth="1"/>
    <col min="2" max="2" width="5.140625" style="205" customWidth="1"/>
    <col min="3" max="3" width="79.8515625" style="205" customWidth="1"/>
    <col min="4" max="4" width="9.7109375" style="205" bestFit="1" customWidth="1"/>
    <col min="5" max="5" width="11.57421875" style="205" bestFit="1" customWidth="1"/>
    <col min="6" max="6" width="45.8515625" style="205" customWidth="1"/>
    <col min="7" max="16384" width="9.140625" style="205" customWidth="1"/>
  </cols>
  <sheetData>
    <row r="2" spans="2:6" ht="18">
      <c r="B2" s="370" t="s">
        <v>348</v>
      </c>
      <c r="C2" s="370"/>
      <c r="D2" s="370"/>
      <c r="E2" s="370"/>
      <c r="F2" s="370"/>
    </row>
    <row r="3" spans="1:6" ht="13.5" thickBot="1">
      <c r="A3" s="206"/>
      <c r="B3" s="207"/>
      <c r="C3" s="208"/>
      <c r="D3" s="214"/>
      <c r="E3" s="214"/>
      <c r="F3" s="215"/>
    </row>
    <row r="4" spans="1:6" ht="24.75" customHeight="1">
      <c r="A4" s="211"/>
      <c r="B4" s="377" t="s">
        <v>17</v>
      </c>
      <c r="C4" s="378"/>
      <c r="D4" s="371" t="s">
        <v>349</v>
      </c>
      <c r="E4" s="373" t="s">
        <v>377</v>
      </c>
      <c r="F4" s="368" t="s">
        <v>137</v>
      </c>
    </row>
    <row r="5" spans="1:6" ht="20.25" customHeight="1">
      <c r="A5" s="209"/>
      <c r="B5" s="219" t="s">
        <v>18</v>
      </c>
      <c r="C5" s="220" t="s">
        <v>19</v>
      </c>
      <c r="D5" s="372"/>
      <c r="E5" s="374" t="s">
        <v>21</v>
      </c>
      <c r="F5" s="369"/>
    </row>
    <row r="6" spans="1:6" ht="15.75">
      <c r="A6" s="209"/>
      <c r="B6" s="375" t="s">
        <v>23</v>
      </c>
      <c r="C6" s="376"/>
      <c r="D6" s="217"/>
      <c r="E6" s="217"/>
      <c r="F6" s="218"/>
    </row>
    <row r="7" spans="1:6" ht="51">
      <c r="A7" s="209"/>
      <c r="B7" s="69">
        <v>1</v>
      </c>
      <c r="C7" s="68" t="s">
        <v>334</v>
      </c>
      <c r="D7" s="204">
        <f>'Action 1'!F24</f>
        <v>151.97948876067682</v>
      </c>
      <c r="E7" s="204">
        <f>'Action 1'!F25</f>
        <v>2430.2487564708754</v>
      </c>
      <c r="F7" s="222"/>
    </row>
    <row r="8" spans="1:6" ht="51">
      <c r="A8" s="209"/>
      <c r="B8" s="69">
        <v>2</v>
      </c>
      <c r="C8" s="19" t="s">
        <v>382</v>
      </c>
      <c r="D8" s="204">
        <f>'Action 2'!F21</f>
        <v>29.5</v>
      </c>
      <c r="E8" s="204">
        <f>'Action 2'!F22</f>
        <v>0</v>
      </c>
      <c r="F8" s="222"/>
    </row>
    <row r="9" spans="1:6" ht="15.75">
      <c r="A9" s="209"/>
      <c r="B9" s="375" t="s">
        <v>182</v>
      </c>
      <c r="C9" s="376"/>
      <c r="D9" s="217"/>
      <c r="E9" s="217"/>
      <c r="F9" s="223"/>
    </row>
    <row r="10" spans="1:6" ht="12.75">
      <c r="A10" s="209"/>
      <c r="B10" s="20">
        <v>3</v>
      </c>
      <c r="C10" s="19" t="s">
        <v>22</v>
      </c>
      <c r="D10" s="204">
        <f>'Action 3'!E25</f>
        <v>0</v>
      </c>
      <c r="E10" s="204">
        <f>'Action 3'!E26</f>
        <v>0</v>
      </c>
      <c r="F10" s="222" t="s">
        <v>379</v>
      </c>
    </row>
    <row r="11" spans="1:6" ht="38.25">
      <c r="A11" s="209"/>
      <c r="B11" s="20">
        <v>4</v>
      </c>
      <c r="C11" s="68" t="s">
        <v>383</v>
      </c>
      <c r="D11" s="204">
        <f>'Action 4'!E25</f>
        <v>0</v>
      </c>
      <c r="E11" s="204">
        <f>'Action 4'!E26</f>
        <v>0</v>
      </c>
      <c r="F11" s="222" t="s">
        <v>380</v>
      </c>
    </row>
    <row r="12" spans="1:6" ht="89.25">
      <c r="A12" s="209"/>
      <c r="B12" s="20">
        <v>5</v>
      </c>
      <c r="C12" s="68" t="s">
        <v>172</v>
      </c>
      <c r="D12" s="204">
        <f>'Action 5'!F25</f>
        <v>183</v>
      </c>
      <c r="E12" s="204">
        <f>'Action 5'!F26</f>
        <v>0</v>
      </c>
      <c r="F12" s="222"/>
    </row>
    <row r="13" spans="1:6" ht="38.25">
      <c r="A13" s="209"/>
      <c r="B13" s="20">
        <v>6</v>
      </c>
      <c r="C13" s="68" t="s">
        <v>170</v>
      </c>
      <c r="D13" s="204">
        <f>'Action 6'!E25</f>
        <v>0</v>
      </c>
      <c r="E13" s="204">
        <f>'Action 6'!E26</f>
        <v>0</v>
      </c>
      <c r="F13" s="222" t="s">
        <v>384</v>
      </c>
    </row>
    <row r="14" spans="1:6" ht="25.5">
      <c r="A14" s="209"/>
      <c r="B14" s="20">
        <v>7</v>
      </c>
      <c r="C14" s="19" t="s">
        <v>173</v>
      </c>
      <c r="D14" s="204">
        <f>'Action 7'!E25</f>
        <v>0</v>
      </c>
      <c r="E14" s="204">
        <f>'Action 7'!E26</f>
        <v>0</v>
      </c>
      <c r="F14" s="222" t="s">
        <v>385</v>
      </c>
    </row>
    <row r="15" spans="1:6" ht="89.25">
      <c r="A15" s="209"/>
      <c r="B15" s="20">
        <v>8</v>
      </c>
      <c r="C15" s="68" t="s">
        <v>335</v>
      </c>
      <c r="D15" s="204">
        <f>'Action 8'!E25</f>
        <v>0</v>
      </c>
      <c r="E15" s="204">
        <f>'Action 8'!E26</f>
        <v>0</v>
      </c>
      <c r="F15" s="222" t="s">
        <v>336</v>
      </c>
    </row>
    <row r="16" spans="1:6" ht="38.25">
      <c r="A16" s="209"/>
      <c r="B16" s="20">
        <v>9</v>
      </c>
      <c r="C16" s="68" t="s">
        <v>171</v>
      </c>
      <c r="D16" s="204">
        <f>'Action 9'!F25</f>
        <v>1.3499999999999999</v>
      </c>
      <c r="E16" s="204">
        <f>'Action 9'!F26</f>
        <v>200.33449539999998</v>
      </c>
      <c r="F16" s="222"/>
    </row>
    <row r="17" spans="1:6" ht="25.5">
      <c r="A17" s="209"/>
      <c r="B17" s="20">
        <v>10</v>
      </c>
      <c r="C17" s="19" t="s">
        <v>174</v>
      </c>
      <c r="D17" s="204">
        <f>'Action 10'!E25</f>
        <v>0</v>
      </c>
      <c r="E17" s="204">
        <f>'Action 10'!E26</f>
        <v>0</v>
      </c>
      <c r="F17" s="222" t="s">
        <v>337</v>
      </c>
    </row>
    <row r="18" spans="1:6" ht="25.5">
      <c r="A18" s="209"/>
      <c r="B18" s="20">
        <v>11</v>
      </c>
      <c r="C18" s="19" t="s">
        <v>386</v>
      </c>
      <c r="D18" s="204">
        <f>'Action 11'!F25</f>
        <v>0.5</v>
      </c>
      <c r="E18" s="204">
        <f>'Action 11'!F26</f>
        <v>38.1</v>
      </c>
      <c r="F18" s="222"/>
    </row>
    <row r="19" spans="1:6" ht="38.25">
      <c r="A19" s="209"/>
      <c r="B19" s="20">
        <v>12</v>
      </c>
      <c r="C19" s="68" t="s">
        <v>175</v>
      </c>
      <c r="D19" s="204">
        <f>'Action 12'!E25</f>
        <v>0</v>
      </c>
      <c r="E19" s="204">
        <f>'Action 12'!E26</f>
        <v>0</v>
      </c>
      <c r="F19" s="222" t="s">
        <v>338</v>
      </c>
    </row>
    <row r="20" spans="1:6" ht="38.25" customHeight="1">
      <c r="A20" s="209"/>
      <c r="B20" s="20">
        <v>13</v>
      </c>
      <c r="C20" s="68" t="s">
        <v>176</v>
      </c>
      <c r="D20" s="204">
        <f>'Action 13'!E25</f>
        <v>0</v>
      </c>
      <c r="E20" s="204">
        <f>'Action 13'!E26</f>
        <v>0</v>
      </c>
      <c r="F20" s="222" t="s">
        <v>339</v>
      </c>
    </row>
    <row r="21" spans="1:6" ht="89.25">
      <c r="A21" s="209"/>
      <c r="B21" s="20">
        <v>14</v>
      </c>
      <c r="C21" s="70" t="s">
        <v>376</v>
      </c>
      <c r="D21" s="204">
        <f>'Action 14'!F25</f>
        <v>1.8779999999999997</v>
      </c>
      <c r="E21" s="204">
        <f>'Action 14'!F26</f>
        <v>0</v>
      </c>
      <c r="F21" s="222"/>
    </row>
    <row r="22" spans="1:6" ht="25.5">
      <c r="A22" s="209"/>
      <c r="B22" s="20">
        <v>15</v>
      </c>
      <c r="C22" s="70" t="s">
        <v>177</v>
      </c>
      <c r="D22" s="204">
        <f>'Action 15'!E25</f>
        <v>0</v>
      </c>
      <c r="E22" s="204">
        <f>'Action 15'!E26</f>
        <v>0</v>
      </c>
      <c r="F22" s="222" t="s">
        <v>339</v>
      </c>
    </row>
    <row r="23" spans="1:6" ht="25.5">
      <c r="A23" s="209"/>
      <c r="B23" s="20">
        <v>16</v>
      </c>
      <c r="C23" s="70" t="s">
        <v>178</v>
      </c>
      <c r="D23" s="204">
        <f>'Action 16'!E25</f>
        <v>0</v>
      </c>
      <c r="E23" s="204">
        <f>'Action 16'!E26</f>
        <v>0</v>
      </c>
      <c r="F23" s="222" t="s">
        <v>340</v>
      </c>
    </row>
    <row r="24" spans="1:6" ht="25.5">
      <c r="A24" s="209"/>
      <c r="B24" s="20">
        <v>17</v>
      </c>
      <c r="C24" s="19" t="s">
        <v>387</v>
      </c>
      <c r="D24" s="204">
        <f>'Action 17'!E25</f>
        <v>0</v>
      </c>
      <c r="E24" s="204">
        <f>'Action 17'!E26</f>
        <v>0</v>
      </c>
      <c r="F24" s="222" t="s">
        <v>341</v>
      </c>
    </row>
    <row r="25" spans="1:6" ht="38.25">
      <c r="A25" s="209"/>
      <c r="B25" s="20">
        <v>18</v>
      </c>
      <c r="C25" s="68" t="s">
        <v>179</v>
      </c>
      <c r="D25" s="204">
        <f>'Action 18'!F25</f>
        <v>0.1512</v>
      </c>
      <c r="E25" s="204">
        <f>'Action 18'!F26</f>
        <v>0</v>
      </c>
      <c r="F25" s="222"/>
    </row>
    <row r="26" spans="1:6" ht="25.5">
      <c r="A26" s="209"/>
      <c r="B26" s="20">
        <v>19</v>
      </c>
      <c r="C26" s="19" t="s">
        <v>180</v>
      </c>
      <c r="D26" s="204">
        <f>'Action 19'!E25</f>
        <v>0</v>
      </c>
      <c r="E26" s="204">
        <f>'Action 19'!E26</f>
        <v>0</v>
      </c>
      <c r="F26" s="222" t="s">
        <v>345</v>
      </c>
    </row>
    <row r="27" spans="1:6" ht="15.75">
      <c r="A27" s="209"/>
      <c r="B27" s="375" t="s">
        <v>24</v>
      </c>
      <c r="C27" s="376"/>
      <c r="D27" s="217"/>
      <c r="E27" s="217"/>
      <c r="F27" s="223"/>
    </row>
    <row r="28" spans="1:6" ht="25.5">
      <c r="A28" s="209"/>
      <c r="B28" s="20">
        <v>20</v>
      </c>
      <c r="C28" s="19" t="s">
        <v>181</v>
      </c>
      <c r="D28" s="204">
        <f>'Action 20'!E25</f>
        <v>0</v>
      </c>
      <c r="E28" s="204">
        <f>'Action 20'!E26</f>
        <v>0</v>
      </c>
      <c r="F28" s="222" t="s">
        <v>346</v>
      </c>
    </row>
    <row r="29" spans="1:6" ht="38.25">
      <c r="A29" s="209"/>
      <c r="B29" s="20">
        <v>21</v>
      </c>
      <c r="C29" s="68" t="s">
        <v>388</v>
      </c>
      <c r="D29" s="204">
        <f>'Action 21'!F25</f>
        <v>32</v>
      </c>
      <c r="E29" s="204">
        <f>'Action 21'!F26</f>
        <v>0</v>
      </c>
      <c r="F29" s="222"/>
    </row>
    <row r="30" spans="1:6" ht="25.5">
      <c r="A30" s="209"/>
      <c r="B30" s="20">
        <v>22</v>
      </c>
      <c r="C30" s="19" t="s">
        <v>183</v>
      </c>
      <c r="D30" s="204">
        <f>'Action 22'!F25</f>
        <v>37.5</v>
      </c>
      <c r="E30" s="204">
        <f>'Action 22'!F26</f>
        <v>0</v>
      </c>
      <c r="F30" s="222"/>
    </row>
    <row r="31" spans="1:6" ht="38.25">
      <c r="A31" s="209"/>
      <c r="B31" s="20">
        <v>23</v>
      </c>
      <c r="C31" s="19" t="s">
        <v>184</v>
      </c>
      <c r="D31" s="204">
        <f>'Action 23'!E25</f>
        <v>0</v>
      </c>
      <c r="E31" s="204">
        <f>'Action 23'!E26</f>
        <v>0</v>
      </c>
      <c r="F31" s="222" t="s">
        <v>389</v>
      </c>
    </row>
    <row r="32" spans="1:6" ht="25.5">
      <c r="A32" s="209"/>
      <c r="B32" s="20">
        <v>24</v>
      </c>
      <c r="C32" s="19" t="s">
        <v>185</v>
      </c>
      <c r="D32" s="204">
        <f>'Action 24'!F25</f>
        <v>13.600000000000005</v>
      </c>
      <c r="E32" s="204">
        <f>'Action 24'!F26</f>
        <v>196.38175059999998</v>
      </c>
      <c r="F32" s="222"/>
    </row>
    <row r="33" spans="1:6" ht="25.5">
      <c r="A33" s="209"/>
      <c r="B33" s="20">
        <v>25</v>
      </c>
      <c r="C33" s="19" t="s">
        <v>186</v>
      </c>
      <c r="D33" s="204">
        <f>'Action 25'!F25</f>
        <v>120</v>
      </c>
      <c r="E33" s="330">
        <f>'Action 25'!F26</f>
        <v>0</v>
      </c>
      <c r="F33" s="222"/>
    </row>
    <row r="34" spans="1:7" ht="51">
      <c r="A34" s="209"/>
      <c r="B34" s="329">
        <v>26</v>
      </c>
      <c r="C34" s="19" t="s">
        <v>390</v>
      </c>
      <c r="D34" s="331" t="s">
        <v>221</v>
      </c>
      <c r="E34" s="331" t="s">
        <v>221</v>
      </c>
      <c r="F34" s="222" t="s">
        <v>345</v>
      </c>
      <c r="G34" s="212"/>
    </row>
    <row r="35" spans="1:6" ht="12.75">
      <c r="A35" s="210"/>
      <c r="C35" s="213"/>
      <c r="D35" s="213"/>
      <c r="E35" s="213"/>
      <c r="F35" s="213"/>
    </row>
    <row r="36" spans="2:6" ht="16.5" thickBot="1">
      <c r="B36" s="75"/>
      <c r="C36" s="221" t="s">
        <v>347</v>
      </c>
      <c r="D36" s="224">
        <f>SUM(D7:D33)</f>
        <v>571.4586887606769</v>
      </c>
      <c r="E36" s="224">
        <f>SUM(E7:E33)</f>
        <v>2865.0650024708752</v>
      </c>
      <c r="F36" s="216"/>
    </row>
  </sheetData>
  <sheetProtection/>
  <mergeCells count="8">
    <mergeCell ref="B9:C9"/>
    <mergeCell ref="B27:C27"/>
    <mergeCell ref="B4:C4"/>
    <mergeCell ref="B6:C6"/>
    <mergeCell ref="F4:F5"/>
    <mergeCell ref="B2:F2"/>
    <mergeCell ref="D4:D5"/>
    <mergeCell ref="E4:E5"/>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Q31"/>
  <sheetViews>
    <sheetView zoomScalePageLayoutView="0" workbookViewId="0" topLeftCell="A1">
      <selection activeCell="C48" sqref="C48"/>
    </sheetView>
  </sheetViews>
  <sheetFormatPr defaultColWidth="9.140625" defaultRowHeight="12.75"/>
  <cols>
    <col min="1" max="1" width="4.421875" style="236" customWidth="1"/>
    <col min="2" max="2" width="4.7109375" style="236" customWidth="1"/>
    <col min="3" max="3" width="24.140625" style="236" customWidth="1"/>
    <col min="4" max="16384" width="9.140625" style="236" customWidth="1"/>
  </cols>
  <sheetData>
    <row r="1" ht="12.75">
      <c r="B1" s="289">
        <v>18</v>
      </c>
    </row>
    <row r="2" spans="3:16" ht="12.75">
      <c r="C2" s="381" t="str">
        <f>VLOOKUP(B1,Summary!$B$7:$C$36,2,FALSE)</f>
        <v>The Department of Health and NHS Commissioning Board will work to pilot new ways to incentivise the use of integrated barcode medication administration systems in care homes by September 2014, including the use of Social Impact Bonds, with the results informing future plans for implementation across England.</v>
      </c>
      <c r="D2" s="367" t="e">
        <f>VLOOKUP(C1,#REF!,2,FALSE)</f>
        <v>#REF!</v>
      </c>
      <c r="E2" s="367" t="e">
        <f>VLOOKUP(D1,#REF!,2,FALSE)</f>
        <v>#REF!</v>
      </c>
      <c r="F2" s="367" t="e">
        <f>VLOOKUP(E1,#REF!,2,FALSE)</f>
        <v>#REF!</v>
      </c>
      <c r="G2" s="367" t="e">
        <v>#REF!</v>
      </c>
      <c r="H2" s="367" t="e">
        <v>#REF!</v>
      </c>
      <c r="I2" s="367" t="e">
        <v>#REF!</v>
      </c>
      <c r="J2" s="367" t="e">
        <v>#REF!</v>
      </c>
      <c r="K2" s="367" t="e">
        <v>#REF!</v>
      </c>
      <c r="L2" s="367" t="e">
        <v>#REF!</v>
      </c>
      <c r="M2" s="367" t="e">
        <v>#REF!</v>
      </c>
      <c r="N2" s="367" t="e">
        <v>#REF!</v>
      </c>
      <c r="O2" s="367" t="e">
        <v>#REF!</v>
      </c>
      <c r="P2" s="367" t="e">
        <v>#REF!</v>
      </c>
    </row>
    <row r="3" spans="3:16" ht="12.75">
      <c r="C3" s="367" t="e">
        <f>VLOOKUP(B2,#REF!,2,FALSE)</f>
        <v>#REF!</v>
      </c>
      <c r="D3" s="367" t="e">
        <f>VLOOKUP(C2,#REF!,2,FALSE)</f>
        <v>#VALUE!</v>
      </c>
      <c r="E3" s="367" t="e">
        <f>VLOOKUP(D2,#REF!,2,FALSE)</f>
        <v>#REF!</v>
      </c>
      <c r="F3" s="367" t="e">
        <f>VLOOKUP(E2,#REF!,2,FALSE)</f>
        <v>#REF!</v>
      </c>
      <c r="G3" s="367" t="e">
        <v>#REF!</v>
      </c>
      <c r="H3" s="367" t="e">
        <v>#REF!</v>
      </c>
      <c r="I3" s="367" t="e">
        <v>#REF!</v>
      </c>
      <c r="J3" s="367" t="e">
        <v>#REF!</v>
      </c>
      <c r="K3" s="367" t="e">
        <v>#REF!</v>
      </c>
      <c r="L3" s="367" t="e">
        <v>#REF!</v>
      </c>
      <c r="M3" s="367" t="e">
        <v>#REF!</v>
      </c>
      <c r="N3" s="367" t="e">
        <v>#REF!</v>
      </c>
      <c r="O3" s="367" t="e">
        <v>#REF!</v>
      </c>
      <c r="P3" s="367" t="e">
        <v>#REF!</v>
      </c>
    </row>
    <row r="4" spans="2:16" ht="13.5" thickBot="1">
      <c r="B4" s="292"/>
      <c r="C4" s="292"/>
      <c r="D4" s="292"/>
      <c r="E4" s="292"/>
      <c r="F4" s="293" t="s">
        <v>30</v>
      </c>
      <c r="G4" s="294">
        <v>0</v>
      </c>
      <c r="H4" s="294">
        <v>1</v>
      </c>
      <c r="I4" s="294">
        <v>2</v>
      </c>
      <c r="J4" s="294">
        <v>3</v>
      </c>
      <c r="K4" s="294">
        <v>4</v>
      </c>
      <c r="L4" s="294">
        <v>5</v>
      </c>
      <c r="M4" s="294">
        <v>6</v>
      </c>
      <c r="N4" s="294">
        <v>7</v>
      </c>
      <c r="O4" s="294">
        <v>8</v>
      </c>
      <c r="P4" s="294">
        <v>9</v>
      </c>
    </row>
    <row r="5" spans="1:17" ht="26.25">
      <c r="A5" s="318"/>
      <c r="B5" s="302" t="s">
        <v>26</v>
      </c>
      <c r="C5" s="303" t="s">
        <v>19</v>
      </c>
      <c r="D5" s="303" t="s">
        <v>27</v>
      </c>
      <c r="E5" s="303" t="s">
        <v>28</v>
      </c>
      <c r="F5" s="303" t="s">
        <v>29</v>
      </c>
      <c r="G5" s="304" t="s">
        <v>31</v>
      </c>
      <c r="H5" s="304" t="s">
        <v>32</v>
      </c>
      <c r="I5" s="304" t="s">
        <v>33</v>
      </c>
      <c r="J5" s="304" t="s">
        <v>34</v>
      </c>
      <c r="K5" s="304" t="s">
        <v>35</v>
      </c>
      <c r="L5" s="304" t="s">
        <v>36</v>
      </c>
      <c r="M5" s="304" t="s">
        <v>37</v>
      </c>
      <c r="N5" s="304" t="s">
        <v>38</v>
      </c>
      <c r="O5" s="304" t="s">
        <v>39</v>
      </c>
      <c r="P5" s="305" t="s">
        <v>40</v>
      </c>
      <c r="Q5" s="290"/>
    </row>
    <row r="6" spans="1:17" ht="15.75">
      <c r="A6" s="318"/>
      <c r="B6" s="306" t="s">
        <v>20</v>
      </c>
      <c r="C6" s="296"/>
      <c r="D6" s="296"/>
      <c r="E6" s="296"/>
      <c r="F6" s="296"/>
      <c r="G6" s="296"/>
      <c r="H6" s="296"/>
      <c r="I6" s="296"/>
      <c r="J6" s="296"/>
      <c r="K6" s="296"/>
      <c r="L6" s="296"/>
      <c r="M6" s="296"/>
      <c r="N6" s="296"/>
      <c r="O6" s="296"/>
      <c r="P6" s="307"/>
      <c r="Q6" s="290"/>
    </row>
    <row r="7" spans="1:17" ht="12.75">
      <c r="A7" s="318"/>
      <c r="B7" s="308" t="s">
        <v>25</v>
      </c>
      <c r="C7" s="297"/>
      <c r="D7" s="297"/>
      <c r="E7" s="297"/>
      <c r="F7" s="297"/>
      <c r="G7" s="297"/>
      <c r="H7" s="297"/>
      <c r="I7" s="297"/>
      <c r="J7" s="297"/>
      <c r="K7" s="297"/>
      <c r="L7" s="297"/>
      <c r="M7" s="297"/>
      <c r="N7" s="297"/>
      <c r="O7" s="297"/>
      <c r="P7" s="309"/>
      <c r="Q7" s="290"/>
    </row>
    <row r="8" spans="1:17" ht="51">
      <c r="A8" s="318"/>
      <c r="B8" s="310">
        <v>1</v>
      </c>
      <c r="C8" s="245" t="s">
        <v>352</v>
      </c>
      <c r="D8" s="245"/>
      <c r="E8" s="60" t="s">
        <v>151</v>
      </c>
      <c r="F8" s="246">
        <f aca="true" t="shared" si="0" ref="F8:F13">SUM(G8:P8)</f>
        <v>0.1512</v>
      </c>
      <c r="G8" s="247">
        <v>0.0756</v>
      </c>
      <c r="H8" s="247">
        <v>0.0756</v>
      </c>
      <c r="I8" s="247">
        <v>0</v>
      </c>
      <c r="J8" s="247">
        <v>0</v>
      </c>
      <c r="K8" s="247">
        <v>0</v>
      </c>
      <c r="L8" s="247">
        <v>0</v>
      </c>
      <c r="M8" s="247">
        <v>0</v>
      </c>
      <c r="N8" s="247">
        <v>0</v>
      </c>
      <c r="O8" s="247">
        <v>0</v>
      </c>
      <c r="P8" s="248">
        <v>0</v>
      </c>
      <c r="Q8" s="290"/>
    </row>
    <row r="9" spans="1:17" ht="12.75" hidden="1">
      <c r="A9" s="318"/>
      <c r="B9" s="310">
        <v>2</v>
      </c>
      <c r="C9" s="245"/>
      <c r="D9" s="245"/>
      <c r="E9" s="60" t="s">
        <v>151</v>
      </c>
      <c r="F9" s="246">
        <f t="shared" si="0"/>
        <v>0</v>
      </c>
      <c r="G9" s="247">
        <v>0</v>
      </c>
      <c r="H9" s="247">
        <v>0</v>
      </c>
      <c r="I9" s="247">
        <v>0</v>
      </c>
      <c r="J9" s="247">
        <v>0</v>
      </c>
      <c r="K9" s="247">
        <v>0</v>
      </c>
      <c r="L9" s="247">
        <v>0</v>
      </c>
      <c r="M9" s="247">
        <v>0</v>
      </c>
      <c r="N9" s="247">
        <v>0</v>
      </c>
      <c r="O9" s="247">
        <v>0</v>
      </c>
      <c r="P9" s="248">
        <v>0</v>
      </c>
      <c r="Q9" s="290"/>
    </row>
    <row r="10" spans="1:17" ht="12.75" hidden="1">
      <c r="A10" s="318"/>
      <c r="B10" s="310">
        <v>3</v>
      </c>
      <c r="C10" s="245"/>
      <c r="D10" s="245"/>
      <c r="E10" s="60" t="s">
        <v>151</v>
      </c>
      <c r="F10" s="246">
        <f t="shared" si="0"/>
        <v>0</v>
      </c>
      <c r="G10" s="247">
        <v>0</v>
      </c>
      <c r="H10" s="247">
        <v>0</v>
      </c>
      <c r="I10" s="247">
        <v>0</v>
      </c>
      <c r="J10" s="247">
        <v>0</v>
      </c>
      <c r="K10" s="247">
        <v>0</v>
      </c>
      <c r="L10" s="247">
        <v>0</v>
      </c>
      <c r="M10" s="247">
        <v>0</v>
      </c>
      <c r="N10" s="247">
        <v>0</v>
      </c>
      <c r="O10" s="247">
        <v>0</v>
      </c>
      <c r="P10" s="248">
        <v>0</v>
      </c>
      <c r="Q10" s="290"/>
    </row>
    <row r="11" spans="1:17" ht="12.75" hidden="1">
      <c r="A11" s="318"/>
      <c r="B11" s="310">
        <v>4</v>
      </c>
      <c r="C11" s="60"/>
      <c r="D11" s="60"/>
      <c r="E11" s="60"/>
      <c r="F11" s="246">
        <f t="shared" si="0"/>
        <v>0</v>
      </c>
      <c r="G11" s="247">
        <v>0</v>
      </c>
      <c r="H11" s="247">
        <v>0</v>
      </c>
      <c r="I11" s="247">
        <v>0</v>
      </c>
      <c r="J11" s="247">
        <v>0</v>
      </c>
      <c r="K11" s="247">
        <v>0</v>
      </c>
      <c r="L11" s="247">
        <v>0</v>
      </c>
      <c r="M11" s="247">
        <v>0</v>
      </c>
      <c r="N11" s="247">
        <v>0</v>
      </c>
      <c r="O11" s="247">
        <v>0</v>
      </c>
      <c r="P11" s="248">
        <v>0</v>
      </c>
      <c r="Q11" s="290"/>
    </row>
    <row r="12" spans="1:17" ht="12.75" hidden="1">
      <c r="A12" s="318"/>
      <c r="B12" s="310">
        <v>5</v>
      </c>
      <c r="C12" s="60"/>
      <c r="D12" s="60"/>
      <c r="E12" s="60"/>
      <c r="F12" s="246">
        <f t="shared" si="0"/>
        <v>0</v>
      </c>
      <c r="G12" s="247">
        <v>0</v>
      </c>
      <c r="H12" s="247">
        <v>0</v>
      </c>
      <c r="I12" s="247">
        <v>0</v>
      </c>
      <c r="J12" s="247">
        <v>0</v>
      </c>
      <c r="K12" s="247">
        <v>0</v>
      </c>
      <c r="L12" s="247">
        <v>0</v>
      </c>
      <c r="M12" s="247">
        <v>0</v>
      </c>
      <c r="N12" s="247">
        <v>0</v>
      </c>
      <c r="O12" s="247">
        <v>0</v>
      </c>
      <c r="P12" s="248">
        <v>0</v>
      </c>
      <c r="Q12" s="290"/>
    </row>
    <row r="13" spans="1:17" ht="12.75" hidden="1">
      <c r="A13" s="318"/>
      <c r="B13" s="310"/>
      <c r="C13" s="60"/>
      <c r="D13" s="60"/>
      <c r="E13" s="60"/>
      <c r="F13" s="246">
        <f t="shared" si="0"/>
        <v>0</v>
      </c>
      <c r="G13" s="247"/>
      <c r="H13" s="247"/>
      <c r="I13" s="247"/>
      <c r="J13" s="247"/>
      <c r="K13" s="247"/>
      <c r="L13" s="247"/>
      <c r="M13" s="247"/>
      <c r="N13" s="247"/>
      <c r="O13" s="247"/>
      <c r="P13" s="248"/>
      <c r="Q13" s="290"/>
    </row>
    <row r="14" spans="1:17" ht="12.75" hidden="1">
      <c r="A14" s="318"/>
      <c r="B14" s="308" t="s">
        <v>41</v>
      </c>
      <c r="C14" s="297"/>
      <c r="D14" s="297"/>
      <c r="E14" s="297"/>
      <c r="F14" s="298"/>
      <c r="G14" s="299"/>
      <c r="H14" s="299"/>
      <c r="I14" s="299"/>
      <c r="J14" s="299"/>
      <c r="K14" s="299"/>
      <c r="L14" s="299"/>
      <c r="M14" s="299"/>
      <c r="N14" s="299"/>
      <c r="O14" s="299"/>
      <c r="P14" s="311"/>
      <c r="Q14" s="290"/>
    </row>
    <row r="15" spans="1:17" ht="12.75" hidden="1">
      <c r="A15" s="318"/>
      <c r="B15" s="310">
        <v>6</v>
      </c>
      <c r="C15" s="60"/>
      <c r="D15" s="60"/>
      <c r="E15" s="60" t="s">
        <v>151</v>
      </c>
      <c r="F15" s="246">
        <f>SUM(G15:P15)</f>
        <v>0</v>
      </c>
      <c r="G15" s="247">
        <v>0</v>
      </c>
      <c r="H15" s="247">
        <v>0</v>
      </c>
      <c r="I15" s="247">
        <v>0</v>
      </c>
      <c r="J15" s="247">
        <v>0</v>
      </c>
      <c r="K15" s="247">
        <v>0</v>
      </c>
      <c r="L15" s="247">
        <v>0</v>
      </c>
      <c r="M15" s="247">
        <v>0</v>
      </c>
      <c r="N15" s="247">
        <v>0</v>
      </c>
      <c r="O15" s="247">
        <v>0</v>
      </c>
      <c r="P15" s="248">
        <v>0</v>
      </c>
      <c r="Q15" s="290"/>
    </row>
    <row r="16" spans="1:17" ht="12.75" hidden="1">
      <c r="A16" s="318"/>
      <c r="B16" s="310">
        <v>7</v>
      </c>
      <c r="C16" s="60"/>
      <c r="D16" s="60"/>
      <c r="E16" s="60" t="s">
        <v>151</v>
      </c>
      <c r="F16" s="246">
        <f>SUM(G16:P16)</f>
        <v>0</v>
      </c>
      <c r="G16" s="247">
        <v>0</v>
      </c>
      <c r="H16" s="247">
        <v>0</v>
      </c>
      <c r="I16" s="247">
        <v>0</v>
      </c>
      <c r="J16" s="247">
        <v>0</v>
      </c>
      <c r="K16" s="247">
        <v>0</v>
      </c>
      <c r="L16" s="247">
        <v>0</v>
      </c>
      <c r="M16" s="247">
        <v>0</v>
      </c>
      <c r="N16" s="247">
        <v>0</v>
      </c>
      <c r="O16" s="247">
        <v>0</v>
      </c>
      <c r="P16" s="248">
        <v>0</v>
      </c>
      <c r="Q16" s="290"/>
    </row>
    <row r="17" spans="1:17" s="237" customFormat="1" ht="12.75">
      <c r="A17" s="319"/>
      <c r="B17" s="312"/>
      <c r="C17" s="272" t="s">
        <v>42</v>
      </c>
      <c r="D17" s="272"/>
      <c r="E17" s="272"/>
      <c r="F17" s="246">
        <f>SUM(F8:F13)</f>
        <v>0.1512</v>
      </c>
      <c r="G17" s="246">
        <f aca="true" t="shared" si="1" ref="G17:P17">SUM(G8:G13)</f>
        <v>0.0756</v>
      </c>
      <c r="H17" s="246">
        <f t="shared" si="1"/>
        <v>0.0756</v>
      </c>
      <c r="I17" s="246">
        <f t="shared" si="1"/>
        <v>0</v>
      </c>
      <c r="J17" s="246">
        <f t="shared" si="1"/>
        <v>0</v>
      </c>
      <c r="K17" s="246">
        <f t="shared" si="1"/>
        <v>0</v>
      </c>
      <c r="L17" s="246">
        <f t="shared" si="1"/>
        <v>0</v>
      </c>
      <c r="M17" s="246">
        <f t="shared" si="1"/>
        <v>0</v>
      </c>
      <c r="N17" s="246">
        <f t="shared" si="1"/>
        <v>0</v>
      </c>
      <c r="O17" s="246">
        <f t="shared" si="1"/>
        <v>0</v>
      </c>
      <c r="P17" s="273">
        <f t="shared" si="1"/>
        <v>0</v>
      </c>
      <c r="Q17" s="291"/>
    </row>
    <row r="18" spans="1:17" s="237" customFormat="1" ht="12.75">
      <c r="A18" s="319"/>
      <c r="B18" s="312"/>
      <c r="C18" s="272" t="s">
        <v>415</v>
      </c>
      <c r="D18" s="272"/>
      <c r="E18" s="272"/>
      <c r="F18" s="246">
        <f>SUM(F15:F16)</f>
        <v>0</v>
      </c>
      <c r="G18" s="246">
        <f aca="true" t="shared" si="2" ref="G18:P18">SUM(G15:G16)</f>
        <v>0</v>
      </c>
      <c r="H18" s="246">
        <f t="shared" si="2"/>
        <v>0</v>
      </c>
      <c r="I18" s="246">
        <f t="shared" si="2"/>
        <v>0</v>
      </c>
      <c r="J18" s="246">
        <f t="shared" si="2"/>
        <v>0</v>
      </c>
      <c r="K18" s="246">
        <f t="shared" si="2"/>
        <v>0</v>
      </c>
      <c r="L18" s="246">
        <f t="shared" si="2"/>
        <v>0</v>
      </c>
      <c r="M18" s="246">
        <f t="shared" si="2"/>
        <v>0</v>
      </c>
      <c r="N18" s="246">
        <f t="shared" si="2"/>
        <v>0</v>
      </c>
      <c r="O18" s="246">
        <f t="shared" si="2"/>
        <v>0</v>
      </c>
      <c r="P18" s="273">
        <f t="shared" si="2"/>
        <v>0</v>
      </c>
      <c r="Q18" s="291"/>
    </row>
    <row r="19" spans="1:17" ht="15.75" hidden="1">
      <c r="A19" s="318"/>
      <c r="B19" s="306" t="s">
        <v>46</v>
      </c>
      <c r="C19" s="296"/>
      <c r="D19" s="300" t="s">
        <v>49</v>
      </c>
      <c r="E19" s="296"/>
      <c r="F19" s="301"/>
      <c r="G19" s="301"/>
      <c r="H19" s="301"/>
      <c r="I19" s="301"/>
      <c r="J19" s="301"/>
      <c r="K19" s="301"/>
      <c r="L19" s="301"/>
      <c r="M19" s="301"/>
      <c r="N19" s="301"/>
      <c r="O19" s="301"/>
      <c r="P19" s="313"/>
      <c r="Q19" s="290"/>
    </row>
    <row r="20" spans="1:17" ht="12.75" hidden="1">
      <c r="A20" s="318"/>
      <c r="B20" s="310">
        <v>1</v>
      </c>
      <c r="C20" s="60"/>
      <c r="D20" s="278"/>
      <c r="E20" s="60"/>
      <c r="F20" s="246">
        <f>SUM(G20:P20)</f>
        <v>0</v>
      </c>
      <c r="G20" s="247">
        <v>0</v>
      </c>
      <c r="H20" s="247">
        <v>0</v>
      </c>
      <c r="I20" s="247">
        <v>0</v>
      </c>
      <c r="J20" s="247">
        <v>0</v>
      </c>
      <c r="K20" s="247">
        <v>0</v>
      </c>
      <c r="L20" s="247">
        <v>0</v>
      </c>
      <c r="M20" s="247">
        <v>0</v>
      </c>
      <c r="N20" s="247">
        <v>0</v>
      </c>
      <c r="O20" s="247">
        <v>0</v>
      </c>
      <c r="P20" s="248">
        <v>0</v>
      </c>
      <c r="Q20" s="290"/>
    </row>
    <row r="21" spans="1:17" ht="12.75" hidden="1">
      <c r="A21" s="318"/>
      <c r="B21" s="310">
        <v>2</v>
      </c>
      <c r="C21" s="60"/>
      <c r="D21" s="278"/>
      <c r="E21" s="60"/>
      <c r="F21" s="246">
        <f>SUM(G21:P21)</f>
        <v>0</v>
      </c>
      <c r="G21" s="247">
        <v>0</v>
      </c>
      <c r="H21" s="247">
        <v>0</v>
      </c>
      <c r="I21" s="247">
        <v>0</v>
      </c>
      <c r="J21" s="247">
        <v>0</v>
      </c>
      <c r="K21" s="247">
        <v>0</v>
      </c>
      <c r="L21" s="247">
        <v>0</v>
      </c>
      <c r="M21" s="247">
        <v>0</v>
      </c>
      <c r="N21" s="247">
        <v>0</v>
      </c>
      <c r="O21" s="247">
        <v>0</v>
      </c>
      <c r="P21" s="248">
        <v>0</v>
      </c>
      <c r="Q21" s="290"/>
    </row>
    <row r="22" spans="1:17" ht="12.75" hidden="1">
      <c r="A22" s="318"/>
      <c r="B22" s="310">
        <v>3</v>
      </c>
      <c r="C22" s="60"/>
      <c r="D22" s="278"/>
      <c r="E22" s="60"/>
      <c r="F22" s="246">
        <f>SUM(G22:P22)</f>
        <v>0</v>
      </c>
      <c r="G22" s="247">
        <v>0</v>
      </c>
      <c r="H22" s="247">
        <v>0</v>
      </c>
      <c r="I22" s="247">
        <v>0</v>
      </c>
      <c r="J22" s="247">
        <v>0</v>
      </c>
      <c r="K22" s="247">
        <v>0</v>
      </c>
      <c r="L22" s="247">
        <v>0</v>
      </c>
      <c r="M22" s="247">
        <v>0</v>
      </c>
      <c r="N22" s="247">
        <v>0</v>
      </c>
      <c r="O22" s="247">
        <v>0</v>
      </c>
      <c r="P22" s="248">
        <v>0</v>
      </c>
      <c r="Q22" s="290"/>
    </row>
    <row r="23" spans="1:17" ht="12.75" hidden="1">
      <c r="A23" s="318"/>
      <c r="B23" s="310"/>
      <c r="C23" s="60"/>
      <c r="D23" s="278"/>
      <c r="E23" s="60"/>
      <c r="F23" s="246">
        <f>SUM(G23:P23)</f>
        <v>0</v>
      </c>
      <c r="G23" s="247"/>
      <c r="H23" s="247"/>
      <c r="I23" s="247"/>
      <c r="J23" s="247"/>
      <c r="K23" s="247"/>
      <c r="L23" s="247"/>
      <c r="M23" s="247"/>
      <c r="N23" s="247"/>
      <c r="O23" s="247"/>
      <c r="P23" s="248"/>
      <c r="Q23" s="290"/>
    </row>
    <row r="24" spans="1:17" ht="15.75">
      <c r="A24" s="318"/>
      <c r="B24" s="306" t="s">
        <v>29</v>
      </c>
      <c r="C24" s="296"/>
      <c r="D24" s="296"/>
      <c r="E24" s="296"/>
      <c r="F24" s="301"/>
      <c r="G24" s="301"/>
      <c r="H24" s="301"/>
      <c r="I24" s="301"/>
      <c r="J24" s="301"/>
      <c r="K24" s="301"/>
      <c r="L24" s="301"/>
      <c r="M24" s="301"/>
      <c r="N24" s="301"/>
      <c r="O24" s="301"/>
      <c r="P24" s="313"/>
      <c r="Q24" s="290"/>
    </row>
    <row r="25" spans="1:17" ht="12.75">
      <c r="A25" s="318"/>
      <c r="B25" s="310"/>
      <c r="C25" s="60" t="s">
        <v>44</v>
      </c>
      <c r="D25" s="60"/>
      <c r="E25" s="60"/>
      <c r="F25" s="246">
        <f>SUM(F17:F18)</f>
        <v>0.1512</v>
      </c>
      <c r="G25" s="247">
        <f aca="true" t="shared" si="3" ref="G25:P25">SUM(G17:G18)</f>
        <v>0.0756</v>
      </c>
      <c r="H25" s="247">
        <f t="shared" si="3"/>
        <v>0.0756</v>
      </c>
      <c r="I25" s="247">
        <f t="shared" si="3"/>
        <v>0</v>
      </c>
      <c r="J25" s="247">
        <f t="shared" si="3"/>
        <v>0</v>
      </c>
      <c r="K25" s="247">
        <f t="shared" si="3"/>
        <v>0</v>
      </c>
      <c r="L25" s="247">
        <f t="shared" si="3"/>
        <v>0</v>
      </c>
      <c r="M25" s="247">
        <f t="shared" si="3"/>
        <v>0</v>
      </c>
      <c r="N25" s="247">
        <f t="shared" si="3"/>
        <v>0</v>
      </c>
      <c r="O25" s="247">
        <f t="shared" si="3"/>
        <v>0</v>
      </c>
      <c r="P25" s="248">
        <f t="shared" si="3"/>
        <v>0</v>
      </c>
      <c r="Q25" s="290"/>
    </row>
    <row r="26" spans="1:17" ht="12.75">
      <c r="A26" s="318"/>
      <c r="B26" s="310"/>
      <c r="C26" s="60" t="s">
        <v>47</v>
      </c>
      <c r="D26" s="60"/>
      <c r="E26" s="60"/>
      <c r="F26" s="246">
        <f>SUM(F20:F23)</f>
        <v>0</v>
      </c>
      <c r="G26" s="247">
        <f aca="true" t="shared" si="4" ref="G26:P26">SUM(G20:G23)</f>
        <v>0</v>
      </c>
      <c r="H26" s="247">
        <f t="shared" si="4"/>
        <v>0</v>
      </c>
      <c r="I26" s="247">
        <f t="shared" si="4"/>
        <v>0</v>
      </c>
      <c r="J26" s="247">
        <f t="shared" si="4"/>
        <v>0</v>
      </c>
      <c r="K26" s="247">
        <f t="shared" si="4"/>
        <v>0</v>
      </c>
      <c r="L26" s="247">
        <f t="shared" si="4"/>
        <v>0</v>
      </c>
      <c r="M26" s="247">
        <f t="shared" si="4"/>
        <v>0</v>
      </c>
      <c r="N26" s="247">
        <f t="shared" si="4"/>
        <v>0</v>
      </c>
      <c r="O26" s="247">
        <f t="shared" si="4"/>
        <v>0</v>
      </c>
      <c r="P26" s="248">
        <f t="shared" si="4"/>
        <v>0</v>
      </c>
      <c r="Q26" s="290"/>
    </row>
    <row r="27" spans="1:17" s="237" customFormat="1" ht="12.75">
      <c r="A27" s="319"/>
      <c r="B27" s="312"/>
      <c r="C27" s="272" t="s">
        <v>48</v>
      </c>
      <c r="D27" s="272"/>
      <c r="E27" s="272"/>
      <c r="F27" s="246">
        <f aca="true" t="shared" si="5" ref="F27:P27">F25-F26</f>
        <v>0.1512</v>
      </c>
      <c r="G27" s="247">
        <f t="shared" si="5"/>
        <v>0.0756</v>
      </c>
      <c r="H27" s="247">
        <f t="shared" si="5"/>
        <v>0.0756</v>
      </c>
      <c r="I27" s="247">
        <f t="shared" si="5"/>
        <v>0</v>
      </c>
      <c r="J27" s="247">
        <f t="shared" si="5"/>
        <v>0</v>
      </c>
      <c r="K27" s="247">
        <f t="shared" si="5"/>
        <v>0</v>
      </c>
      <c r="L27" s="247">
        <f t="shared" si="5"/>
        <v>0</v>
      </c>
      <c r="M27" s="247">
        <f t="shared" si="5"/>
        <v>0</v>
      </c>
      <c r="N27" s="247">
        <f t="shared" si="5"/>
        <v>0</v>
      </c>
      <c r="O27" s="247">
        <f t="shared" si="5"/>
        <v>0</v>
      </c>
      <c r="P27" s="248">
        <f t="shared" si="5"/>
        <v>0</v>
      </c>
      <c r="Q27" s="291"/>
    </row>
    <row r="28" spans="1:17" ht="15.75">
      <c r="A28" s="318"/>
      <c r="B28" s="306" t="s">
        <v>45</v>
      </c>
      <c r="C28" s="296"/>
      <c r="D28" s="296"/>
      <c r="E28" s="296"/>
      <c r="F28" s="301"/>
      <c r="G28" s="301"/>
      <c r="H28" s="301"/>
      <c r="I28" s="301"/>
      <c r="J28" s="301"/>
      <c r="K28" s="301"/>
      <c r="L28" s="301"/>
      <c r="M28" s="301"/>
      <c r="N28" s="301"/>
      <c r="O28" s="301"/>
      <c r="P28" s="313"/>
      <c r="Q28" s="290"/>
    </row>
    <row r="29" spans="1:17" ht="12.75">
      <c r="A29" s="318"/>
      <c r="B29" s="310"/>
      <c r="C29" s="60" t="s">
        <v>20</v>
      </c>
      <c r="D29" s="60"/>
      <c r="E29" s="60"/>
      <c r="F29" s="246">
        <f>F25*2.4</f>
        <v>0.36288</v>
      </c>
      <c r="G29" s="247">
        <f aca="true" t="shared" si="6" ref="G29:P29">G25*2.4</f>
        <v>0.18144</v>
      </c>
      <c r="H29" s="247">
        <f t="shared" si="6"/>
        <v>0.18144</v>
      </c>
      <c r="I29" s="247">
        <f t="shared" si="6"/>
        <v>0</v>
      </c>
      <c r="J29" s="247">
        <f t="shared" si="6"/>
        <v>0</v>
      </c>
      <c r="K29" s="247">
        <f t="shared" si="6"/>
        <v>0</v>
      </c>
      <c r="L29" s="247">
        <f t="shared" si="6"/>
        <v>0</v>
      </c>
      <c r="M29" s="247">
        <f t="shared" si="6"/>
        <v>0</v>
      </c>
      <c r="N29" s="247">
        <f t="shared" si="6"/>
        <v>0</v>
      </c>
      <c r="O29" s="247">
        <f t="shared" si="6"/>
        <v>0</v>
      </c>
      <c r="P29" s="248">
        <f t="shared" si="6"/>
        <v>0</v>
      </c>
      <c r="Q29" s="290"/>
    </row>
    <row r="30" spans="1:17" ht="13.5" thickBot="1">
      <c r="A30" s="318"/>
      <c r="B30" s="314"/>
      <c r="C30" s="281" t="s">
        <v>46</v>
      </c>
      <c r="D30" s="281"/>
      <c r="E30" s="281"/>
      <c r="F30" s="282">
        <f>F26*2.4</f>
        <v>0</v>
      </c>
      <c r="G30" s="283">
        <f aca="true" t="shared" si="7" ref="G30:P30">G26*2.4</f>
        <v>0</v>
      </c>
      <c r="H30" s="283">
        <f t="shared" si="7"/>
        <v>0</v>
      </c>
      <c r="I30" s="283">
        <f t="shared" si="7"/>
        <v>0</v>
      </c>
      <c r="J30" s="283">
        <f t="shared" si="7"/>
        <v>0</v>
      </c>
      <c r="K30" s="283">
        <f t="shared" si="7"/>
        <v>0</v>
      </c>
      <c r="L30" s="283">
        <f t="shared" si="7"/>
        <v>0</v>
      </c>
      <c r="M30" s="283">
        <f t="shared" si="7"/>
        <v>0</v>
      </c>
      <c r="N30" s="283">
        <f t="shared" si="7"/>
        <v>0</v>
      </c>
      <c r="O30" s="283">
        <f t="shared" si="7"/>
        <v>0</v>
      </c>
      <c r="P30" s="284">
        <f t="shared" si="7"/>
        <v>0</v>
      </c>
      <c r="Q30" s="290"/>
    </row>
    <row r="31" spans="2:16" ht="12.75">
      <c r="B31" s="295"/>
      <c r="C31" s="295"/>
      <c r="D31" s="295"/>
      <c r="E31" s="295"/>
      <c r="F31" s="295"/>
      <c r="G31" s="295"/>
      <c r="H31" s="295"/>
      <c r="I31" s="295"/>
      <c r="J31" s="295"/>
      <c r="K31" s="295"/>
      <c r="L31" s="295"/>
      <c r="M31" s="295"/>
      <c r="N31" s="295"/>
      <c r="O31" s="295"/>
      <c r="P31" s="295"/>
    </row>
  </sheetData>
  <sheetProtection/>
  <mergeCells count="1">
    <mergeCell ref="C2:P3"/>
  </mergeCells>
  <dataValidations count="1">
    <dataValidation type="list" allowBlank="1" showInputMessage="1" showErrorMessage="1" sqref="D20:D23">
      <formula1>"Y, N"</formula1>
    </dataValidation>
  </dataValidation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O30"/>
  <sheetViews>
    <sheetView zoomScalePageLayoutView="0" workbookViewId="0" topLeftCell="A1">
      <selection activeCell="H24" sqref="H24"/>
    </sheetView>
  </sheetViews>
  <sheetFormatPr defaultColWidth="9.140625" defaultRowHeight="12.75"/>
  <cols>
    <col min="1" max="1" width="4.7109375" style="1" customWidth="1"/>
    <col min="2" max="2" width="24.140625" style="1" customWidth="1"/>
    <col min="3" max="16384" width="9.140625" style="1" customWidth="1"/>
  </cols>
  <sheetData>
    <row r="1" ht="12.75">
      <c r="A1" s="1">
        <v>19</v>
      </c>
    </row>
    <row r="2" spans="2:15" ht="12.75">
      <c r="B2" s="382" t="str">
        <f>VLOOKUP(A1,Summary!$B$7:$C$36,2,FALSE)</f>
        <v>The Department of Health will support a number of NHS trailblazer trusts in 2012 with improved adoption of new technologies in maternity services, including the development and use of necessary standards.  </v>
      </c>
      <c r="C2" s="365" t="e">
        <f>VLOOKUP(B1,#REF!,2,FALSE)</f>
        <v>#REF!</v>
      </c>
      <c r="D2" s="365" t="e">
        <f>VLOOKUP(C1,#REF!,2,FALSE)</f>
        <v>#REF!</v>
      </c>
      <c r="E2" s="365" t="e">
        <f>VLOOKUP(D1,#REF!,2,FALSE)</f>
        <v>#REF!</v>
      </c>
      <c r="F2" s="365" t="e">
        <v>#REF!</v>
      </c>
      <c r="G2" s="365" t="e">
        <v>#REF!</v>
      </c>
      <c r="H2" s="365" t="e">
        <v>#REF!</v>
      </c>
      <c r="I2" s="365" t="e">
        <v>#REF!</v>
      </c>
      <c r="J2" s="365" t="e">
        <v>#REF!</v>
      </c>
      <c r="K2" s="365" t="e">
        <v>#REF!</v>
      </c>
      <c r="L2" s="365" t="e">
        <v>#REF!</v>
      </c>
      <c r="M2" s="365" t="e">
        <v>#REF!</v>
      </c>
      <c r="N2" s="365" t="e">
        <v>#REF!</v>
      </c>
      <c r="O2" s="365" t="e">
        <v>#REF!</v>
      </c>
    </row>
    <row r="3" spans="2:15" ht="12.75">
      <c r="B3" s="365" t="e">
        <f>VLOOKUP(A2,#REF!,2,FALSE)</f>
        <v>#REF!</v>
      </c>
      <c r="C3" s="365" t="e">
        <f>VLOOKUP(B2,#REF!,2,FALSE)</f>
        <v>#REF!</v>
      </c>
      <c r="D3" s="365" t="e">
        <f>VLOOKUP(C2,#REF!,2,FALSE)</f>
        <v>#REF!</v>
      </c>
      <c r="E3" s="365" t="e">
        <f>VLOOKUP(D2,#REF!,2,FALSE)</f>
        <v>#REF!</v>
      </c>
      <c r="F3" s="365" t="e">
        <v>#REF!</v>
      </c>
      <c r="G3" s="365" t="e">
        <v>#REF!</v>
      </c>
      <c r="H3" s="365" t="e">
        <v>#REF!</v>
      </c>
      <c r="I3" s="365" t="e">
        <v>#REF!</v>
      </c>
      <c r="J3" s="365" t="e">
        <v>#REF!</v>
      </c>
      <c r="K3" s="365" t="e">
        <v>#REF!</v>
      </c>
      <c r="L3" s="365" t="e">
        <v>#REF!</v>
      </c>
      <c r="M3" s="365" t="e">
        <v>#REF!</v>
      </c>
      <c r="N3" s="365" t="e">
        <v>#REF!</v>
      </c>
      <c r="O3" s="365" t="e">
        <v>#REF!</v>
      </c>
    </row>
    <row r="4" spans="1:15" ht="12.75">
      <c r="A4" s="10"/>
      <c r="B4" s="10"/>
      <c r="C4" s="10"/>
      <c r="D4" s="10"/>
      <c r="E4" s="12" t="s">
        <v>30</v>
      </c>
      <c r="F4" s="13">
        <v>0</v>
      </c>
      <c r="G4" s="13">
        <v>1</v>
      </c>
      <c r="H4" s="13">
        <v>2</v>
      </c>
      <c r="I4" s="13">
        <v>3</v>
      </c>
      <c r="J4" s="13">
        <v>4</v>
      </c>
      <c r="K4" s="13">
        <v>5</v>
      </c>
      <c r="L4" s="13">
        <v>6</v>
      </c>
      <c r="M4" s="13">
        <v>7</v>
      </c>
      <c r="N4" s="13">
        <v>8</v>
      </c>
      <c r="O4" s="13">
        <v>9</v>
      </c>
    </row>
    <row r="5" spans="1:15" ht="26.25">
      <c r="A5" s="18" t="s">
        <v>26</v>
      </c>
      <c r="B5" s="10" t="s">
        <v>19</v>
      </c>
      <c r="C5" s="10" t="s">
        <v>27</v>
      </c>
      <c r="D5" s="10" t="s">
        <v>28</v>
      </c>
      <c r="E5" s="10" t="s">
        <v>29</v>
      </c>
      <c r="F5" s="11" t="s">
        <v>31</v>
      </c>
      <c r="G5" s="11" t="s">
        <v>32</v>
      </c>
      <c r="H5" s="11" t="s">
        <v>33</v>
      </c>
      <c r="I5" s="11" t="s">
        <v>34</v>
      </c>
      <c r="J5" s="11" t="s">
        <v>35</v>
      </c>
      <c r="K5" s="11" t="s">
        <v>36</v>
      </c>
      <c r="L5" s="11" t="s">
        <v>37</v>
      </c>
      <c r="M5" s="11" t="s">
        <v>38</v>
      </c>
      <c r="N5" s="11" t="s">
        <v>39</v>
      </c>
      <c r="O5" s="11" t="s">
        <v>40</v>
      </c>
    </row>
    <row r="6" spans="1:15" ht="15.75">
      <c r="A6" s="5" t="s">
        <v>20</v>
      </c>
      <c r="B6" s="4"/>
      <c r="C6" s="4"/>
      <c r="D6" s="4"/>
      <c r="E6" s="4"/>
      <c r="F6" s="4"/>
      <c r="G6" s="4"/>
      <c r="H6" s="4"/>
      <c r="I6" s="4"/>
      <c r="J6" s="4"/>
      <c r="K6" s="4"/>
      <c r="L6" s="4"/>
      <c r="M6" s="4"/>
      <c r="N6" s="4"/>
      <c r="O6" s="4"/>
    </row>
    <row r="7" spans="1:15" ht="12.75">
      <c r="A7" s="6" t="s">
        <v>25</v>
      </c>
      <c r="B7" s="6"/>
      <c r="C7" s="6"/>
      <c r="D7" s="6"/>
      <c r="E7" s="6"/>
      <c r="F7" s="6"/>
      <c r="G7" s="6"/>
      <c r="H7" s="6"/>
      <c r="I7" s="6"/>
      <c r="J7" s="6"/>
      <c r="K7" s="6"/>
      <c r="L7" s="6"/>
      <c r="M7" s="6"/>
      <c r="N7" s="6"/>
      <c r="O7" s="6"/>
    </row>
    <row r="8" spans="1:15" ht="12.75">
      <c r="A8" s="1">
        <v>1</v>
      </c>
      <c r="B8" s="2"/>
      <c r="C8" s="2"/>
      <c r="D8" s="1" t="s">
        <v>151</v>
      </c>
      <c r="E8" s="14">
        <v>0</v>
      </c>
      <c r="F8" s="7">
        <v>0</v>
      </c>
      <c r="G8" s="7">
        <v>0</v>
      </c>
      <c r="H8" s="7">
        <v>0</v>
      </c>
      <c r="I8" s="7">
        <v>0</v>
      </c>
      <c r="J8" s="7">
        <v>0</v>
      </c>
      <c r="K8" s="7">
        <v>0</v>
      </c>
      <c r="L8" s="7">
        <v>0</v>
      </c>
      <c r="M8" s="7">
        <v>0</v>
      </c>
      <c r="N8" s="7">
        <v>0</v>
      </c>
      <c r="O8" s="7">
        <v>0</v>
      </c>
    </row>
    <row r="9" spans="1:15" ht="12.75">
      <c r="A9" s="1">
        <v>2</v>
      </c>
      <c r="B9" s="2"/>
      <c r="C9" s="2"/>
      <c r="D9" s="1" t="s">
        <v>151</v>
      </c>
      <c r="E9" s="14">
        <v>0</v>
      </c>
      <c r="F9" s="7">
        <v>0</v>
      </c>
      <c r="G9" s="7">
        <v>0</v>
      </c>
      <c r="H9" s="7">
        <v>0</v>
      </c>
      <c r="I9" s="7">
        <v>0</v>
      </c>
      <c r="J9" s="7">
        <v>0</v>
      </c>
      <c r="K9" s="7">
        <v>0</v>
      </c>
      <c r="L9" s="7">
        <v>0</v>
      </c>
      <c r="M9" s="7">
        <v>0</v>
      </c>
      <c r="N9" s="7">
        <v>0</v>
      </c>
      <c r="O9" s="7">
        <v>0</v>
      </c>
    </row>
    <row r="10" spans="1:15" ht="12.75">
      <c r="A10" s="1">
        <v>3</v>
      </c>
      <c r="B10" s="2"/>
      <c r="C10" s="2"/>
      <c r="D10" s="1" t="s">
        <v>151</v>
      </c>
      <c r="E10" s="14">
        <v>0</v>
      </c>
      <c r="F10" s="7">
        <v>0</v>
      </c>
      <c r="G10" s="7">
        <v>0</v>
      </c>
      <c r="H10" s="7">
        <v>0</v>
      </c>
      <c r="I10" s="7">
        <v>0</v>
      </c>
      <c r="J10" s="7">
        <v>0</v>
      </c>
      <c r="K10" s="7">
        <v>0</v>
      </c>
      <c r="L10" s="7">
        <v>0</v>
      </c>
      <c r="M10" s="7">
        <v>0</v>
      </c>
      <c r="N10" s="7">
        <v>0</v>
      </c>
      <c r="O10" s="7">
        <v>0</v>
      </c>
    </row>
    <row r="11" spans="1:15" ht="12.75">
      <c r="A11" s="1">
        <v>4</v>
      </c>
      <c r="E11" s="14">
        <v>0</v>
      </c>
      <c r="F11" s="7">
        <v>0</v>
      </c>
      <c r="G11" s="7">
        <v>0</v>
      </c>
      <c r="H11" s="7">
        <v>0</v>
      </c>
      <c r="I11" s="7">
        <v>0</v>
      </c>
      <c r="J11" s="7">
        <v>0</v>
      </c>
      <c r="K11" s="7">
        <v>0</v>
      </c>
      <c r="L11" s="7">
        <v>0</v>
      </c>
      <c r="M11" s="7">
        <v>0</v>
      </c>
      <c r="N11" s="7">
        <v>0</v>
      </c>
      <c r="O11" s="7">
        <v>0</v>
      </c>
    </row>
    <row r="12" spans="1:15" ht="12.75">
      <c r="A12" s="1">
        <v>5</v>
      </c>
      <c r="E12" s="14">
        <v>0</v>
      </c>
      <c r="F12" s="7">
        <v>0</v>
      </c>
      <c r="G12" s="7">
        <v>0</v>
      </c>
      <c r="H12" s="7">
        <v>0</v>
      </c>
      <c r="I12" s="7">
        <v>0</v>
      </c>
      <c r="J12" s="7">
        <v>0</v>
      </c>
      <c r="K12" s="7">
        <v>0</v>
      </c>
      <c r="L12" s="7">
        <v>0</v>
      </c>
      <c r="M12" s="7">
        <v>0</v>
      </c>
      <c r="N12" s="7">
        <v>0</v>
      </c>
      <c r="O12" s="7">
        <v>0</v>
      </c>
    </row>
    <row r="13" spans="5:15" ht="12.75">
      <c r="E13" s="14"/>
      <c r="F13" s="7"/>
      <c r="G13" s="7"/>
      <c r="H13" s="7"/>
      <c r="I13" s="7"/>
      <c r="J13" s="7"/>
      <c r="K13" s="7"/>
      <c r="L13" s="7"/>
      <c r="M13" s="7"/>
      <c r="N13" s="7"/>
      <c r="O13" s="7"/>
    </row>
    <row r="14" spans="1:15" ht="12.75">
      <c r="A14" s="6" t="s">
        <v>41</v>
      </c>
      <c r="B14" s="6"/>
      <c r="C14" s="6"/>
      <c r="D14" s="6"/>
      <c r="E14" s="15"/>
      <c r="F14" s="8"/>
      <c r="G14" s="8"/>
      <c r="H14" s="8"/>
      <c r="I14" s="8"/>
      <c r="J14" s="8"/>
      <c r="K14" s="8"/>
      <c r="L14" s="8"/>
      <c r="M14" s="8"/>
      <c r="N14" s="8"/>
      <c r="O14" s="8"/>
    </row>
    <row r="15" spans="1:15" ht="12.75">
      <c r="A15" s="1">
        <v>6</v>
      </c>
      <c r="D15" s="1" t="s">
        <v>151</v>
      </c>
      <c r="E15" s="14">
        <v>0</v>
      </c>
      <c r="F15" s="7">
        <v>0</v>
      </c>
      <c r="G15" s="7">
        <v>0</v>
      </c>
      <c r="H15" s="7">
        <v>0</v>
      </c>
      <c r="I15" s="7">
        <v>0</v>
      </c>
      <c r="J15" s="7">
        <v>0</v>
      </c>
      <c r="K15" s="7">
        <v>0</v>
      </c>
      <c r="L15" s="7">
        <v>0</v>
      </c>
      <c r="M15" s="7">
        <v>0</v>
      </c>
      <c r="N15" s="7">
        <v>0</v>
      </c>
      <c r="O15" s="7">
        <v>0</v>
      </c>
    </row>
    <row r="16" spans="1:15" ht="12.75">
      <c r="A16" s="1">
        <v>7</v>
      </c>
      <c r="D16" s="1" t="s">
        <v>151</v>
      </c>
      <c r="E16" s="14">
        <v>0</v>
      </c>
      <c r="F16" s="7">
        <v>0</v>
      </c>
      <c r="G16" s="7">
        <v>0</v>
      </c>
      <c r="H16" s="7">
        <v>0</v>
      </c>
      <c r="I16" s="7">
        <v>0</v>
      </c>
      <c r="J16" s="7">
        <v>0</v>
      </c>
      <c r="K16" s="7">
        <v>0</v>
      </c>
      <c r="L16" s="7">
        <v>0</v>
      </c>
      <c r="M16" s="7">
        <v>0</v>
      </c>
      <c r="N16" s="7">
        <v>0</v>
      </c>
      <c r="O16" s="7">
        <v>0</v>
      </c>
    </row>
    <row r="17" spans="2:15" s="3" customFormat="1" ht="12.75">
      <c r="B17" s="3" t="s">
        <v>42</v>
      </c>
      <c r="E17" s="14">
        <v>0</v>
      </c>
      <c r="F17" s="14">
        <v>0</v>
      </c>
      <c r="G17" s="14">
        <v>0</v>
      </c>
      <c r="H17" s="14">
        <v>0</v>
      </c>
      <c r="I17" s="14">
        <v>0</v>
      </c>
      <c r="J17" s="14">
        <v>0</v>
      </c>
      <c r="K17" s="14">
        <v>0</v>
      </c>
      <c r="L17" s="14">
        <v>0</v>
      </c>
      <c r="M17" s="14">
        <v>0</v>
      </c>
      <c r="N17" s="14">
        <v>0</v>
      </c>
      <c r="O17" s="14">
        <v>0</v>
      </c>
    </row>
    <row r="18" spans="2:15" s="3" customFormat="1" ht="12.75">
      <c r="B18" s="3" t="s">
        <v>43</v>
      </c>
      <c r="E18" s="14">
        <v>0</v>
      </c>
      <c r="F18" s="14">
        <v>0</v>
      </c>
      <c r="G18" s="14">
        <v>0</v>
      </c>
      <c r="H18" s="14">
        <v>0</v>
      </c>
      <c r="I18" s="14">
        <v>0</v>
      </c>
      <c r="J18" s="14">
        <v>0</v>
      </c>
      <c r="K18" s="14">
        <v>0</v>
      </c>
      <c r="L18" s="14">
        <v>0</v>
      </c>
      <c r="M18" s="14">
        <v>0</v>
      </c>
      <c r="N18" s="14">
        <v>0</v>
      </c>
      <c r="O18" s="14">
        <v>0</v>
      </c>
    </row>
    <row r="19" spans="1:15" ht="15.75">
      <c r="A19" s="5" t="s">
        <v>46</v>
      </c>
      <c r="B19" s="4"/>
      <c r="C19" s="16" t="s">
        <v>49</v>
      </c>
      <c r="D19" s="4"/>
      <c r="E19" s="9"/>
      <c r="F19" s="9"/>
      <c r="G19" s="9"/>
      <c r="H19" s="9"/>
      <c r="I19" s="9"/>
      <c r="J19" s="9"/>
      <c r="K19" s="9"/>
      <c r="L19" s="9"/>
      <c r="M19" s="9"/>
      <c r="N19" s="9"/>
      <c r="O19" s="9"/>
    </row>
    <row r="20" spans="1:15" ht="12.75">
      <c r="A20" s="1">
        <v>1</v>
      </c>
      <c r="C20" s="17"/>
      <c r="E20" s="14">
        <v>0</v>
      </c>
      <c r="F20" s="7">
        <v>0</v>
      </c>
      <c r="G20" s="7">
        <v>0</v>
      </c>
      <c r="H20" s="7">
        <v>0</v>
      </c>
      <c r="I20" s="7">
        <v>0</v>
      </c>
      <c r="J20" s="7">
        <v>0</v>
      </c>
      <c r="K20" s="7">
        <v>0</v>
      </c>
      <c r="L20" s="7">
        <v>0</v>
      </c>
      <c r="M20" s="7">
        <v>0</v>
      </c>
      <c r="N20" s="7">
        <v>0</v>
      </c>
      <c r="O20" s="7">
        <v>0</v>
      </c>
    </row>
    <row r="21" spans="1:15" ht="12.75">
      <c r="A21" s="1">
        <v>2</v>
      </c>
      <c r="C21" s="17"/>
      <c r="E21" s="14">
        <v>0</v>
      </c>
      <c r="F21" s="7">
        <v>0</v>
      </c>
      <c r="G21" s="7">
        <v>0</v>
      </c>
      <c r="H21" s="7">
        <v>0</v>
      </c>
      <c r="I21" s="7">
        <v>0</v>
      </c>
      <c r="J21" s="7">
        <v>0</v>
      </c>
      <c r="K21" s="7">
        <v>0</v>
      </c>
      <c r="L21" s="7">
        <v>0</v>
      </c>
      <c r="M21" s="7">
        <v>0</v>
      </c>
      <c r="N21" s="7">
        <v>0</v>
      </c>
      <c r="O21" s="7">
        <v>0</v>
      </c>
    </row>
    <row r="22" spans="1:15" ht="12.75">
      <c r="A22" s="1">
        <v>3</v>
      </c>
      <c r="C22" s="17"/>
      <c r="E22" s="14">
        <v>0</v>
      </c>
      <c r="F22" s="7">
        <v>0</v>
      </c>
      <c r="G22" s="7">
        <v>0</v>
      </c>
      <c r="H22" s="7">
        <v>0</v>
      </c>
      <c r="I22" s="7">
        <v>0</v>
      </c>
      <c r="J22" s="7">
        <v>0</v>
      </c>
      <c r="K22" s="7">
        <v>0</v>
      </c>
      <c r="L22" s="7">
        <v>0</v>
      </c>
      <c r="M22" s="7">
        <v>0</v>
      </c>
      <c r="N22" s="7">
        <v>0</v>
      </c>
      <c r="O22" s="7">
        <v>0</v>
      </c>
    </row>
    <row r="23" spans="3:15" ht="12.75">
      <c r="C23" s="17"/>
      <c r="E23" s="14"/>
      <c r="F23" s="7"/>
      <c r="G23" s="7"/>
      <c r="H23" s="7"/>
      <c r="I23" s="7"/>
      <c r="J23" s="7"/>
      <c r="K23" s="7"/>
      <c r="L23" s="7"/>
      <c r="M23" s="7"/>
      <c r="N23" s="7"/>
      <c r="O23" s="7"/>
    </row>
    <row r="24" spans="1:15" ht="15.75">
      <c r="A24" s="5" t="s">
        <v>29</v>
      </c>
      <c r="B24" s="4"/>
      <c r="C24" s="4"/>
      <c r="D24" s="4"/>
      <c r="E24" s="9"/>
      <c r="F24" s="9"/>
      <c r="G24" s="9"/>
      <c r="H24" s="9"/>
      <c r="I24" s="9"/>
      <c r="J24" s="9"/>
      <c r="K24" s="9"/>
      <c r="L24" s="9"/>
      <c r="M24" s="9"/>
      <c r="N24" s="9"/>
      <c r="O24" s="9"/>
    </row>
    <row r="25" spans="2:15" ht="12.75">
      <c r="B25" s="1" t="s">
        <v>44</v>
      </c>
      <c r="E25" s="14">
        <v>0</v>
      </c>
      <c r="F25" s="7">
        <v>0</v>
      </c>
      <c r="G25" s="7">
        <v>0</v>
      </c>
      <c r="H25" s="7">
        <v>0</v>
      </c>
      <c r="I25" s="7">
        <v>0</v>
      </c>
      <c r="J25" s="7">
        <v>0</v>
      </c>
      <c r="K25" s="7">
        <v>0</v>
      </c>
      <c r="L25" s="7">
        <v>0</v>
      </c>
      <c r="M25" s="7">
        <v>0</v>
      </c>
      <c r="N25" s="7">
        <v>0</v>
      </c>
      <c r="O25" s="7">
        <v>0</v>
      </c>
    </row>
    <row r="26" spans="2:15" ht="12.75">
      <c r="B26" s="1" t="s">
        <v>47</v>
      </c>
      <c r="E26" s="14">
        <v>0</v>
      </c>
      <c r="F26" s="7">
        <v>0</v>
      </c>
      <c r="G26" s="7">
        <v>0</v>
      </c>
      <c r="H26" s="7">
        <v>0</v>
      </c>
      <c r="I26" s="7">
        <v>0</v>
      </c>
      <c r="J26" s="7">
        <v>0</v>
      </c>
      <c r="K26" s="7">
        <v>0</v>
      </c>
      <c r="L26" s="7">
        <v>0</v>
      </c>
      <c r="M26" s="7">
        <v>0</v>
      </c>
      <c r="N26" s="7">
        <v>0</v>
      </c>
      <c r="O26" s="7">
        <v>0</v>
      </c>
    </row>
    <row r="27" spans="2:15" s="3" customFormat="1" ht="12.75">
      <c r="B27" s="3" t="s">
        <v>48</v>
      </c>
      <c r="E27" s="14">
        <v>0</v>
      </c>
      <c r="F27" s="14">
        <v>0</v>
      </c>
      <c r="G27" s="14">
        <v>0</v>
      </c>
      <c r="H27" s="14">
        <v>0</v>
      </c>
      <c r="I27" s="14">
        <v>0</v>
      </c>
      <c r="J27" s="14">
        <v>0</v>
      </c>
      <c r="K27" s="14">
        <v>0</v>
      </c>
      <c r="L27" s="14">
        <v>0</v>
      </c>
      <c r="M27" s="14">
        <v>0</v>
      </c>
      <c r="N27" s="14">
        <v>0</v>
      </c>
      <c r="O27" s="14">
        <v>0</v>
      </c>
    </row>
    <row r="28" spans="1:15" ht="15.75">
      <c r="A28" s="5" t="s">
        <v>45</v>
      </c>
      <c r="B28" s="4"/>
      <c r="C28" s="4"/>
      <c r="D28" s="4"/>
      <c r="E28" s="9"/>
      <c r="F28" s="9"/>
      <c r="G28" s="9"/>
      <c r="H28" s="9"/>
      <c r="I28" s="9"/>
      <c r="J28" s="9"/>
      <c r="K28" s="9"/>
      <c r="L28" s="9"/>
      <c r="M28" s="9"/>
      <c r="N28" s="9"/>
      <c r="O28" s="9"/>
    </row>
    <row r="29" spans="2:15" ht="12.75">
      <c r="B29" s="1" t="s">
        <v>20</v>
      </c>
      <c r="E29" s="14">
        <v>0</v>
      </c>
      <c r="F29" s="7">
        <v>0</v>
      </c>
      <c r="G29" s="7">
        <v>0</v>
      </c>
      <c r="H29" s="7">
        <v>0</v>
      </c>
      <c r="I29" s="7">
        <v>0</v>
      </c>
      <c r="J29" s="7">
        <v>0</v>
      </c>
      <c r="K29" s="7">
        <v>0</v>
      </c>
      <c r="L29" s="7">
        <v>0</v>
      </c>
      <c r="M29" s="7">
        <v>0</v>
      </c>
      <c r="N29" s="7">
        <v>0</v>
      </c>
      <c r="O29" s="7">
        <v>0</v>
      </c>
    </row>
    <row r="30" spans="2:15" ht="12.75">
      <c r="B30" s="1" t="s">
        <v>46</v>
      </c>
      <c r="E30" s="14">
        <f>E26*2.4</f>
        <v>0</v>
      </c>
      <c r="F30" s="7">
        <v>0</v>
      </c>
      <c r="G30" s="7">
        <v>0</v>
      </c>
      <c r="H30" s="7">
        <v>0</v>
      </c>
      <c r="I30" s="7">
        <v>0</v>
      </c>
      <c r="J30" s="7">
        <v>0</v>
      </c>
      <c r="K30" s="7">
        <v>0</v>
      </c>
      <c r="L30" s="7">
        <v>0</v>
      </c>
      <c r="M30" s="7">
        <v>0</v>
      </c>
      <c r="N30" s="7">
        <v>0</v>
      </c>
      <c r="O30" s="7">
        <v>0</v>
      </c>
    </row>
  </sheetData>
  <sheetProtection/>
  <mergeCells count="1">
    <mergeCell ref="B2:O3"/>
  </mergeCells>
  <dataValidations count="1">
    <dataValidation type="list" allowBlank="1" showInputMessage="1" showErrorMessage="1" sqref="C20:C23">
      <formula1>"Y, N"</formula1>
    </dataValidation>
  </dataValidation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O30"/>
  <sheetViews>
    <sheetView zoomScalePageLayoutView="0" workbookViewId="0" topLeftCell="A1">
      <selection activeCell="H34" sqref="H34"/>
    </sheetView>
  </sheetViews>
  <sheetFormatPr defaultColWidth="9.140625" defaultRowHeight="12.75"/>
  <cols>
    <col min="1" max="1" width="4.7109375" style="1" customWidth="1"/>
    <col min="2" max="2" width="24.140625" style="1" customWidth="1"/>
    <col min="3" max="16384" width="9.140625" style="1" customWidth="1"/>
  </cols>
  <sheetData>
    <row r="1" ht="12.75">
      <c r="A1" s="1">
        <v>20</v>
      </c>
    </row>
    <row r="2" spans="2:15" ht="12.75">
      <c r="B2" s="382" t="str">
        <f>VLOOKUP(A1,Summary!$B$7:$C$36,2,FALSE)</f>
        <v>A senior Clinician or Care Professional responsible for taking the lead in ensuring that information is organised and utilised effectively in support of better patient care should be identified in every organisation. </v>
      </c>
      <c r="C2" s="365" t="e">
        <f>VLOOKUP(B1,#REF!,2,FALSE)</f>
        <v>#REF!</v>
      </c>
      <c r="D2" s="365" t="e">
        <f>VLOOKUP(C1,#REF!,2,FALSE)</f>
        <v>#REF!</v>
      </c>
      <c r="E2" s="365" t="e">
        <f>VLOOKUP(D1,#REF!,2,FALSE)</f>
        <v>#REF!</v>
      </c>
      <c r="F2" s="365" t="e">
        <v>#REF!</v>
      </c>
      <c r="G2" s="365" t="e">
        <v>#REF!</v>
      </c>
      <c r="H2" s="365" t="e">
        <v>#REF!</v>
      </c>
      <c r="I2" s="365" t="e">
        <v>#REF!</v>
      </c>
      <c r="J2" s="365" t="e">
        <v>#REF!</v>
      </c>
      <c r="K2" s="365" t="e">
        <v>#REF!</v>
      </c>
      <c r="L2" s="365" t="e">
        <v>#REF!</v>
      </c>
      <c r="M2" s="365" t="e">
        <v>#REF!</v>
      </c>
      <c r="N2" s="365" t="e">
        <v>#REF!</v>
      </c>
      <c r="O2" s="365" t="e">
        <v>#REF!</v>
      </c>
    </row>
    <row r="3" spans="2:15" ht="12.75">
      <c r="B3" s="365" t="e">
        <f>VLOOKUP(A2,#REF!,2,FALSE)</f>
        <v>#REF!</v>
      </c>
      <c r="C3" s="365" t="e">
        <f>VLOOKUP(B2,#REF!,2,FALSE)</f>
        <v>#REF!</v>
      </c>
      <c r="D3" s="365" t="e">
        <f>VLOOKUP(C2,#REF!,2,FALSE)</f>
        <v>#REF!</v>
      </c>
      <c r="E3" s="365" t="e">
        <f>VLOOKUP(D2,#REF!,2,FALSE)</f>
        <v>#REF!</v>
      </c>
      <c r="F3" s="365" t="e">
        <v>#REF!</v>
      </c>
      <c r="G3" s="365" t="e">
        <v>#REF!</v>
      </c>
      <c r="H3" s="365" t="e">
        <v>#REF!</v>
      </c>
      <c r="I3" s="365" t="e">
        <v>#REF!</v>
      </c>
      <c r="J3" s="365" t="e">
        <v>#REF!</v>
      </c>
      <c r="K3" s="365" t="e">
        <v>#REF!</v>
      </c>
      <c r="L3" s="365" t="e">
        <v>#REF!</v>
      </c>
      <c r="M3" s="365" t="e">
        <v>#REF!</v>
      </c>
      <c r="N3" s="365" t="e">
        <v>#REF!</v>
      </c>
      <c r="O3" s="365" t="e">
        <v>#REF!</v>
      </c>
    </row>
    <row r="4" spans="1:15" ht="12.75">
      <c r="A4" s="10"/>
      <c r="B4" s="10"/>
      <c r="C4" s="10"/>
      <c r="D4" s="10"/>
      <c r="E4" s="12" t="s">
        <v>30</v>
      </c>
      <c r="F4" s="13">
        <v>0</v>
      </c>
      <c r="G4" s="13">
        <v>1</v>
      </c>
      <c r="H4" s="13">
        <v>2</v>
      </c>
      <c r="I4" s="13">
        <v>3</v>
      </c>
      <c r="J4" s="13">
        <v>4</v>
      </c>
      <c r="K4" s="13">
        <v>5</v>
      </c>
      <c r="L4" s="13">
        <v>6</v>
      </c>
      <c r="M4" s="13">
        <v>7</v>
      </c>
      <c r="N4" s="13">
        <v>8</v>
      </c>
      <c r="O4" s="13">
        <v>9</v>
      </c>
    </row>
    <row r="5" spans="1:15" ht="26.25">
      <c r="A5" s="18" t="s">
        <v>26</v>
      </c>
      <c r="B5" s="10" t="s">
        <v>19</v>
      </c>
      <c r="C5" s="10" t="s">
        <v>27</v>
      </c>
      <c r="D5" s="10" t="s">
        <v>28</v>
      </c>
      <c r="E5" s="10" t="s">
        <v>29</v>
      </c>
      <c r="F5" s="11" t="s">
        <v>31</v>
      </c>
      <c r="G5" s="11" t="s">
        <v>32</v>
      </c>
      <c r="H5" s="11" t="s">
        <v>33</v>
      </c>
      <c r="I5" s="11" t="s">
        <v>34</v>
      </c>
      <c r="J5" s="11" t="s">
        <v>35</v>
      </c>
      <c r="K5" s="11" t="s">
        <v>36</v>
      </c>
      <c r="L5" s="11" t="s">
        <v>37</v>
      </c>
      <c r="M5" s="11" t="s">
        <v>38</v>
      </c>
      <c r="N5" s="11" t="s">
        <v>39</v>
      </c>
      <c r="O5" s="11" t="s">
        <v>40</v>
      </c>
    </row>
    <row r="6" spans="1:15" ht="15.75">
      <c r="A6" s="5" t="s">
        <v>20</v>
      </c>
      <c r="B6" s="4"/>
      <c r="C6" s="4"/>
      <c r="D6" s="4"/>
      <c r="E6" s="4"/>
      <c r="F6" s="4"/>
      <c r="G6" s="4"/>
      <c r="H6" s="4"/>
      <c r="I6" s="4"/>
      <c r="J6" s="4"/>
      <c r="K6" s="4"/>
      <c r="L6" s="4"/>
      <c r="M6" s="4"/>
      <c r="N6" s="4"/>
      <c r="O6" s="4"/>
    </row>
    <row r="7" spans="1:15" ht="12.75">
      <c r="A7" s="6" t="s">
        <v>25</v>
      </c>
      <c r="B7" s="6"/>
      <c r="C7" s="6"/>
      <c r="D7" s="6"/>
      <c r="E7" s="6"/>
      <c r="F7" s="6"/>
      <c r="G7" s="6"/>
      <c r="H7" s="6"/>
      <c r="I7" s="6"/>
      <c r="J7" s="6"/>
      <c r="K7" s="6"/>
      <c r="L7" s="6"/>
      <c r="M7" s="6"/>
      <c r="N7" s="6"/>
      <c r="O7" s="6"/>
    </row>
    <row r="8" spans="1:15" ht="12.75">
      <c r="A8" s="1">
        <v>1</v>
      </c>
      <c r="B8" s="2"/>
      <c r="C8" s="2"/>
      <c r="E8" s="14">
        <v>0</v>
      </c>
      <c r="F8" s="7">
        <v>0</v>
      </c>
      <c r="G8" s="7">
        <v>0</v>
      </c>
      <c r="H8" s="7">
        <v>0</v>
      </c>
      <c r="I8" s="7">
        <v>0</v>
      </c>
      <c r="J8" s="7">
        <v>0</v>
      </c>
      <c r="K8" s="7">
        <v>0</v>
      </c>
      <c r="L8" s="7">
        <v>0</v>
      </c>
      <c r="M8" s="7">
        <v>0</v>
      </c>
      <c r="N8" s="7">
        <v>0</v>
      </c>
      <c r="O8" s="7">
        <v>0</v>
      </c>
    </row>
    <row r="9" spans="1:15" ht="12.75">
      <c r="A9" s="1">
        <v>2</v>
      </c>
      <c r="B9" s="2"/>
      <c r="C9" s="2"/>
      <c r="E9" s="14">
        <v>0</v>
      </c>
      <c r="F9" s="7">
        <v>0</v>
      </c>
      <c r="G9" s="7">
        <v>0</v>
      </c>
      <c r="H9" s="7">
        <v>0</v>
      </c>
      <c r="I9" s="7">
        <v>0</v>
      </c>
      <c r="J9" s="7">
        <v>0</v>
      </c>
      <c r="K9" s="7">
        <v>0</v>
      </c>
      <c r="L9" s="7">
        <v>0</v>
      </c>
      <c r="M9" s="7">
        <v>0</v>
      </c>
      <c r="N9" s="7">
        <v>0</v>
      </c>
      <c r="O9" s="7">
        <v>0</v>
      </c>
    </row>
    <row r="10" spans="1:15" ht="12.75">
      <c r="A10" s="1">
        <v>3</v>
      </c>
      <c r="B10" s="2"/>
      <c r="C10" s="2"/>
      <c r="E10" s="14">
        <v>0</v>
      </c>
      <c r="F10" s="7">
        <v>0</v>
      </c>
      <c r="G10" s="7">
        <v>0</v>
      </c>
      <c r="H10" s="7">
        <v>0</v>
      </c>
      <c r="I10" s="7">
        <v>0</v>
      </c>
      <c r="J10" s="7">
        <v>0</v>
      </c>
      <c r="K10" s="7">
        <v>0</v>
      </c>
      <c r="L10" s="7">
        <v>0</v>
      </c>
      <c r="M10" s="7">
        <v>0</v>
      </c>
      <c r="N10" s="7">
        <v>0</v>
      </c>
      <c r="O10" s="7">
        <v>0</v>
      </c>
    </row>
    <row r="11" spans="1:15" ht="12.75">
      <c r="A11" s="1">
        <v>4</v>
      </c>
      <c r="E11" s="14">
        <v>0</v>
      </c>
      <c r="F11" s="7">
        <v>0</v>
      </c>
      <c r="G11" s="7">
        <v>0</v>
      </c>
      <c r="H11" s="7">
        <v>0</v>
      </c>
      <c r="I11" s="7">
        <v>0</v>
      </c>
      <c r="J11" s="7">
        <v>0</v>
      </c>
      <c r="K11" s="7">
        <v>0</v>
      </c>
      <c r="L11" s="7">
        <v>0</v>
      </c>
      <c r="M11" s="7">
        <v>0</v>
      </c>
      <c r="N11" s="7">
        <v>0</v>
      </c>
      <c r="O11" s="7">
        <v>0</v>
      </c>
    </row>
    <row r="12" spans="1:15" ht="12.75">
      <c r="A12" s="1">
        <v>5</v>
      </c>
      <c r="E12" s="14">
        <v>0</v>
      </c>
      <c r="F12" s="7">
        <v>0</v>
      </c>
      <c r="G12" s="7">
        <v>0</v>
      </c>
      <c r="H12" s="7">
        <v>0</v>
      </c>
      <c r="I12" s="7">
        <v>0</v>
      </c>
      <c r="J12" s="7">
        <v>0</v>
      </c>
      <c r="K12" s="7">
        <v>0</v>
      </c>
      <c r="L12" s="7">
        <v>0</v>
      </c>
      <c r="M12" s="7">
        <v>0</v>
      </c>
      <c r="N12" s="7">
        <v>0</v>
      </c>
      <c r="O12" s="7">
        <v>0</v>
      </c>
    </row>
    <row r="13" spans="5:15" ht="12.75">
      <c r="E13" s="14"/>
      <c r="F13" s="7"/>
      <c r="G13" s="7"/>
      <c r="H13" s="7"/>
      <c r="I13" s="7"/>
      <c r="J13" s="7"/>
      <c r="K13" s="7"/>
      <c r="L13" s="7"/>
      <c r="M13" s="7"/>
      <c r="N13" s="7"/>
      <c r="O13" s="7"/>
    </row>
    <row r="14" spans="1:15" ht="12.75">
      <c r="A14" s="6" t="s">
        <v>41</v>
      </c>
      <c r="B14" s="6"/>
      <c r="C14" s="6"/>
      <c r="D14" s="6"/>
      <c r="E14" s="15"/>
      <c r="F14" s="8"/>
      <c r="G14" s="8"/>
      <c r="H14" s="8"/>
      <c r="I14" s="8"/>
      <c r="J14" s="8"/>
      <c r="K14" s="8"/>
      <c r="L14" s="8"/>
      <c r="M14" s="8"/>
      <c r="N14" s="8"/>
      <c r="O14" s="8"/>
    </row>
    <row r="15" spans="1:15" ht="12.75">
      <c r="A15" s="1">
        <v>6</v>
      </c>
      <c r="D15" s="1" t="s">
        <v>151</v>
      </c>
      <c r="E15" s="14">
        <v>0</v>
      </c>
      <c r="F15" s="7">
        <v>0</v>
      </c>
      <c r="G15" s="7">
        <v>0</v>
      </c>
      <c r="H15" s="7">
        <v>0</v>
      </c>
      <c r="I15" s="7">
        <v>0</v>
      </c>
      <c r="J15" s="7">
        <v>0</v>
      </c>
      <c r="K15" s="7">
        <v>0</v>
      </c>
      <c r="L15" s="7">
        <v>0</v>
      </c>
      <c r="M15" s="7">
        <v>0</v>
      </c>
      <c r="N15" s="7">
        <v>0</v>
      </c>
      <c r="O15" s="7">
        <v>0</v>
      </c>
    </row>
    <row r="16" spans="1:15" ht="12.75">
      <c r="A16" s="1">
        <v>7</v>
      </c>
      <c r="D16" s="1" t="s">
        <v>151</v>
      </c>
      <c r="E16" s="14">
        <v>0</v>
      </c>
      <c r="F16" s="7">
        <v>0</v>
      </c>
      <c r="G16" s="7">
        <v>0</v>
      </c>
      <c r="H16" s="7">
        <v>0</v>
      </c>
      <c r="I16" s="7">
        <v>0</v>
      </c>
      <c r="J16" s="7">
        <v>0</v>
      </c>
      <c r="K16" s="7">
        <v>0</v>
      </c>
      <c r="L16" s="7">
        <v>0</v>
      </c>
      <c r="M16" s="7">
        <v>0</v>
      </c>
      <c r="N16" s="7">
        <v>0</v>
      </c>
      <c r="O16" s="7">
        <v>0</v>
      </c>
    </row>
    <row r="17" spans="2:15" s="3" customFormat="1" ht="12.75">
      <c r="B17" s="3" t="s">
        <v>42</v>
      </c>
      <c r="E17" s="14">
        <v>0</v>
      </c>
      <c r="F17" s="14">
        <v>0</v>
      </c>
      <c r="G17" s="14">
        <v>0</v>
      </c>
      <c r="H17" s="14">
        <v>0</v>
      </c>
      <c r="I17" s="14">
        <v>0</v>
      </c>
      <c r="J17" s="14">
        <v>0</v>
      </c>
      <c r="K17" s="14">
        <v>0</v>
      </c>
      <c r="L17" s="14">
        <v>0</v>
      </c>
      <c r="M17" s="14">
        <v>0</v>
      </c>
      <c r="N17" s="14">
        <v>0</v>
      </c>
      <c r="O17" s="14">
        <v>0</v>
      </c>
    </row>
    <row r="18" spans="2:15" s="3" customFormat="1" ht="12.75">
      <c r="B18" s="3" t="s">
        <v>43</v>
      </c>
      <c r="E18" s="14">
        <v>0</v>
      </c>
      <c r="F18" s="14">
        <v>0</v>
      </c>
      <c r="G18" s="14">
        <v>0</v>
      </c>
      <c r="H18" s="14">
        <v>0</v>
      </c>
      <c r="I18" s="14">
        <v>0</v>
      </c>
      <c r="J18" s="14">
        <v>0</v>
      </c>
      <c r="K18" s="14">
        <v>0</v>
      </c>
      <c r="L18" s="14">
        <v>0</v>
      </c>
      <c r="M18" s="14">
        <v>0</v>
      </c>
      <c r="N18" s="14">
        <v>0</v>
      </c>
      <c r="O18" s="14">
        <v>0</v>
      </c>
    </row>
    <row r="19" spans="1:15" ht="15.75">
      <c r="A19" s="5" t="s">
        <v>46</v>
      </c>
      <c r="B19" s="4"/>
      <c r="C19" s="16" t="s">
        <v>49</v>
      </c>
      <c r="D19" s="4"/>
      <c r="E19" s="9"/>
      <c r="F19" s="9"/>
      <c r="G19" s="9"/>
      <c r="H19" s="9"/>
      <c r="I19" s="9"/>
      <c r="J19" s="9"/>
      <c r="K19" s="9"/>
      <c r="L19" s="9"/>
      <c r="M19" s="9"/>
      <c r="N19" s="9"/>
      <c r="O19" s="9"/>
    </row>
    <row r="20" spans="1:15" ht="12.75">
      <c r="A20" s="1">
        <v>1</v>
      </c>
      <c r="C20" s="17"/>
      <c r="E20" s="14">
        <v>0</v>
      </c>
      <c r="F20" s="7">
        <v>0</v>
      </c>
      <c r="G20" s="7">
        <v>0</v>
      </c>
      <c r="H20" s="7">
        <v>0</v>
      </c>
      <c r="I20" s="7">
        <v>0</v>
      </c>
      <c r="J20" s="7">
        <v>0</v>
      </c>
      <c r="K20" s="7">
        <v>0</v>
      </c>
      <c r="L20" s="7">
        <v>0</v>
      </c>
      <c r="M20" s="7">
        <v>0</v>
      </c>
      <c r="N20" s="7">
        <v>0</v>
      </c>
      <c r="O20" s="7">
        <v>0</v>
      </c>
    </row>
    <row r="21" spans="1:15" ht="12.75">
      <c r="A21" s="1">
        <v>2</v>
      </c>
      <c r="C21" s="17"/>
      <c r="E21" s="14">
        <v>0</v>
      </c>
      <c r="F21" s="7">
        <v>0</v>
      </c>
      <c r="G21" s="7">
        <v>0</v>
      </c>
      <c r="H21" s="7">
        <v>0</v>
      </c>
      <c r="I21" s="7">
        <v>0</v>
      </c>
      <c r="J21" s="7">
        <v>0</v>
      </c>
      <c r="K21" s="7">
        <v>0</v>
      </c>
      <c r="L21" s="7">
        <v>0</v>
      </c>
      <c r="M21" s="7">
        <v>0</v>
      </c>
      <c r="N21" s="7">
        <v>0</v>
      </c>
      <c r="O21" s="7">
        <v>0</v>
      </c>
    </row>
    <row r="22" spans="1:15" ht="12.75">
      <c r="A22" s="1">
        <v>3</v>
      </c>
      <c r="C22" s="17"/>
      <c r="E22" s="14">
        <v>0</v>
      </c>
      <c r="F22" s="7">
        <v>0</v>
      </c>
      <c r="G22" s="7">
        <v>0</v>
      </c>
      <c r="H22" s="7">
        <v>0</v>
      </c>
      <c r="I22" s="7">
        <v>0</v>
      </c>
      <c r="J22" s="7">
        <v>0</v>
      </c>
      <c r="K22" s="7">
        <v>0</v>
      </c>
      <c r="L22" s="7">
        <v>0</v>
      </c>
      <c r="M22" s="7">
        <v>0</v>
      </c>
      <c r="N22" s="7">
        <v>0</v>
      </c>
      <c r="O22" s="7">
        <v>0</v>
      </c>
    </row>
    <row r="23" spans="3:15" ht="12.75">
      <c r="C23" s="17"/>
      <c r="E23" s="14"/>
      <c r="F23" s="7"/>
      <c r="G23" s="7"/>
      <c r="H23" s="7"/>
      <c r="I23" s="7"/>
      <c r="J23" s="7"/>
      <c r="K23" s="7"/>
      <c r="L23" s="7"/>
      <c r="M23" s="7"/>
      <c r="N23" s="7"/>
      <c r="O23" s="7"/>
    </row>
    <row r="24" spans="1:15" ht="15.75">
      <c r="A24" s="5" t="s">
        <v>29</v>
      </c>
      <c r="B24" s="4"/>
      <c r="C24" s="4"/>
      <c r="D24" s="4"/>
      <c r="E24" s="9"/>
      <c r="F24" s="9"/>
      <c r="G24" s="9"/>
      <c r="H24" s="9"/>
      <c r="I24" s="9"/>
      <c r="J24" s="9"/>
      <c r="K24" s="9"/>
      <c r="L24" s="9"/>
      <c r="M24" s="9"/>
      <c r="N24" s="9"/>
      <c r="O24" s="9"/>
    </row>
    <row r="25" spans="2:15" ht="12.75">
      <c r="B25" s="1" t="s">
        <v>44</v>
      </c>
      <c r="E25" s="14">
        <v>0</v>
      </c>
      <c r="F25" s="7">
        <v>0</v>
      </c>
      <c r="G25" s="7">
        <v>0</v>
      </c>
      <c r="H25" s="7">
        <v>0</v>
      </c>
      <c r="I25" s="7">
        <v>0</v>
      </c>
      <c r="J25" s="7">
        <v>0</v>
      </c>
      <c r="K25" s="7">
        <v>0</v>
      </c>
      <c r="L25" s="7">
        <v>0</v>
      </c>
      <c r="M25" s="7">
        <v>0</v>
      </c>
      <c r="N25" s="7">
        <v>0</v>
      </c>
      <c r="O25" s="7">
        <v>0</v>
      </c>
    </row>
    <row r="26" spans="2:15" ht="12.75">
      <c r="B26" s="1" t="s">
        <v>47</v>
      </c>
      <c r="E26" s="14">
        <v>0</v>
      </c>
      <c r="F26" s="7">
        <v>0</v>
      </c>
      <c r="G26" s="7">
        <v>0</v>
      </c>
      <c r="H26" s="7">
        <v>0</v>
      </c>
      <c r="I26" s="7">
        <v>0</v>
      </c>
      <c r="J26" s="7">
        <v>0</v>
      </c>
      <c r="K26" s="7">
        <v>0</v>
      </c>
      <c r="L26" s="7">
        <v>0</v>
      </c>
      <c r="M26" s="7">
        <v>0</v>
      </c>
      <c r="N26" s="7">
        <v>0</v>
      </c>
      <c r="O26" s="7">
        <v>0</v>
      </c>
    </row>
    <row r="27" spans="2:15" s="3" customFormat="1" ht="12.75">
      <c r="B27" s="3" t="s">
        <v>48</v>
      </c>
      <c r="E27" s="14">
        <v>0</v>
      </c>
      <c r="F27" s="14">
        <v>0</v>
      </c>
      <c r="G27" s="14">
        <v>0</v>
      </c>
      <c r="H27" s="14">
        <v>0</v>
      </c>
      <c r="I27" s="14">
        <v>0</v>
      </c>
      <c r="J27" s="14">
        <v>0</v>
      </c>
      <c r="K27" s="14">
        <v>0</v>
      </c>
      <c r="L27" s="14">
        <v>0</v>
      </c>
      <c r="M27" s="14">
        <v>0</v>
      </c>
      <c r="N27" s="14">
        <v>0</v>
      </c>
      <c r="O27" s="14">
        <v>0</v>
      </c>
    </row>
    <row r="28" spans="1:15" ht="15.75">
      <c r="A28" s="5" t="s">
        <v>45</v>
      </c>
      <c r="B28" s="4"/>
      <c r="C28" s="4"/>
      <c r="D28" s="4"/>
      <c r="E28" s="9"/>
      <c r="F28" s="9"/>
      <c r="G28" s="9"/>
      <c r="H28" s="9"/>
      <c r="I28" s="9"/>
      <c r="J28" s="9"/>
      <c r="K28" s="9"/>
      <c r="L28" s="9"/>
      <c r="M28" s="9"/>
      <c r="N28" s="9"/>
      <c r="O28" s="9"/>
    </row>
    <row r="29" spans="2:15" ht="12.75">
      <c r="B29" s="1" t="s">
        <v>20</v>
      </c>
      <c r="E29" s="14">
        <v>0</v>
      </c>
      <c r="F29" s="7">
        <v>0</v>
      </c>
      <c r="G29" s="7">
        <v>0</v>
      </c>
      <c r="H29" s="7">
        <v>0</v>
      </c>
      <c r="I29" s="7">
        <v>0</v>
      </c>
      <c r="J29" s="7">
        <v>0</v>
      </c>
      <c r="K29" s="7">
        <v>0</v>
      </c>
      <c r="L29" s="7">
        <v>0</v>
      </c>
      <c r="M29" s="7">
        <v>0</v>
      </c>
      <c r="N29" s="7">
        <v>0</v>
      </c>
      <c r="O29" s="7">
        <v>0</v>
      </c>
    </row>
    <row r="30" spans="2:15" ht="12.75">
      <c r="B30" s="1" t="s">
        <v>46</v>
      </c>
      <c r="E30" s="14">
        <v>0</v>
      </c>
      <c r="F30" s="7">
        <v>0</v>
      </c>
      <c r="G30" s="7">
        <v>0</v>
      </c>
      <c r="H30" s="7">
        <v>0</v>
      </c>
      <c r="I30" s="7">
        <v>0</v>
      </c>
      <c r="J30" s="7">
        <v>0</v>
      </c>
      <c r="K30" s="7">
        <v>0</v>
      </c>
      <c r="L30" s="7">
        <v>0</v>
      </c>
      <c r="M30" s="7">
        <v>0</v>
      </c>
      <c r="N30" s="7">
        <v>0</v>
      </c>
      <c r="O30" s="7">
        <v>0</v>
      </c>
    </row>
  </sheetData>
  <sheetProtection/>
  <mergeCells count="1">
    <mergeCell ref="B2:O3"/>
  </mergeCells>
  <dataValidations count="1">
    <dataValidation type="list" allowBlank="1" showInputMessage="1" showErrorMessage="1" sqref="C20:C23">
      <formula1>"Y, N"</formula1>
    </dataValidation>
  </dataValidation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Q31"/>
  <sheetViews>
    <sheetView zoomScalePageLayoutView="0" workbookViewId="0" topLeftCell="A1">
      <selection activeCell="C48" sqref="C48"/>
    </sheetView>
  </sheetViews>
  <sheetFormatPr defaultColWidth="9.140625" defaultRowHeight="12.75"/>
  <cols>
    <col min="1" max="1" width="3.421875" style="236" customWidth="1"/>
    <col min="2" max="2" width="4.7109375" style="236" customWidth="1"/>
    <col min="3" max="3" width="24.140625" style="236" customWidth="1"/>
    <col min="4" max="16384" width="9.140625" style="236" customWidth="1"/>
  </cols>
  <sheetData>
    <row r="1" ht="12.75">
      <c r="B1" s="289">
        <v>21</v>
      </c>
    </row>
    <row r="2" spans="3:16" ht="12.75">
      <c r="C2" s="381" t="str">
        <f>VLOOKUP(B1,Summary!$B$7:$C$36,2,FALSE)</f>
        <v>Commissioners and Regulators should, through regulatory and contract frameworks, assure that information system procurement decisions are underpinned by robust business cases which ensure effective VFM and benefits realisation and that are in line with published information standards.</v>
      </c>
      <c r="D2" s="367" t="e">
        <f>VLOOKUP(C1,#REF!,2,FALSE)</f>
        <v>#REF!</v>
      </c>
      <c r="E2" s="367" t="e">
        <f>VLOOKUP(D1,#REF!,2,FALSE)</f>
        <v>#REF!</v>
      </c>
      <c r="F2" s="367" t="e">
        <f>VLOOKUP(E1,#REF!,2,FALSE)</f>
        <v>#REF!</v>
      </c>
      <c r="G2" s="367" t="e">
        <v>#REF!</v>
      </c>
      <c r="H2" s="367" t="e">
        <v>#REF!</v>
      </c>
      <c r="I2" s="367" t="e">
        <v>#REF!</v>
      </c>
      <c r="J2" s="367" t="e">
        <v>#REF!</v>
      </c>
      <c r="K2" s="367" t="e">
        <v>#REF!</v>
      </c>
      <c r="L2" s="367" t="e">
        <v>#REF!</v>
      </c>
      <c r="M2" s="367" t="e">
        <v>#REF!</v>
      </c>
      <c r="N2" s="367" t="e">
        <v>#REF!</v>
      </c>
      <c r="O2" s="367" t="e">
        <v>#REF!</v>
      </c>
      <c r="P2" s="367" t="e">
        <v>#REF!</v>
      </c>
    </row>
    <row r="3" spans="3:16" ht="12.75">
      <c r="C3" s="367" t="e">
        <f>VLOOKUP(B2,#REF!,2,FALSE)</f>
        <v>#REF!</v>
      </c>
      <c r="D3" s="367" t="e">
        <f>VLOOKUP(C2,#REF!,2,FALSE)</f>
        <v>#VALUE!</v>
      </c>
      <c r="E3" s="367" t="e">
        <f>VLOOKUP(D2,#REF!,2,FALSE)</f>
        <v>#REF!</v>
      </c>
      <c r="F3" s="367" t="e">
        <f>VLOOKUP(E2,#REF!,2,FALSE)</f>
        <v>#REF!</v>
      </c>
      <c r="G3" s="367" t="e">
        <v>#REF!</v>
      </c>
      <c r="H3" s="367" t="e">
        <v>#REF!</v>
      </c>
      <c r="I3" s="367" t="e">
        <v>#REF!</v>
      </c>
      <c r="J3" s="367" t="e">
        <v>#REF!</v>
      </c>
      <c r="K3" s="367" t="e">
        <v>#REF!</v>
      </c>
      <c r="L3" s="367" t="e">
        <v>#REF!</v>
      </c>
      <c r="M3" s="367" t="e">
        <v>#REF!</v>
      </c>
      <c r="N3" s="367" t="e">
        <v>#REF!</v>
      </c>
      <c r="O3" s="367" t="e">
        <v>#REF!</v>
      </c>
      <c r="P3" s="367" t="e">
        <v>#REF!</v>
      </c>
    </row>
    <row r="4" spans="2:16" ht="13.5" thickBot="1">
      <c r="B4" s="292"/>
      <c r="C4" s="292"/>
      <c r="D4" s="292"/>
      <c r="E4" s="292"/>
      <c r="F4" s="293" t="s">
        <v>30</v>
      </c>
      <c r="G4" s="294">
        <v>0</v>
      </c>
      <c r="H4" s="294">
        <v>1</v>
      </c>
      <c r="I4" s="294">
        <v>2</v>
      </c>
      <c r="J4" s="294">
        <v>3</v>
      </c>
      <c r="K4" s="294">
        <v>4</v>
      </c>
      <c r="L4" s="294">
        <v>5</v>
      </c>
      <c r="M4" s="294">
        <v>6</v>
      </c>
      <c r="N4" s="294">
        <v>7</v>
      </c>
      <c r="O4" s="294">
        <v>8</v>
      </c>
      <c r="P4" s="294">
        <v>9</v>
      </c>
    </row>
    <row r="5" spans="1:17" ht="26.25">
      <c r="A5" s="318"/>
      <c r="B5" s="302" t="s">
        <v>26</v>
      </c>
      <c r="C5" s="303" t="s">
        <v>19</v>
      </c>
      <c r="D5" s="303" t="s">
        <v>27</v>
      </c>
      <c r="E5" s="303" t="s">
        <v>28</v>
      </c>
      <c r="F5" s="303" t="s">
        <v>29</v>
      </c>
      <c r="G5" s="304" t="s">
        <v>31</v>
      </c>
      <c r="H5" s="304" t="s">
        <v>32</v>
      </c>
      <c r="I5" s="304" t="s">
        <v>33</v>
      </c>
      <c r="J5" s="304" t="s">
        <v>34</v>
      </c>
      <c r="K5" s="304" t="s">
        <v>35</v>
      </c>
      <c r="L5" s="304" t="s">
        <v>36</v>
      </c>
      <c r="M5" s="304" t="s">
        <v>37</v>
      </c>
      <c r="N5" s="304" t="s">
        <v>38</v>
      </c>
      <c r="O5" s="304" t="s">
        <v>39</v>
      </c>
      <c r="P5" s="305" t="s">
        <v>40</v>
      </c>
      <c r="Q5" s="290"/>
    </row>
    <row r="6" spans="1:17" ht="15.75">
      <c r="A6" s="318"/>
      <c r="B6" s="306" t="s">
        <v>20</v>
      </c>
      <c r="C6" s="296"/>
      <c r="D6" s="296"/>
      <c r="E6" s="296"/>
      <c r="F6" s="296"/>
      <c r="G6" s="296"/>
      <c r="H6" s="296"/>
      <c r="I6" s="296"/>
      <c r="J6" s="296"/>
      <c r="K6" s="296"/>
      <c r="L6" s="296"/>
      <c r="M6" s="296"/>
      <c r="N6" s="296"/>
      <c r="O6" s="296"/>
      <c r="P6" s="307"/>
      <c r="Q6" s="290"/>
    </row>
    <row r="7" spans="1:17" ht="12.75">
      <c r="A7" s="318"/>
      <c r="B7" s="308" t="s">
        <v>25</v>
      </c>
      <c r="C7" s="297"/>
      <c r="D7" s="297"/>
      <c r="E7" s="297"/>
      <c r="F7" s="297"/>
      <c r="G7" s="297"/>
      <c r="H7" s="297"/>
      <c r="I7" s="297"/>
      <c r="J7" s="297"/>
      <c r="K7" s="297"/>
      <c r="L7" s="297"/>
      <c r="M7" s="297"/>
      <c r="N7" s="297"/>
      <c r="O7" s="297"/>
      <c r="P7" s="309"/>
      <c r="Q7" s="290"/>
    </row>
    <row r="8" spans="1:17" ht="51">
      <c r="A8" s="318"/>
      <c r="B8" s="310">
        <v>1</v>
      </c>
      <c r="C8" s="245" t="s">
        <v>12</v>
      </c>
      <c r="D8" s="245"/>
      <c r="E8" s="60" t="s">
        <v>151</v>
      </c>
      <c r="F8" s="246">
        <f aca="true" t="shared" si="0" ref="F8:F13">SUM(G8:P8)</f>
        <v>22.4</v>
      </c>
      <c r="G8" s="247">
        <v>0.7</v>
      </c>
      <c r="H8" s="247">
        <v>0.7</v>
      </c>
      <c r="I8" s="247">
        <v>0.7</v>
      </c>
      <c r="J8" s="247">
        <v>1.4</v>
      </c>
      <c r="K8" s="247">
        <v>2.1</v>
      </c>
      <c r="L8" s="247">
        <v>2.8</v>
      </c>
      <c r="M8" s="247">
        <v>3.5</v>
      </c>
      <c r="N8" s="247">
        <v>3.5</v>
      </c>
      <c r="O8" s="247">
        <v>3.5</v>
      </c>
      <c r="P8" s="248">
        <v>3.5</v>
      </c>
      <c r="Q8" s="290"/>
    </row>
    <row r="9" spans="1:17" ht="63.75">
      <c r="A9" s="318"/>
      <c r="B9" s="310">
        <v>2</v>
      </c>
      <c r="C9" s="245" t="s">
        <v>13</v>
      </c>
      <c r="D9" s="245"/>
      <c r="E9" s="60" t="s">
        <v>296</v>
      </c>
      <c r="F9" s="246">
        <f t="shared" si="0"/>
        <v>9.6</v>
      </c>
      <c r="G9" s="247">
        <v>0.3</v>
      </c>
      <c r="H9" s="247">
        <v>0.3</v>
      </c>
      <c r="I9" s="247">
        <v>0.3</v>
      </c>
      <c r="J9" s="247">
        <v>0.6</v>
      </c>
      <c r="K9" s="247">
        <v>0.9</v>
      </c>
      <c r="L9" s="247">
        <v>1.2</v>
      </c>
      <c r="M9" s="247">
        <v>1.5</v>
      </c>
      <c r="N9" s="247">
        <v>1.5</v>
      </c>
      <c r="O9" s="247">
        <v>1.5</v>
      </c>
      <c r="P9" s="248">
        <v>1.5</v>
      </c>
      <c r="Q9" s="290"/>
    </row>
    <row r="10" spans="1:17" ht="12.75" hidden="1">
      <c r="A10" s="318"/>
      <c r="B10" s="310">
        <v>3</v>
      </c>
      <c r="C10" s="245"/>
      <c r="D10" s="245"/>
      <c r="E10" s="60"/>
      <c r="F10" s="246">
        <f t="shared" si="0"/>
        <v>0</v>
      </c>
      <c r="G10" s="247">
        <v>0</v>
      </c>
      <c r="H10" s="247">
        <v>0</v>
      </c>
      <c r="I10" s="247">
        <v>0</v>
      </c>
      <c r="J10" s="247">
        <v>0</v>
      </c>
      <c r="K10" s="247">
        <v>0</v>
      </c>
      <c r="L10" s="247">
        <v>0</v>
      </c>
      <c r="M10" s="247">
        <v>0</v>
      </c>
      <c r="N10" s="247">
        <v>0</v>
      </c>
      <c r="O10" s="247">
        <v>0</v>
      </c>
      <c r="P10" s="248">
        <v>0</v>
      </c>
      <c r="Q10" s="290"/>
    </row>
    <row r="11" spans="1:17" ht="12.75" hidden="1">
      <c r="A11" s="318"/>
      <c r="B11" s="310">
        <v>4</v>
      </c>
      <c r="C11" s="60"/>
      <c r="D11" s="60"/>
      <c r="E11" s="60"/>
      <c r="F11" s="246">
        <f t="shared" si="0"/>
        <v>0</v>
      </c>
      <c r="G11" s="247">
        <v>0</v>
      </c>
      <c r="H11" s="247">
        <v>0</v>
      </c>
      <c r="I11" s="247">
        <v>0</v>
      </c>
      <c r="J11" s="247">
        <v>0</v>
      </c>
      <c r="K11" s="247">
        <v>0</v>
      </c>
      <c r="L11" s="247">
        <v>0</v>
      </c>
      <c r="M11" s="247">
        <v>0</v>
      </c>
      <c r="N11" s="247">
        <v>0</v>
      </c>
      <c r="O11" s="247">
        <v>0</v>
      </c>
      <c r="P11" s="248">
        <v>0</v>
      </c>
      <c r="Q11" s="290"/>
    </row>
    <row r="12" spans="1:17" ht="12.75" hidden="1">
      <c r="A12" s="318"/>
      <c r="B12" s="310">
        <v>5</v>
      </c>
      <c r="C12" s="60"/>
      <c r="D12" s="60"/>
      <c r="E12" s="60"/>
      <c r="F12" s="246">
        <f t="shared" si="0"/>
        <v>0</v>
      </c>
      <c r="G12" s="247">
        <v>0</v>
      </c>
      <c r="H12" s="247">
        <v>0</v>
      </c>
      <c r="I12" s="247">
        <v>0</v>
      </c>
      <c r="J12" s="247">
        <v>0</v>
      </c>
      <c r="K12" s="247">
        <v>0</v>
      </c>
      <c r="L12" s="247">
        <v>0</v>
      </c>
      <c r="M12" s="247">
        <v>0</v>
      </c>
      <c r="N12" s="247">
        <v>0</v>
      </c>
      <c r="O12" s="247">
        <v>0</v>
      </c>
      <c r="P12" s="248">
        <v>0</v>
      </c>
      <c r="Q12" s="290"/>
    </row>
    <row r="13" spans="1:17" ht="12.75" hidden="1">
      <c r="A13" s="318"/>
      <c r="B13" s="310"/>
      <c r="C13" s="60"/>
      <c r="D13" s="60"/>
      <c r="E13" s="60"/>
      <c r="F13" s="246">
        <f t="shared" si="0"/>
        <v>0</v>
      </c>
      <c r="G13" s="247"/>
      <c r="H13" s="247"/>
      <c r="I13" s="247"/>
      <c r="J13" s="247"/>
      <c r="K13" s="247"/>
      <c r="L13" s="247"/>
      <c r="M13" s="247"/>
      <c r="N13" s="247"/>
      <c r="O13" s="247"/>
      <c r="P13" s="248"/>
      <c r="Q13" s="290"/>
    </row>
    <row r="14" spans="1:17" ht="12.75" hidden="1">
      <c r="A14" s="318"/>
      <c r="B14" s="308" t="s">
        <v>41</v>
      </c>
      <c r="C14" s="297"/>
      <c r="D14" s="297"/>
      <c r="E14" s="297"/>
      <c r="F14" s="298"/>
      <c r="G14" s="299"/>
      <c r="H14" s="299"/>
      <c r="I14" s="299"/>
      <c r="J14" s="299"/>
      <c r="K14" s="299"/>
      <c r="L14" s="299"/>
      <c r="M14" s="299"/>
      <c r="N14" s="299"/>
      <c r="O14" s="299"/>
      <c r="P14" s="311"/>
      <c r="Q14" s="290"/>
    </row>
    <row r="15" spans="1:17" ht="12.75" hidden="1">
      <c r="A15" s="318"/>
      <c r="B15" s="310">
        <v>6</v>
      </c>
      <c r="C15" s="60"/>
      <c r="D15" s="60"/>
      <c r="E15" s="60" t="s">
        <v>151</v>
      </c>
      <c r="F15" s="246">
        <f>SUM(G15:P15)</f>
        <v>0</v>
      </c>
      <c r="G15" s="247">
        <v>0</v>
      </c>
      <c r="H15" s="247">
        <v>0</v>
      </c>
      <c r="I15" s="247">
        <v>0</v>
      </c>
      <c r="J15" s="247">
        <v>0</v>
      </c>
      <c r="K15" s="247">
        <v>0</v>
      </c>
      <c r="L15" s="247">
        <v>0</v>
      </c>
      <c r="M15" s="247">
        <v>0</v>
      </c>
      <c r="N15" s="247">
        <v>0</v>
      </c>
      <c r="O15" s="247">
        <v>0</v>
      </c>
      <c r="P15" s="248">
        <v>0</v>
      </c>
      <c r="Q15" s="290"/>
    </row>
    <row r="16" spans="1:17" ht="12.75" hidden="1">
      <c r="A16" s="318"/>
      <c r="B16" s="310">
        <v>7</v>
      </c>
      <c r="C16" s="60"/>
      <c r="D16" s="60"/>
      <c r="E16" s="60" t="s">
        <v>151</v>
      </c>
      <c r="F16" s="246">
        <f>SUM(G16:P16)</f>
        <v>0</v>
      </c>
      <c r="G16" s="247">
        <v>0</v>
      </c>
      <c r="H16" s="247">
        <v>0</v>
      </c>
      <c r="I16" s="247">
        <v>0</v>
      </c>
      <c r="J16" s="247">
        <v>0</v>
      </c>
      <c r="K16" s="247">
        <v>0</v>
      </c>
      <c r="L16" s="247">
        <v>0</v>
      </c>
      <c r="M16" s="247">
        <v>0</v>
      </c>
      <c r="N16" s="247">
        <v>0</v>
      </c>
      <c r="O16" s="247">
        <v>0</v>
      </c>
      <c r="P16" s="248">
        <v>0</v>
      </c>
      <c r="Q16" s="290"/>
    </row>
    <row r="17" spans="1:17" s="237" customFormat="1" ht="12.75">
      <c r="A17" s="319"/>
      <c r="B17" s="312"/>
      <c r="C17" s="272" t="s">
        <v>42</v>
      </c>
      <c r="D17" s="272"/>
      <c r="E17" s="272"/>
      <c r="F17" s="246">
        <f>SUM(F8:F13)</f>
        <v>32</v>
      </c>
      <c r="G17" s="246">
        <f aca="true" t="shared" si="1" ref="G17:P17">SUM(G8:G13)</f>
        <v>1</v>
      </c>
      <c r="H17" s="246">
        <f t="shared" si="1"/>
        <v>1</v>
      </c>
      <c r="I17" s="246">
        <f t="shared" si="1"/>
        <v>1</v>
      </c>
      <c r="J17" s="246">
        <f t="shared" si="1"/>
        <v>2</v>
      </c>
      <c r="K17" s="246">
        <f t="shared" si="1"/>
        <v>3</v>
      </c>
      <c r="L17" s="246">
        <f t="shared" si="1"/>
        <v>4</v>
      </c>
      <c r="M17" s="246">
        <f t="shared" si="1"/>
        <v>5</v>
      </c>
      <c r="N17" s="246">
        <f t="shared" si="1"/>
        <v>5</v>
      </c>
      <c r="O17" s="246">
        <f t="shared" si="1"/>
        <v>5</v>
      </c>
      <c r="P17" s="273">
        <f t="shared" si="1"/>
        <v>5</v>
      </c>
      <c r="Q17" s="291"/>
    </row>
    <row r="18" spans="1:17" s="237" customFormat="1" ht="12.75">
      <c r="A18" s="319"/>
      <c r="B18" s="312"/>
      <c r="C18" s="272" t="s">
        <v>415</v>
      </c>
      <c r="D18" s="272"/>
      <c r="E18" s="272"/>
      <c r="F18" s="246">
        <f>SUM(F15:F16)</f>
        <v>0</v>
      </c>
      <c r="G18" s="246">
        <f aca="true" t="shared" si="2" ref="G18:P18">SUM(G15:G16)</f>
        <v>0</v>
      </c>
      <c r="H18" s="246">
        <f t="shared" si="2"/>
        <v>0</v>
      </c>
      <c r="I18" s="246">
        <f t="shared" si="2"/>
        <v>0</v>
      </c>
      <c r="J18" s="246">
        <f t="shared" si="2"/>
        <v>0</v>
      </c>
      <c r="K18" s="246">
        <f t="shared" si="2"/>
        <v>0</v>
      </c>
      <c r="L18" s="246">
        <f t="shared" si="2"/>
        <v>0</v>
      </c>
      <c r="M18" s="246">
        <f t="shared" si="2"/>
        <v>0</v>
      </c>
      <c r="N18" s="246">
        <f t="shared" si="2"/>
        <v>0</v>
      </c>
      <c r="O18" s="246">
        <f t="shared" si="2"/>
        <v>0</v>
      </c>
      <c r="P18" s="273">
        <f t="shared" si="2"/>
        <v>0</v>
      </c>
      <c r="Q18" s="291"/>
    </row>
    <row r="19" spans="1:17" ht="15.75" hidden="1">
      <c r="A19" s="318"/>
      <c r="B19" s="306" t="s">
        <v>46</v>
      </c>
      <c r="C19" s="296"/>
      <c r="D19" s="300" t="s">
        <v>49</v>
      </c>
      <c r="E19" s="296"/>
      <c r="F19" s="301"/>
      <c r="G19" s="301"/>
      <c r="H19" s="301"/>
      <c r="I19" s="301"/>
      <c r="J19" s="301"/>
      <c r="K19" s="301"/>
      <c r="L19" s="301"/>
      <c r="M19" s="301"/>
      <c r="N19" s="301"/>
      <c r="O19" s="301"/>
      <c r="P19" s="313"/>
      <c r="Q19" s="290"/>
    </row>
    <row r="20" spans="1:17" ht="12.75" hidden="1">
      <c r="A20" s="318"/>
      <c r="B20" s="310">
        <v>1</v>
      </c>
      <c r="C20" s="60"/>
      <c r="D20" s="278"/>
      <c r="E20" s="60"/>
      <c r="F20" s="246">
        <f>SUM(G20:P20)</f>
        <v>0</v>
      </c>
      <c r="G20" s="247">
        <v>0</v>
      </c>
      <c r="H20" s="247">
        <v>0</v>
      </c>
      <c r="I20" s="247">
        <v>0</v>
      </c>
      <c r="J20" s="247">
        <v>0</v>
      </c>
      <c r="K20" s="247">
        <v>0</v>
      </c>
      <c r="L20" s="247">
        <v>0</v>
      </c>
      <c r="M20" s="247">
        <v>0</v>
      </c>
      <c r="N20" s="247">
        <v>0</v>
      </c>
      <c r="O20" s="247">
        <v>0</v>
      </c>
      <c r="P20" s="248">
        <v>0</v>
      </c>
      <c r="Q20" s="290"/>
    </row>
    <row r="21" spans="1:17" ht="12.75" hidden="1">
      <c r="A21" s="318"/>
      <c r="B21" s="310">
        <v>2</v>
      </c>
      <c r="C21" s="60"/>
      <c r="D21" s="278"/>
      <c r="E21" s="60"/>
      <c r="F21" s="246">
        <f>SUM(G21:P21)</f>
        <v>0</v>
      </c>
      <c r="G21" s="247">
        <v>0</v>
      </c>
      <c r="H21" s="247">
        <v>0</v>
      </c>
      <c r="I21" s="247">
        <v>0</v>
      </c>
      <c r="J21" s="247">
        <v>0</v>
      </c>
      <c r="K21" s="247">
        <v>0</v>
      </c>
      <c r="L21" s="247">
        <v>0</v>
      </c>
      <c r="M21" s="247">
        <v>0</v>
      </c>
      <c r="N21" s="247">
        <v>0</v>
      </c>
      <c r="O21" s="247">
        <v>0</v>
      </c>
      <c r="P21" s="248">
        <v>0</v>
      </c>
      <c r="Q21" s="290"/>
    </row>
    <row r="22" spans="1:17" ht="12.75" hidden="1">
      <c r="A22" s="318"/>
      <c r="B22" s="310">
        <v>3</v>
      </c>
      <c r="C22" s="60"/>
      <c r="D22" s="278"/>
      <c r="E22" s="60"/>
      <c r="F22" s="246">
        <f>SUM(G22:P22)</f>
        <v>0</v>
      </c>
      <c r="G22" s="247">
        <v>0</v>
      </c>
      <c r="H22" s="247">
        <v>0</v>
      </c>
      <c r="I22" s="247">
        <v>0</v>
      </c>
      <c r="J22" s="247">
        <v>0</v>
      </c>
      <c r="K22" s="247">
        <v>0</v>
      </c>
      <c r="L22" s="247">
        <v>0</v>
      </c>
      <c r="M22" s="247">
        <v>0</v>
      </c>
      <c r="N22" s="247">
        <v>0</v>
      </c>
      <c r="O22" s="247">
        <v>0</v>
      </c>
      <c r="P22" s="248">
        <v>0</v>
      </c>
      <c r="Q22" s="290"/>
    </row>
    <row r="23" spans="1:17" ht="12.75" hidden="1">
      <c r="A23" s="318"/>
      <c r="B23" s="310"/>
      <c r="C23" s="60"/>
      <c r="D23" s="278"/>
      <c r="E23" s="60"/>
      <c r="F23" s="246">
        <f>SUM(G23:P23)</f>
        <v>0</v>
      </c>
      <c r="G23" s="247"/>
      <c r="H23" s="247"/>
      <c r="I23" s="247"/>
      <c r="J23" s="247"/>
      <c r="K23" s="247"/>
      <c r="L23" s="247"/>
      <c r="M23" s="247"/>
      <c r="N23" s="247"/>
      <c r="O23" s="247"/>
      <c r="P23" s="248"/>
      <c r="Q23" s="290"/>
    </row>
    <row r="24" spans="1:17" ht="15.75">
      <c r="A24" s="318"/>
      <c r="B24" s="306" t="s">
        <v>29</v>
      </c>
      <c r="C24" s="296"/>
      <c r="D24" s="296"/>
      <c r="E24" s="296"/>
      <c r="F24" s="301"/>
      <c r="G24" s="301"/>
      <c r="H24" s="301"/>
      <c r="I24" s="301"/>
      <c r="J24" s="301"/>
      <c r="K24" s="301"/>
      <c r="L24" s="301"/>
      <c r="M24" s="301"/>
      <c r="N24" s="301"/>
      <c r="O24" s="301"/>
      <c r="P24" s="313"/>
      <c r="Q24" s="290"/>
    </row>
    <row r="25" spans="1:17" ht="12.75">
      <c r="A25" s="318"/>
      <c r="B25" s="310"/>
      <c r="C25" s="60" t="s">
        <v>44</v>
      </c>
      <c r="D25" s="60"/>
      <c r="E25" s="60"/>
      <c r="F25" s="246">
        <f>SUM(F17:F18)</f>
        <v>32</v>
      </c>
      <c r="G25" s="247">
        <v>1</v>
      </c>
      <c r="H25" s="247">
        <v>1</v>
      </c>
      <c r="I25" s="247">
        <v>1</v>
      </c>
      <c r="J25" s="247">
        <v>2</v>
      </c>
      <c r="K25" s="247">
        <v>3</v>
      </c>
      <c r="L25" s="247">
        <v>4</v>
      </c>
      <c r="M25" s="247">
        <v>5</v>
      </c>
      <c r="N25" s="247">
        <v>5</v>
      </c>
      <c r="O25" s="247">
        <v>5</v>
      </c>
      <c r="P25" s="248">
        <v>5</v>
      </c>
      <c r="Q25" s="290"/>
    </row>
    <row r="26" spans="1:17" ht="12.75">
      <c r="A26" s="318"/>
      <c r="B26" s="310"/>
      <c r="C26" s="60" t="s">
        <v>47</v>
      </c>
      <c r="D26" s="60"/>
      <c r="E26" s="60"/>
      <c r="F26" s="246">
        <f>SUM(F20:F23)</f>
        <v>0</v>
      </c>
      <c r="G26" s="246">
        <f aca="true" t="shared" si="3" ref="G26:P26">SUM(G20:G23)</f>
        <v>0</v>
      </c>
      <c r="H26" s="246">
        <f t="shared" si="3"/>
        <v>0</v>
      </c>
      <c r="I26" s="246">
        <f t="shared" si="3"/>
        <v>0</v>
      </c>
      <c r="J26" s="246">
        <f t="shared" si="3"/>
        <v>0</v>
      </c>
      <c r="K26" s="246">
        <f t="shared" si="3"/>
        <v>0</v>
      </c>
      <c r="L26" s="246">
        <f t="shared" si="3"/>
        <v>0</v>
      </c>
      <c r="M26" s="246">
        <f t="shared" si="3"/>
        <v>0</v>
      </c>
      <c r="N26" s="246">
        <f t="shared" si="3"/>
        <v>0</v>
      </c>
      <c r="O26" s="246">
        <f t="shared" si="3"/>
        <v>0</v>
      </c>
      <c r="P26" s="273">
        <f t="shared" si="3"/>
        <v>0</v>
      </c>
      <c r="Q26" s="290"/>
    </row>
    <row r="27" spans="1:17" s="237" customFormat="1" ht="12.75">
      <c r="A27" s="319"/>
      <c r="B27" s="312"/>
      <c r="C27" s="272" t="s">
        <v>48</v>
      </c>
      <c r="D27" s="272"/>
      <c r="E27" s="272"/>
      <c r="F27" s="246">
        <f>F25-F26</f>
        <v>32</v>
      </c>
      <c r="G27" s="246">
        <v>1</v>
      </c>
      <c r="H27" s="246">
        <v>1</v>
      </c>
      <c r="I27" s="246">
        <v>1</v>
      </c>
      <c r="J27" s="246">
        <v>2</v>
      </c>
      <c r="K27" s="246">
        <v>3</v>
      </c>
      <c r="L27" s="246">
        <v>4</v>
      </c>
      <c r="M27" s="246">
        <v>5</v>
      </c>
      <c r="N27" s="246">
        <v>5</v>
      </c>
      <c r="O27" s="246">
        <v>5</v>
      </c>
      <c r="P27" s="273">
        <v>5</v>
      </c>
      <c r="Q27" s="291"/>
    </row>
    <row r="28" spans="1:17" ht="15.75">
      <c r="A28" s="318"/>
      <c r="B28" s="306" t="s">
        <v>45</v>
      </c>
      <c r="C28" s="296"/>
      <c r="D28" s="296"/>
      <c r="E28" s="296"/>
      <c r="F28" s="301"/>
      <c r="G28" s="301"/>
      <c r="H28" s="301"/>
      <c r="I28" s="301"/>
      <c r="J28" s="301"/>
      <c r="K28" s="301"/>
      <c r="L28" s="301"/>
      <c r="M28" s="301"/>
      <c r="N28" s="301"/>
      <c r="O28" s="301"/>
      <c r="P28" s="313"/>
      <c r="Q28" s="290"/>
    </row>
    <row r="29" spans="1:17" ht="12.75">
      <c r="A29" s="318"/>
      <c r="B29" s="310"/>
      <c r="C29" s="60" t="s">
        <v>20</v>
      </c>
      <c r="D29" s="60"/>
      <c r="E29" s="60"/>
      <c r="F29" s="246">
        <f>F25*2.4</f>
        <v>76.8</v>
      </c>
      <c r="G29" s="247">
        <f aca="true" t="shared" si="4" ref="G29:P29">G25*2.4</f>
        <v>2.4</v>
      </c>
      <c r="H29" s="247">
        <f t="shared" si="4"/>
        <v>2.4</v>
      </c>
      <c r="I29" s="247">
        <f t="shared" si="4"/>
        <v>2.4</v>
      </c>
      <c r="J29" s="247">
        <f t="shared" si="4"/>
        <v>4.8</v>
      </c>
      <c r="K29" s="247">
        <f t="shared" si="4"/>
        <v>7.199999999999999</v>
      </c>
      <c r="L29" s="247">
        <f t="shared" si="4"/>
        <v>9.6</v>
      </c>
      <c r="M29" s="247">
        <f t="shared" si="4"/>
        <v>12</v>
      </c>
      <c r="N29" s="247">
        <f t="shared" si="4"/>
        <v>12</v>
      </c>
      <c r="O29" s="247">
        <f t="shared" si="4"/>
        <v>12</v>
      </c>
      <c r="P29" s="248">
        <f t="shared" si="4"/>
        <v>12</v>
      </c>
      <c r="Q29" s="290"/>
    </row>
    <row r="30" spans="1:17" ht="13.5" thickBot="1">
      <c r="A30" s="318"/>
      <c r="B30" s="314"/>
      <c r="C30" s="281" t="s">
        <v>46</v>
      </c>
      <c r="D30" s="281"/>
      <c r="E30" s="281"/>
      <c r="F30" s="282">
        <f>F26*2.4</f>
        <v>0</v>
      </c>
      <c r="G30" s="283">
        <f aca="true" t="shared" si="5" ref="G30:P30">G26*2.4</f>
        <v>0</v>
      </c>
      <c r="H30" s="283">
        <f t="shared" si="5"/>
        <v>0</v>
      </c>
      <c r="I30" s="283">
        <f t="shared" si="5"/>
        <v>0</v>
      </c>
      <c r="J30" s="283">
        <f t="shared" si="5"/>
        <v>0</v>
      </c>
      <c r="K30" s="283">
        <f t="shared" si="5"/>
        <v>0</v>
      </c>
      <c r="L30" s="283">
        <f t="shared" si="5"/>
        <v>0</v>
      </c>
      <c r="M30" s="283">
        <f t="shared" si="5"/>
        <v>0</v>
      </c>
      <c r="N30" s="283">
        <f t="shared" si="5"/>
        <v>0</v>
      </c>
      <c r="O30" s="283">
        <f t="shared" si="5"/>
        <v>0</v>
      </c>
      <c r="P30" s="284">
        <f t="shared" si="5"/>
        <v>0</v>
      </c>
      <c r="Q30" s="290"/>
    </row>
    <row r="31" spans="2:16" ht="12.75">
      <c r="B31" s="295"/>
      <c r="C31" s="295"/>
      <c r="D31" s="295"/>
      <c r="E31" s="295"/>
      <c r="F31" s="295"/>
      <c r="G31" s="295"/>
      <c r="H31" s="295"/>
      <c r="I31" s="295"/>
      <c r="J31" s="295"/>
      <c r="K31" s="295"/>
      <c r="L31" s="295"/>
      <c r="M31" s="295"/>
      <c r="N31" s="295"/>
      <c r="O31" s="295"/>
      <c r="P31" s="295"/>
    </row>
  </sheetData>
  <sheetProtection/>
  <mergeCells count="1">
    <mergeCell ref="C2:P3"/>
  </mergeCells>
  <dataValidations count="1">
    <dataValidation type="list" allowBlank="1" showInputMessage="1" showErrorMessage="1" sqref="D20:D23">
      <formula1>"Y, N"</formula1>
    </dataValidation>
  </dataValidation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Q31"/>
  <sheetViews>
    <sheetView zoomScalePageLayoutView="0" workbookViewId="0" topLeftCell="A1">
      <selection activeCell="C48" sqref="C48"/>
    </sheetView>
  </sheetViews>
  <sheetFormatPr defaultColWidth="9.140625" defaultRowHeight="12.75"/>
  <cols>
    <col min="1" max="1" width="3.57421875" style="236" customWidth="1"/>
    <col min="2" max="2" width="4.7109375" style="236" customWidth="1"/>
    <col min="3" max="3" width="24.140625" style="236" customWidth="1"/>
    <col min="4" max="16384" width="9.140625" style="236" customWidth="1"/>
  </cols>
  <sheetData>
    <row r="1" ht="12.75">
      <c r="B1" s="289">
        <v>22</v>
      </c>
    </row>
    <row r="2" spans="3:16" ht="12.75">
      <c r="C2" s="381" t="str">
        <f>VLOOKUP(B1,Summary!$B$7:$C$36,2,FALSE)</f>
        <v>Providers should ensure they assess the capability and meet the training needs of their clinical and care professionals in the best practice use of information as part of their routine development planning.</v>
      </c>
      <c r="D2" s="367" t="e">
        <f>VLOOKUP(C1,#REF!,2,FALSE)</f>
        <v>#REF!</v>
      </c>
      <c r="E2" s="367" t="e">
        <f>VLOOKUP(D1,#REF!,2,FALSE)</f>
        <v>#REF!</v>
      </c>
      <c r="F2" s="367" t="e">
        <f>VLOOKUP(E1,#REF!,2,FALSE)</f>
        <v>#REF!</v>
      </c>
      <c r="G2" s="367" t="e">
        <v>#REF!</v>
      </c>
      <c r="H2" s="367" t="e">
        <v>#REF!</v>
      </c>
      <c r="I2" s="367" t="e">
        <v>#REF!</v>
      </c>
      <c r="J2" s="367" t="e">
        <v>#REF!</v>
      </c>
      <c r="K2" s="367" t="e">
        <v>#REF!</v>
      </c>
      <c r="L2" s="367" t="e">
        <v>#REF!</v>
      </c>
      <c r="M2" s="367" t="e">
        <v>#REF!</v>
      </c>
      <c r="N2" s="367" t="e">
        <v>#REF!</v>
      </c>
      <c r="O2" s="367" t="e">
        <v>#REF!</v>
      </c>
      <c r="P2" s="367" t="e">
        <v>#REF!</v>
      </c>
    </row>
    <row r="3" spans="3:16" ht="12.75">
      <c r="C3" s="367" t="e">
        <f>VLOOKUP(B2,#REF!,2,FALSE)</f>
        <v>#REF!</v>
      </c>
      <c r="D3" s="367" t="e">
        <f>VLOOKUP(C2,#REF!,2,FALSE)</f>
        <v>#REF!</v>
      </c>
      <c r="E3" s="367" t="e">
        <f>VLOOKUP(D2,#REF!,2,FALSE)</f>
        <v>#REF!</v>
      </c>
      <c r="F3" s="367" t="e">
        <f>VLOOKUP(E2,#REF!,2,FALSE)</f>
        <v>#REF!</v>
      </c>
      <c r="G3" s="367" t="e">
        <v>#REF!</v>
      </c>
      <c r="H3" s="367" t="e">
        <v>#REF!</v>
      </c>
      <c r="I3" s="367" t="e">
        <v>#REF!</v>
      </c>
      <c r="J3" s="367" t="e">
        <v>#REF!</v>
      </c>
      <c r="K3" s="367" t="e">
        <v>#REF!</v>
      </c>
      <c r="L3" s="367" t="e">
        <v>#REF!</v>
      </c>
      <c r="M3" s="367" t="e">
        <v>#REF!</v>
      </c>
      <c r="N3" s="367" t="e">
        <v>#REF!</v>
      </c>
      <c r="O3" s="367" t="e">
        <v>#REF!</v>
      </c>
      <c r="P3" s="367" t="e">
        <v>#REF!</v>
      </c>
    </row>
    <row r="4" spans="2:16" ht="13.5" thickBot="1">
      <c r="B4" s="292"/>
      <c r="C4" s="292"/>
      <c r="D4" s="292"/>
      <c r="E4" s="292"/>
      <c r="F4" s="293" t="s">
        <v>30</v>
      </c>
      <c r="G4" s="294">
        <v>0</v>
      </c>
      <c r="H4" s="294">
        <v>1</v>
      </c>
      <c r="I4" s="294">
        <v>2</v>
      </c>
      <c r="J4" s="294">
        <v>3</v>
      </c>
      <c r="K4" s="294">
        <v>4</v>
      </c>
      <c r="L4" s="294">
        <v>5</v>
      </c>
      <c r="M4" s="294">
        <v>6</v>
      </c>
      <c r="N4" s="294">
        <v>7</v>
      </c>
      <c r="O4" s="294">
        <v>8</v>
      </c>
      <c r="P4" s="294">
        <v>9</v>
      </c>
    </row>
    <row r="5" spans="1:17" ht="26.25">
      <c r="A5" s="318"/>
      <c r="B5" s="302" t="s">
        <v>26</v>
      </c>
      <c r="C5" s="303" t="s">
        <v>19</v>
      </c>
      <c r="D5" s="303" t="s">
        <v>27</v>
      </c>
      <c r="E5" s="303" t="s">
        <v>28</v>
      </c>
      <c r="F5" s="303" t="s">
        <v>29</v>
      </c>
      <c r="G5" s="304" t="s">
        <v>31</v>
      </c>
      <c r="H5" s="304" t="s">
        <v>32</v>
      </c>
      <c r="I5" s="304" t="s">
        <v>33</v>
      </c>
      <c r="J5" s="304" t="s">
        <v>34</v>
      </c>
      <c r="K5" s="304" t="s">
        <v>35</v>
      </c>
      <c r="L5" s="304" t="s">
        <v>36</v>
      </c>
      <c r="M5" s="304" t="s">
        <v>37</v>
      </c>
      <c r="N5" s="304" t="s">
        <v>38</v>
      </c>
      <c r="O5" s="304" t="s">
        <v>39</v>
      </c>
      <c r="P5" s="305" t="s">
        <v>40</v>
      </c>
      <c r="Q5" s="290"/>
    </row>
    <row r="6" spans="1:17" ht="15.75">
      <c r="A6" s="318"/>
      <c r="B6" s="306" t="s">
        <v>20</v>
      </c>
      <c r="C6" s="296"/>
      <c r="D6" s="296"/>
      <c r="E6" s="296"/>
      <c r="F6" s="296"/>
      <c r="G6" s="296"/>
      <c r="H6" s="296"/>
      <c r="I6" s="296"/>
      <c r="J6" s="296"/>
      <c r="K6" s="296"/>
      <c r="L6" s="296"/>
      <c r="M6" s="296"/>
      <c r="N6" s="296"/>
      <c r="O6" s="296"/>
      <c r="P6" s="307"/>
      <c r="Q6" s="290"/>
    </row>
    <row r="7" spans="1:17" ht="12.75">
      <c r="A7" s="318"/>
      <c r="B7" s="308" t="s">
        <v>25</v>
      </c>
      <c r="C7" s="297"/>
      <c r="D7" s="297"/>
      <c r="E7" s="297"/>
      <c r="F7" s="297"/>
      <c r="G7" s="297"/>
      <c r="H7" s="297"/>
      <c r="I7" s="297"/>
      <c r="J7" s="297"/>
      <c r="K7" s="297"/>
      <c r="L7" s="297"/>
      <c r="M7" s="297"/>
      <c r="N7" s="297"/>
      <c r="O7" s="297"/>
      <c r="P7" s="309"/>
      <c r="Q7" s="290"/>
    </row>
    <row r="8" spans="1:17" ht="51">
      <c r="A8" s="318"/>
      <c r="B8" s="310">
        <v>1</v>
      </c>
      <c r="C8" s="245" t="s">
        <v>353</v>
      </c>
      <c r="D8" s="245"/>
      <c r="E8" s="60" t="s">
        <v>151</v>
      </c>
      <c r="F8" s="246">
        <f aca="true" t="shared" si="0" ref="F8:F13">SUM(G8:P8)</f>
        <v>37.5</v>
      </c>
      <c r="G8" s="247">
        <v>9.375</v>
      </c>
      <c r="H8" s="247">
        <v>9.375</v>
      </c>
      <c r="I8" s="247">
        <v>9.375</v>
      </c>
      <c r="J8" s="247">
        <v>9.375</v>
      </c>
      <c r="K8" s="247">
        <v>0</v>
      </c>
      <c r="L8" s="247">
        <v>0</v>
      </c>
      <c r="M8" s="247">
        <v>0</v>
      </c>
      <c r="N8" s="247">
        <v>0</v>
      </c>
      <c r="O8" s="247">
        <v>0</v>
      </c>
      <c r="P8" s="248">
        <v>0</v>
      </c>
      <c r="Q8" s="290"/>
    </row>
    <row r="9" spans="1:17" ht="12.75" hidden="1">
      <c r="A9" s="318"/>
      <c r="B9" s="310">
        <v>2</v>
      </c>
      <c r="C9" s="245"/>
      <c r="D9" s="245"/>
      <c r="E9" s="60" t="s">
        <v>151</v>
      </c>
      <c r="F9" s="246">
        <f t="shared" si="0"/>
        <v>0</v>
      </c>
      <c r="G9" s="247">
        <v>0</v>
      </c>
      <c r="H9" s="247">
        <v>0</v>
      </c>
      <c r="I9" s="247">
        <v>0</v>
      </c>
      <c r="J9" s="247">
        <v>0</v>
      </c>
      <c r="K9" s="247">
        <v>0</v>
      </c>
      <c r="L9" s="247">
        <v>0</v>
      </c>
      <c r="M9" s="247">
        <v>0</v>
      </c>
      <c r="N9" s="247">
        <v>0</v>
      </c>
      <c r="O9" s="247">
        <v>0</v>
      </c>
      <c r="P9" s="248">
        <v>0</v>
      </c>
      <c r="Q9" s="290"/>
    </row>
    <row r="10" spans="1:17" ht="12.75" hidden="1">
      <c r="A10" s="318"/>
      <c r="B10" s="310">
        <v>3</v>
      </c>
      <c r="C10" s="245"/>
      <c r="D10" s="245"/>
      <c r="E10" s="60" t="s">
        <v>151</v>
      </c>
      <c r="F10" s="246">
        <f t="shared" si="0"/>
        <v>0</v>
      </c>
      <c r="G10" s="247">
        <v>0</v>
      </c>
      <c r="H10" s="247">
        <v>0</v>
      </c>
      <c r="I10" s="247">
        <v>0</v>
      </c>
      <c r="J10" s="247">
        <v>0</v>
      </c>
      <c r="K10" s="247">
        <v>0</v>
      </c>
      <c r="L10" s="247">
        <v>0</v>
      </c>
      <c r="M10" s="247">
        <v>0</v>
      </c>
      <c r="N10" s="247">
        <v>0</v>
      </c>
      <c r="O10" s="247">
        <v>0</v>
      </c>
      <c r="P10" s="248">
        <v>0</v>
      </c>
      <c r="Q10" s="290"/>
    </row>
    <row r="11" spans="1:17" ht="12.75" hidden="1">
      <c r="A11" s="318"/>
      <c r="B11" s="310">
        <v>4</v>
      </c>
      <c r="C11" s="60"/>
      <c r="D11" s="60"/>
      <c r="E11" s="60"/>
      <c r="F11" s="246">
        <f t="shared" si="0"/>
        <v>0</v>
      </c>
      <c r="G11" s="247">
        <v>0</v>
      </c>
      <c r="H11" s="247">
        <v>0</v>
      </c>
      <c r="I11" s="247">
        <v>0</v>
      </c>
      <c r="J11" s="247">
        <v>0</v>
      </c>
      <c r="K11" s="247">
        <v>0</v>
      </c>
      <c r="L11" s="247">
        <v>0</v>
      </c>
      <c r="M11" s="247">
        <v>0</v>
      </c>
      <c r="N11" s="247">
        <v>0</v>
      </c>
      <c r="O11" s="247">
        <v>0</v>
      </c>
      <c r="P11" s="248">
        <v>0</v>
      </c>
      <c r="Q11" s="290"/>
    </row>
    <row r="12" spans="1:17" ht="12.75" hidden="1">
      <c r="A12" s="318"/>
      <c r="B12" s="310">
        <v>5</v>
      </c>
      <c r="C12" s="60"/>
      <c r="D12" s="60"/>
      <c r="E12" s="60"/>
      <c r="F12" s="246">
        <f t="shared" si="0"/>
        <v>0</v>
      </c>
      <c r="G12" s="247">
        <v>0</v>
      </c>
      <c r="H12" s="247">
        <v>0</v>
      </c>
      <c r="I12" s="247">
        <v>0</v>
      </c>
      <c r="J12" s="247">
        <v>0</v>
      </c>
      <c r="K12" s="247">
        <v>0</v>
      </c>
      <c r="L12" s="247">
        <v>0</v>
      </c>
      <c r="M12" s="247">
        <v>0</v>
      </c>
      <c r="N12" s="247">
        <v>0</v>
      </c>
      <c r="O12" s="247">
        <v>0</v>
      </c>
      <c r="P12" s="248">
        <v>0</v>
      </c>
      <c r="Q12" s="290"/>
    </row>
    <row r="13" spans="1:17" ht="12.75" hidden="1">
      <c r="A13" s="318"/>
      <c r="B13" s="310"/>
      <c r="C13" s="60"/>
      <c r="D13" s="60"/>
      <c r="E13" s="60"/>
      <c r="F13" s="246">
        <f t="shared" si="0"/>
        <v>0</v>
      </c>
      <c r="G13" s="247"/>
      <c r="H13" s="247"/>
      <c r="I13" s="247"/>
      <c r="J13" s="247"/>
      <c r="K13" s="247"/>
      <c r="L13" s="247"/>
      <c r="M13" s="247"/>
      <c r="N13" s="247"/>
      <c r="O13" s="247"/>
      <c r="P13" s="248"/>
      <c r="Q13" s="290"/>
    </row>
    <row r="14" spans="1:17" ht="12.75" hidden="1">
      <c r="A14" s="318"/>
      <c r="B14" s="308" t="s">
        <v>41</v>
      </c>
      <c r="C14" s="297"/>
      <c r="D14" s="297"/>
      <c r="E14" s="297"/>
      <c r="F14" s="298"/>
      <c r="G14" s="299"/>
      <c r="H14" s="299"/>
      <c r="I14" s="299"/>
      <c r="J14" s="299"/>
      <c r="K14" s="299"/>
      <c r="L14" s="299"/>
      <c r="M14" s="299"/>
      <c r="N14" s="299"/>
      <c r="O14" s="299"/>
      <c r="P14" s="311"/>
      <c r="Q14" s="290"/>
    </row>
    <row r="15" spans="1:17" ht="12.75" hidden="1">
      <c r="A15" s="318"/>
      <c r="B15" s="310">
        <v>6</v>
      </c>
      <c r="C15" s="60"/>
      <c r="D15" s="60"/>
      <c r="E15" s="60" t="s">
        <v>151</v>
      </c>
      <c r="F15" s="246">
        <f>SUM(G15:P15)</f>
        <v>0</v>
      </c>
      <c r="G15" s="247">
        <v>0</v>
      </c>
      <c r="H15" s="247">
        <v>0</v>
      </c>
      <c r="I15" s="247">
        <v>0</v>
      </c>
      <c r="J15" s="247">
        <v>0</v>
      </c>
      <c r="K15" s="247">
        <v>0</v>
      </c>
      <c r="L15" s="247">
        <v>0</v>
      </c>
      <c r="M15" s="247">
        <v>0</v>
      </c>
      <c r="N15" s="247">
        <v>0</v>
      </c>
      <c r="O15" s="247">
        <v>0</v>
      </c>
      <c r="P15" s="248">
        <v>0</v>
      </c>
      <c r="Q15" s="290"/>
    </row>
    <row r="16" spans="1:17" ht="12.75" hidden="1">
      <c r="A16" s="318"/>
      <c r="B16" s="310">
        <v>7</v>
      </c>
      <c r="C16" s="60"/>
      <c r="D16" s="60"/>
      <c r="E16" s="60" t="s">
        <v>151</v>
      </c>
      <c r="F16" s="246">
        <f>SUM(G16:P16)</f>
        <v>0</v>
      </c>
      <c r="G16" s="247">
        <v>0</v>
      </c>
      <c r="H16" s="247">
        <v>0</v>
      </c>
      <c r="I16" s="247">
        <v>0</v>
      </c>
      <c r="J16" s="247">
        <v>0</v>
      </c>
      <c r="K16" s="247">
        <v>0</v>
      </c>
      <c r="L16" s="247">
        <v>0</v>
      </c>
      <c r="M16" s="247">
        <v>0</v>
      </c>
      <c r="N16" s="247">
        <v>0</v>
      </c>
      <c r="O16" s="247">
        <v>0</v>
      </c>
      <c r="P16" s="248">
        <v>0</v>
      </c>
      <c r="Q16" s="290"/>
    </row>
    <row r="17" spans="1:17" s="237" customFormat="1" ht="12.75">
      <c r="A17" s="319"/>
      <c r="B17" s="312"/>
      <c r="C17" s="272" t="s">
        <v>42</v>
      </c>
      <c r="D17" s="272"/>
      <c r="E17" s="272"/>
      <c r="F17" s="246">
        <f>SUM(F8:F13)</f>
        <v>37.5</v>
      </c>
      <c r="G17" s="246">
        <f aca="true" t="shared" si="1" ref="G17:P17">SUM(G8:G13)</f>
        <v>9.375</v>
      </c>
      <c r="H17" s="246">
        <f t="shared" si="1"/>
        <v>9.375</v>
      </c>
      <c r="I17" s="246">
        <f t="shared" si="1"/>
        <v>9.375</v>
      </c>
      <c r="J17" s="246">
        <f t="shared" si="1"/>
        <v>9.375</v>
      </c>
      <c r="K17" s="246">
        <f t="shared" si="1"/>
        <v>0</v>
      </c>
      <c r="L17" s="246">
        <f t="shared" si="1"/>
        <v>0</v>
      </c>
      <c r="M17" s="246">
        <f t="shared" si="1"/>
        <v>0</v>
      </c>
      <c r="N17" s="246">
        <f t="shared" si="1"/>
        <v>0</v>
      </c>
      <c r="O17" s="246">
        <f t="shared" si="1"/>
        <v>0</v>
      </c>
      <c r="P17" s="273">
        <f t="shared" si="1"/>
        <v>0</v>
      </c>
      <c r="Q17" s="291"/>
    </row>
    <row r="18" spans="1:17" s="237" customFormat="1" ht="12.75">
      <c r="A18" s="319"/>
      <c r="B18" s="312"/>
      <c r="C18" s="272" t="s">
        <v>415</v>
      </c>
      <c r="D18" s="272"/>
      <c r="E18" s="272"/>
      <c r="F18" s="246">
        <f>SUM(F15:F16)</f>
        <v>0</v>
      </c>
      <c r="G18" s="246">
        <f aca="true" t="shared" si="2" ref="G18:P18">SUM(G15:G16)</f>
        <v>0</v>
      </c>
      <c r="H18" s="246">
        <f t="shared" si="2"/>
        <v>0</v>
      </c>
      <c r="I18" s="246">
        <f t="shared" si="2"/>
        <v>0</v>
      </c>
      <c r="J18" s="246">
        <f t="shared" si="2"/>
        <v>0</v>
      </c>
      <c r="K18" s="246">
        <f t="shared" si="2"/>
        <v>0</v>
      </c>
      <c r="L18" s="246">
        <f t="shared" si="2"/>
        <v>0</v>
      </c>
      <c r="M18" s="246">
        <f t="shared" si="2"/>
        <v>0</v>
      </c>
      <c r="N18" s="246">
        <f t="shared" si="2"/>
        <v>0</v>
      </c>
      <c r="O18" s="246">
        <f t="shared" si="2"/>
        <v>0</v>
      </c>
      <c r="P18" s="273">
        <f t="shared" si="2"/>
        <v>0</v>
      </c>
      <c r="Q18" s="291"/>
    </row>
    <row r="19" spans="1:17" ht="15.75" hidden="1">
      <c r="A19" s="318"/>
      <c r="B19" s="306" t="s">
        <v>46</v>
      </c>
      <c r="C19" s="296"/>
      <c r="D19" s="300" t="s">
        <v>49</v>
      </c>
      <c r="E19" s="296"/>
      <c r="F19" s="301"/>
      <c r="G19" s="301"/>
      <c r="H19" s="301"/>
      <c r="I19" s="301"/>
      <c r="J19" s="301"/>
      <c r="K19" s="301"/>
      <c r="L19" s="301"/>
      <c r="M19" s="301"/>
      <c r="N19" s="301"/>
      <c r="O19" s="301"/>
      <c r="P19" s="313"/>
      <c r="Q19" s="290"/>
    </row>
    <row r="20" spans="1:17" ht="12.75" hidden="1">
      <c r="A20" s="318"/>
      <c r="B20" s="310">
        <v>1</v>
      </c>
      <c r="C20" s="60"/>
      <c r="D20" s="278"/>
      <c r="E20" s="60"/>
      <c r="F20" s="246">
        <f>SUM(G20:P20)</f>
        <v>0</v>
      </c>
      <c r="G20" s="247">
        <v>0</v>
      </c>
      <c r="H20" s="247">
        <v>0</v>
      </c>
      <c r="I20" s="247">
        <v>0</v>
      </c>
      <c r="J20" s="247">
        <v>0</v>
      </c>
      <c r="K20" s="247">
        <v>0</v>
      </c>
      <c r="L20" s="247">
        <v>0</v>
      </c>
      <c r="M20" s="247">
        <v>0</v>
      </c>
      <c r="N20" s="247">
        <v>0</v>
      </c>
      <c r="O20" s="247">
        <v>0</v>
      </c>
      <c r="P20" s="248">
        <v>0</v>
      </c>
      <c r="Q20" s="290"/>
    </row>
    <row r="21" spans="1:17" ht="12.75" hidden="1">
      <c r="A21" s="318"/>
      <c r="B21" s="310">
        <v>2</v>
      </c>
      <c r="C21" s="60"/>
      <c r="D21" s="278"/>
      <c r="E21" s="60"/>
      <c r="F21" s="246">
        <f>SUM(G21:P21)</f>
        <v>0</v>
      </c>
      <c r="G21" s="247">
        <v>0</v>
      </c>
      <c r="H21" s="247">
        <v>0</v>
      </c>
      <c r="I21" s="247">
        <v>0</v>
      </c>
      <c r="J21" s="247">
        <v>0</v>
      </c>
      <c r="K21" s="247">
        <v>0</v>
      </c>
      <c r="L21" s="247">
        <v>0</v>
      </c>
      <c r="M21" s="247">
        <v>0</v>
      </c>
      <c r="N21" s="247">
        <v>0</v>
      </c>
      <c r="O21" s="247">
        <v>0</v>
      </c>
      <c r="P21" s="248">
        <v>0</v>
      </c>
      <c r="Q21" s="290"/>
    </row>
    <row r="22" spans="1:17" ht="12.75" hidden="1">
      <c r="A22" s="318"/>
      <c r="B22" s="310">
        <v>3</v>
      </c>
      <c r="C22" s="60"/>
      <c r="D22" s="278"/>
      <c r="E22" s="60"/>
      <c r="F22" s="246">
        <f>SUM(G22:P22)</f>
        <v>0</v>
      </c>
      <c r="G22" s="247">
        <v>0</v>
      </c>
      <c r="H22" s="247">
        <v>0</v>
      </c>
      <c r="I22" s="247">
        <v>0</v>
      </c>
      <c r="J22" s="247">
        <v>0</v>
      </c>
      <c r="K22" s="247">
        <v>0</v>
      </c>
      <c r="L22" s="247">
        <v>0</v>
      </c>
      <c r="M22" s="247">
        <v>0</v>
      </c>
      <c r="N22" s="247">
        <v>0</v>
      </c>
      <c r="O22" s="247">
        <v>0</v>
      </c>
      <c r="P22" s="248">
        <v>0</v>
      </c>
      <c r="Q22" s="290"/>
    </row>
    <row r="23" spans="1:17" ht="12.75" hidden="1">
      <c r="A23" s="318"/>
      <c r="B23" s="310"/>
      <c r="C23" s="60"/>
      <c r="D23" s="278"/>
      <c r="E23" s="60"/>
      <c r="F23" s="246">
        <f>SUM(G23:P23)</f>
        <v>0</v>
      </c>
      <c r="G23" s="247">
        <v>0</v>
      </c>
      <c r="H23" s="247">
        <v>0</v>
      </c>
      <c r="I23" s="247">
        <v>0</v>
      </c>
      <c r="J23" s="247">
        <v>0</v>
      </c>
      <c r="K23" s="247">
        <v>0</v>
      </c>
      <c r="L23" s="247">
        <v>0</v>
      </c>
      <c r="M23" s="247">
        <v>0</v>
      </c>
      <c r="N23" s="247">
        <v>0</v>
      </c>
      <c r="O23" s="247">
        <v>0</v>
      </c>
      <c r="P23" s="248">
        <v>0</v>
      </c>
      <c r="Q23" s="290"/>
    </row>
    <row r="24" spans="1:17" ht="15.75">
      <c r="A24" s="318"/>
      <c r="B24" s="306" t="s">
        <v>29</v>
      </c>
      <c r="C24" s="296"/>
      <c r="D24" s="296"/>
      <c r="E24" s="296"/>
      <c r="F24" s="301"/>
      <c r="G24" s="301"/>
      <c r="H24" s="301"/>
      <c r="I24" s="301"/>
      <c r="J24" s="301"/>
      <c r="K24" s="301"/>
      <c r="L24" s="301"/>
      <c r="M24" s="301"/>
      <c r="N24" s="301"/>
      <c r="O24" s="301"/>
      <c r="P24" s="313"/>
      <c r="Q24" s="290"/>
    </row>
    <row r="25" spans="1:17" ht="12.75">
      <c r="A25" s="318"/>
      <c r="B25" s="310"/>
      <c r="C25" s="60" t="s">
        <v>44</v>
      </c>
      <c r="D25" s="60"/>
      <c r="E25" s="60"/>
      <c r="F25" s="246">
        <f>SUM(F17:F18)</f>
        <v>37.5</v>
      </c>
      <c r="G25" s="246">
        <f aca="true" t="shared" si="3" ref="G25:P25">SUM(G17:G18)</f>
        <v>9.375</v>
      </c>
      <c r="H25" s="246">
        <f t="shared" si="3"/>
        <v>9.375</v>
      </c>
      <c r="I25" s="246">
        <f t="shared" si="3"/>
        <v>9.375</v>
      </c>
      <c r="J25" s="246">
        <f t="shared" si="3"/>
        <v>9.375</v>
      </c>
      <c r="K25" s="246">
        <f t="shared" si="3"/>
        <v>0</v>
      </c>
      <c r="L25" s="246">
        <f t="shared" si="3"/>
        <v>0</v>
      </c>
      <c r="M25" s="246">
        <f t="shared" si="3"/>
        <v>0</v>
      </c>
      <c r="N25" s="246">
        <f t="shared" si="3"/>
        <v>0</v>
      </c>
      <c r="O25" s="246">
        <f t="shared" si="3"/>
        <v>0</v>
      </c>
      <c r="P25" s="273">
        <f t="shared" si="3"/>
        <v>0</v>
      </c>
      <c r="Q25" s="290"/>
    </row>
    <row r="26" spans="1:17" ht="12.75">
      <c r="A26" s="318"/>
      <c r="B26" s="310"/>
      <c r="C26" s="60" t="s">
        <v>47</v>
      </c>
      <c r="D26" s="60"/>
      <c r="E26" s="60"/>
      <c r="F26" s="246">
        <f>SUM(F20:F23)</f>
        <v>0</v>
      </c>
      <c r="G26" s="246">
        <f aca="true" t="shared" si="4" ref="G26:P26">SUM(G20:G23)</f>
        <v>0</v>
      </c>
      <c r="H26" s="246">
        <f t="shared" si="4"/>
        <v>0</v>
      </c>
      <c r="I26" s="246">
        <f t="shared" si="4"/>
        <v>0</v>
      </c>
      <c r="J26" s="246">
        <f t="shared" si="4"/>
        <v>0</v>
      </c>
      <c r="K26" s="246">
        <f t="shared" si="4"/>
        <v>0</v>
      </c>
      <c r="L26" s="246">
        <f t="shared" si="4"/>
        <v>0</v>
      </c>
      <c r="M26" s="246">
        <f t="shared" si="4"/>
        <v>0</v>
      </c>
      <c r="N26" s="246">
        <f t="shared" si="4"/>
        <v>0</v>
      </c>
      <c r="O26" s="246">
        <f t="shared" si="4"/>
        <v>0</v>
      </c>
      <c r="P26" s="273">
        <f t="shared" si="4"/>
        <v>0</v>
      </c>
      <c r="Q26" s="290"/>
    </row>
    <row r="27" spans="1:17" s="237" customFormat="1" ht="12.75">
      <c r="A27" s="319"/>
      <c r="B27" s="312"/>
      <c r="C27" s="272" t="s">
        <v>48</v>
      </c>
      <c r="D27" s="272"/>
      <c r="E27" s="272"/>
      <c r="F27" s="246">
        <f aca="true" t="shared" si="5" ref="F27:P27">F25-F26</f>
        <v>37.5</v>
      </c>
      <c r="G27" s="246">
        <f t="shared" si="5"/>
        <v>9.375</v>
      </c>
      <c r="H27" s="246">
        <f t="shared" si="5"/>
        <v>9.375</v>
      </c>
      <c r="I27" s="246">
        <f t="shared" si="5"/>
        <v>9.375</v>
      </c>
      <c r="J27" s="246">
        <f t="shared" si="5"/>
        <v>9.375</v>
      </c>
      <c r="K27" s="246">
        <f t="shared" si="5"/>
        <v>0</v>
      </c>
      <c r="L27" s="246">
        <f t="shared" si="5"/>
        <v>0</v>
      </c>
      <c r="M27" s="246">
        <f t="shared" si="5"/>
        <v>0</v>
      </c>
      <c r="N27" s="246">
        <f t="shared" si="5"/>
        <v>0</v>
      </c>
      <c r="O27" s="246">
        <f t="shared" si="5"/>
        <v>0</v>
      </c>
      <c r="P27" s="273">
        <f t="shared" si="5"/>
        <v>0</v>
      </c>
      <c r="Q27" s="291"/>
    </row>
    <row r="28" spans="1:17" ht="15.75">
      <c r="A28" s="318"/>
      <c r="B28" s="306" t="s">
        <v>45</v>
      </c>
      <c r="C28" s="296"/>
      <c r="D28" s="296"/>
      <c r="E28" s="296"/>
      <c r="F28" s="301"/>
      <c r="G28" s="301"/>
      <c r="H28" s="301"/>
      <c r="I28" s="301"/>
      <c r="J28" s="301"/>
      <c r="K28" s="301"/>
      <c r="L28" s="301"/>
      <c r="M28" s="301"/>
      <c r="N28" s="301"/>
      <c r="O28" s="301"/>
      <c r="P28" s="313"/>
      <c r="Q28" s="290"/>
    </row>
    <row r="29" spans="1:17" ht="12.75">
      <c r="A29" s="318"/>
      <c r="B29" s="310"/>
      <c r="C29" s="60" t="s">
        <v>20</v>
      </c>
      <c r="D29" s="60"/>
      <c r="E29" s="60"/>
      <c r="F29" s="246">
        <f>F25*2.4</f>
        <v>90</v>
      </c>
      <c r="G29" s="246">
        <f aca="true" t="shared" si="6" ref="G29:P29">G25*2.4</f>
        <v>22.5</v>
      </c>
      <c r="H29" s="246">
        <f t="shared" si="6"/>
        <v>22.5</v>
      </c>
      <c r="I29" s="246">
        <f t="shared" si="6"/>
        <v>22.5</v>
      </c>
      <c r="J29" s="246">
        <f t="shared" si="6"/>
        <v>22.5</v>
      </c>
      <c r="K29" s="246">
        <f t="shared" si="6"/>
        <v>0</v>
      </c>
      <c r="L29" s="246">
        <f t="shared" si="6"/>
        <v>0</v>
      </c>
      <c r="M29" s="246">
        <f t="shared" si="6"/>
        <v>0</v>
      </c>
      <c r="N29" s="246">
        <f t="shared" si="6"/>
        <v>0</v>
      </c>
      <c r="O29" s="246">
        <f t="shared" si="6"/>
        <v>0</v>
      </c>
      <c r="P29" s="273">
        <f t="shared" si="6"/>
        <v>0</v>
      </c>
      <c r="Q29" s="290"/>
    </row>
    <row r="30" spans="1:17" ht="13.5" thickBot="1">
      <c r="A30" s="318"/>
      <c r="B30" s="314"/>
      <c r="C30" s="281" t="s">
        <v>46</v>
      </c>
      <c r="D30" s="281"/>
      <c r="E30" s="281"/>
      <c r="F30" s="282">
        <f>F26*2.4</f>
        <v>0</v>
      </c>
      <c r="G30" s="282">
        <f aca="true" t="shared" si="7" ref="G30:P30">G26*2.4</f>
        <v>0</v>
      </c>
      <c r="H30" s="282">
        <f t="shared" si="7"/>
        <v>0</v>
      </c>
      <c r="I30" s="282">
        <f t="shared" si="7"/>
        <v>0</v>
      </c>
      <c r="J30" s="282">
        <f t="shared" si="7"/>
        <v>0</v>
      </c>
      <c r="K30" s="282">
        <f t="shared" si="7"/>
        <v>0</v>
      </c>
      <c r="L30" s="282">
        <f t="shared" si="7"/>
        <v>0</v>
      </c>
      <c r="M30" s="282">
        <f t="shared" si="7"/>
        <v>0</v>
      </c>
      <c r="N30" s="282">
        <f t="shared" si="7"/>
        <v>0</v>
      </c>
      <c r="O30" s="282">
        <f t="shared" si="7"/>
        <v>0</v>
      </c>
      <c r="P30" s="325">
        <f t="shared" si="7"/>
        <v>0</v>
      </c>
      <c r="Q30" s="290"/>
    </row>
    <row r="31" spans="2:16" ht="12.75">
      <c r="B31" s="295"/>
      <c r="C31" s="295"/>
      <c r="D31" s="295"/>
      <c r="E31" s="295"/>
      <c r="F31" s="295"/>
      <c r="G31" s="295"/>
      <c r="H31" s="295"/>
      <c r="I31" s="295"/>
      <c r="J31" s="295"/>
      <c r="K31" s="295"/>
      <c r="L31" s="295"/>
      <c r="M31" s="295"/>
      <c r="N31" s="295"/>
      <c r="O31" s="295"/>
      <c r="P31" s="295"/>
    </row>
  </sheetData>
  <sheetProtection/>
  <mergeCells count="1">
    <mergeCell ref="C2:P3"/>
  </mergeCells>
  <dataValidations count="1">
    <dataValidation type="list" allowBlank="1" showInputMessage="1" showErrorMessage="1" sqref="D20:D23">
      <formula1>"Y, N"</formula1>
    </dataValidation>
  </dataValidation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O30"/>
  <sheetViews>
    <sheetView zoomScalePageLayoutView="0" workbookViewId="0" topLeftCell="A1">
      <selection activeCell="H28" sqref="H28"/>
    </sheetView>
  </sheetViews>
  <sheetFormatPr defaultColWidth="9.140625" defaultRowHeight="12.75"/>
  <cols>
    <col min="1" max="1" width="4.7109375" style="1" customWidth="1"/>
    <col min="2" max="2" width="24.140625" style="1" customWidth="1"/>
    <col min="3" max="16384" width="9.140625" style="1" customWidth="1"/>
  </cols>
  <sheetData>
    <row r="1" ht="12.75">
      <c r="A1" s="1">
        <v>23</v>
      </c>
    </row>
    <row r="2" spans="2:15" ht="12.75">
      <c r="B2" s="382" t="str">
        <f>VLOOKUP(A1,Summary!$B$7:$C$36,2,FALSE)</f>
        <v>NHS organisations should actively seek out, respond positively and improve services in line with patient feedback.  This includes acting on complaints, users’ comments, local and national surveys and results from “real time” data techniques.</v>
      </c>
      <c r="C2" s="365" t="e">
        <f>VLOOKUP(B1,#REF!,2,FALSE)</f>
        <v>#REF!</v>
      </c>
      <c r="D2" s="365" t="e">
        <f>VLOOKUP(C1,#REF!,2,FALSE)</f>
        <v>#REF!</v>
      </c>
      <c r="E2" s="365" t="e">
        <f>VLOOKUP(D1,#REF!,2,FALSE)</f>
        <v>#REF!</v>
      </c>
      <c r="F2" s="365" t="e">
        <v>#REF!</v>
      </c>
      <c r="G2" s="365" t="e">
        <v>#REF!</v>
      </c>
      <c r="H2" s="365" t="e">
        <v>#REF!</v>
      </c>
      <c r="I2" s="365" t="e">
        <v>#REF!</v>
      </c>
      <c r="J2" s="365" t="e">
        <v>#REF!</v>
      </c>
      <c r="K2" s="365" t="e">
        <v>#REF!</v>
      </c>
      <c r="L2" s="365" t="e">
        <v>#REF!</v>
      </c>
      <c r="M2" s="365" t="e">
        <v>#REF!</v>
      </c>
      <c r="N2" s="365" t="e">
        <v>#REF!</v>
      </c>
      <c r="O2" s="365" t="e">
        <v>#REF!</v>
      </c>
    </row>
    <row r="3" spans="2:15" ht="12.75">
      <c r="B3" s="365" t="e">
        <f>VLOOKUP(A2,#REF!,2,FALSE)</f>
        <v>#REF!</v>
      </c>
      <c r="C3" s="365" t="e">
        <f>VLOOKUP(B2,#REF!,2,FALSE)</f>
        <v>#REF!</v>
      </c>
      <c r="D3" s="365" t="e">
        <f>VLOOKUP(C2,#REF!,2,FALSE)</f>
        <v>#REF!</v>
      </c>
      <c r="E3" s="365" t="e">
        <f>VLOOKUP(D2,#REF!,2,FALSE)</f>
        <v>#REF!</v>
      </c>
      <c r="F3" s="365" t="e">
        <v>#REF!</v>
      </c>
      <c r="G3" s="365" t="e">
        <v>#REF!</v>
      </c>
      <c r="H3" s="365" t="e">
        <v>#REF!</v>
      </c>
      <c r="I3" s="365" t="e">
        <v>#REF!</v>
      </c>
      <c r="J3" s="365" t="e">
        <v>#REF!</v>
      </c>
      <c r="K3" s="365" t="e">
        <v>#REF!</v>
      </c>
      <c r="L3" s="365" t="e">
        <v>#REF!</v>
      </c>
      <c r="M3" s="365" t="e">
        <v>#REF!</v>
      </c>
      <c r="N3" s="365" t="e">
        <v>#REF!</v>
      </c>
      <c r="O3" s="365" t="e">
        <v>#REF!</v>
      </c>
    </row>
    <row r="4" spans="1:15" ht="12.75">
      <c r="A4" s="10"/>
      <c r="B4" s="10"/>
      <c r="C4" s="10"/>
      <c r="D4" s="10"/>
      <c r="E4" s="12" t="s">
        <v>30</v>
      </c>
      <c r="F4" s="13">
        <v>0</v>
      </c>
      <c r="G4" s="13">
        <v>1</v>
      </c>
      <c r="H4" s="13">
        <v>2</v>
      </c>
      <c r="I4" s="13">
        <v>3</v>
      </c>
      <c r="J4" s="13">
        <v>4</v>
      </c>
      <c r="K4" s="13">
        <v>5</v>
      </c>
      <c r="L4" s="13">
        <v>6</v>
      </c>
      <c r="M4" s="13">
        <v>7</v>
      </c>
      <c r="N4" s="13">
        <v>8</v>
      </c>
      <c r="O4" s="13">
        <v>9</v>
      </c>
    </row>
    <row r="5" spans="1:15" ht="26.25">
      <c r="A5" s="18" t="s">
        <v>26</v>
      </c>
      <c r="B5" s="10" t="s">
        <v>19</v>
      </c>
      <c r="C5" s="10" t="s">
        <v>27</v>
      </c>
      <c r="D5" s="10" t="s">
        <v>28</v>
      </c>
      <c r="E5" s="10" t="s">
        <v>29</v>
      </c>
      <c r="F5" s="11" t="s">
        <v>31</v>
      </c>
      <c r="G5" s="11" t="s">
        <v>32</v>
      </c>
      <c r="H5" s="11" t="s">
        <v>33</v>
      </c>
      <c r="I5" s="11" t="s">
        <v>34</v>
      </c>
      <c r="J5" s="11" t="s">
        <v>35</v>
      </c>
      <c r="K5" s="11" t="s">
        <v>36</v>
      </c>
      <c r="L5" s="11" t="s">
        <v>37</v>
      </c>
      <c r="M5" s="11" t="s">
        <v>38</v>
      </c>
      <c r="N5" s="11" t="s">
        <v>39</v>
      </c>
      <c r="O5" s="11" t="s">
        <v>40</v>
      </c>
    </row>
    <row r="6" spans="1:15" ht="15.75">
      <c r="A6" s="5" t="s">
        <v>20</v>
      </c>
      <c r="B6" s="4"/>
      <c r="C6" s="4"/>
      <c r="D6" s="4"/>
      <c r="E6" s="4"/>
      <c r="F6" s="4"/>
      <c r="G6" s="4"/>
      <c r="H6" s="4"/>
      <c r="I6" s="4"/>
      <c r="J6" s="4"/>
      <c r="K6" s="4"/>
      <c r="L6" s="4"/>
      <c r="M6" s="4"/>
      <c r="N6" s="4"/>
      <c r="O6" s="4"/>
    </row>
    <row r="7" spans="1:15" ht="12.75">
      <c r="A7" s="6" t="s">
        <v>25</v>
      </c>
      <c r="B7" s="6"/>
      <c r="C7" s="6"/>
      <c r="D7" s="6"/>
      <c r="E7" s="6"/>
      <c r="F7" s="6"/>
      <c r="G7" s="6"/>
      <c r="H7" s="6"/>
      <c r="I7" s="6"/>
      <c r="J7" s="6"/>
      <c r="K7" s="6"/>
      <c r="L7" s="6"/>
      <c r="M7" s="6"/>
      <c r="N7" s="6"/>
      <c r="O7" s="6"/>
    </row>
    <row r="8" spans="1:15" ht="12.75">
      <c r="A8" s="1">
        <v>1</v>
      </c>
      <c r="B8" s="2"/>
      <c r="C8" s="2"/>
      <c r="D8" s="1" t="s">
        <v>151</v>
      </c>
      <c r="E8" s="14">
        <f>SUM(F8:O8)</f>
        <v>0</v>
      </c>
      <c r="F8" s="7">
        <v>0</v>
      </c>
      <c r="G8" s="7">
        <v>0</v>
      </c>
      <c r="H8" s="7">
        <v>0</v>
      </c>
      <c r="I8" s="7">
        <v>0</v>
      </c>
      <c r="J8" s="7">
        <v>0</v>
      </c>
      <c r="K8" s="7">
        <v>0</v>
      </c>
      <c r="L8" s="7">
        <v>0</v>
      </c>
      <c r="M8" s="7">
        <v>0</v>
      </c>
      <c r="N8" s="7">
        <v>0</v>
      </c>
      <c r="O8" s="7">
        <v>0</v>
      </c>
    </row>
    <row r="9" spans="1:15" ht="12.75">
      <c r="A9" s="1">
        <v>2</v>
      </c>
      <c r="B9" s="2"/>
      <c r="C9" s="2"/>
      <c r="D9" s="1" t="s">
        <v>151</v>
      </c>
      <c r="E9" s="14">
        <f>SUM(F9:O9)</f>
        <v>0</v>
      </c>
      <c r="F9" s="7">
        <v>0</v>
      </c>
      <c r="G9" s="7">
        <v>0</v>
      </c>
      <c r="H9" s="7">
        <v>0</v>
      </c>
      <c r="I9" s="7">
        <v>0</v>
      </c>
      <c r="J9" s="7">
        <v>0</v>
      </c>
      <c r="K9" s="7">
        <v>0</v>
      </c>
      <c r="L9" s="7">
        <v>0</v>
      </c>
      <c r="M9" s="7">
        <v>0</v>
      </c>
      <c r="N9" s="7">
        <v>0</v>
      </c>
      <c r="O9" s="7">
        <v>0</v>
      </c>
    </row>
    <row r="10" spans="1:15" ht="12.75">
      <c r="A10" s="1">
        <v>3</v>
      </c>
      <c r="B10" s="2"/>
      <c r="C10" s="2"/>
      <c r="D10" s="1" t="s">
        <v>151</v>
      </c>
      <c r="E10" s="14">
        <f>SUM(F10:O10)</f>
        <v>0</v>
      </c>
      <c r="F10" s="7">
        <v>0</v>
      </c>
      <c r="G10" s="7">
        <v>0</v>
      </c>
      <c r="H10" s="7">
        <v>0</v>
      </c>
      <c r="I10" s="7">
        <v>0</v>
      </c>
      <c r="J10" s="7">
        <v>0</v>
      </c>
      <c r="K10" s="7">
        <v>0</v>
      </c>
      <c r="L10" s="7">
        <v>0</v>
      </c>
      <c r="M10" s="7">
        <v>0</v>
      </c>
      <c r="N10" s="7">
        <v>0</v>
      </c>
      <c r="O10" s="7">
        <v>0</v>
      </c>
    </row>
    <row r="11" spans="1:15" ht="12.75">
      <c r="A11" s="1">
        <v>4</v>
      </c>
      <c r="E11" s="14">
        <f>SUM(F11:O11)</f>
        <v>0</v>
      </c>
      <c r="F11" s="7">
        <v>0</v>
      </c>
      <c r="G11" s="7">
        <v>0</v>
      </c>
      <c r="H11" s="7">
        <v>0</v>
      </c>
      <c r="I11" s="7">
        <v>0</v>
      </c>
      <c r="J11" s="7">
        <v>0</v>
      </c>
      <c r="K11" s="7">
        <v>0</v>
      </c>
      <c r="L11" s="7">
        <v>0</v>
      </c>
      <c r="M11" s="7">
        <v>0</v>
      </c>
      <c r="N11" s="7">
        <v>0</v>
      </c>
      <c r="O11" s="7">
        <v>0</v>
      </c>
    </row>
    <row r="12" spans="1:15" ht="12.75">
      <c r="A12" s="1">
        <v>5</v>
      </c>
      <c r="E12" s="14">
        <f>SUM(F12:O12)</f>
        <v>0</v>
      </c>
      <c r="F12" s="7">
        <v>0</v>
      </c>
      <c r="G12" s="7">
        <v>0</v>
      </c>
      <c r="H12" s="7">
        <v>0</v>
      </c>
      <c r="I12" s="7">
        <v>0</v>
      </c>
      <c r="J12" s="7">
        <v>0</v>
      </c>
      <c r="K12" s="7">
        <v>0</v>
      </c>
      <c r="L12" s="7">
        <v>0</v>
      </c>
      <c r="M12" s="7">
        <v>0</v>
      </c>
      <c r="N12" s="7">
        <v>0</v>
      </c>
      <c r="O12" s="7">
        <v>0</v>
      </c>
    </row>
    <row r="13" spans="5:15" ht="12.75">
      <c r="E13" s="14"/>
      <c r="F13" s="7"/>
      <c r="G13" s="7"/>
      <c r="H13" s="7"/>
      <c r="I13" s="7"/>
      <c r="J13" s="7"/>
      <c r="K13" s="7"/>
      <c r="L13" s="7"/>
      <c r="M13" s="7"/>
      <c r="N13" s="7"/>
      <c r="O13" s="7"/>
    </row>
    <row r="14" spans="1:15" ht="12.75">
      <c r="A14" s="6" t="s">
        <v>41</v>
      </c>
      <c r="B14" s="6"/>
      <c r="C14" s="6"/>
      <c r="D14" s="6"/>
      <c r="E14" s="15"/>
      <c r="F14" s="8"/>
      <c r="G14" s="8"/>
      <c r="H14" s="8"/>
      <c r="I14" s="8"/>
      <c r="J14" s="8"/>
      <c r="K14" s="8"/>
      <c r="L14" s="8"/>
      <c r="M14" s="8"/>
      <c r="N14" s="8"/>
      <c r="O14" s="8"/>
    </row>
    <row r="15" spans="1:15" ht="12.75">
      <c r="A15" s="1">
        <v>6</v>
      </c>
      <c r="D15" s="1" t="s">
        <v>151</v>
      </c>
      <c r="E15" s="14">
        <f>SUM(F15:O15)</f>
        <v>0</v>
      </c>
      <c r="F15" s="7">
        <v>0</v>
      </c>
      <c r="G15" s="7">
        <v>0</v>
      </c>
      <c r="H15" s="7">
        <v>0</v>
      </c>
      <c r="I15" s="7">
        <v>0</v>
      </c>
      <c r="J15" s="7">
        <v>0</v>
      </c>
      <c r="K15" s="7">
        <v>0</v>
      </c>
      <c r="L15" s="7">
        <v>0</v>
      </c>
      <c r="M15" s="7">
        <v>0</v>
      </c>
      <c r="N15" s="7">
        <v>0</v>
      </c>
      <c r="O15" s="7">
        <v>0</v>
      </c>
    </row>
    <row r="16" spans="1:15" ht="12.75">
      <c r="A16" s="1">
        <v>7</v>
      </c>
      <c r="D16" s="1" t="s">
        <v>151</v>
      </c>
      <c r="E16" s="14">
        <f>SUM(F16:O16)</f>
        <v>0</v>
      </c>
      <c r="F16" s="7">
        <v>0</v>
      </c>
      <c r="G16" s="7">
        <v>0</v>
      </c>
      <c r="H16" s="7">
        <v>0</v>
      </c>
      <c r="I16" s="7">
        <v>0</v>
      </c>
      <c r="J16" s="7">
        <v>0</v>
      </c>
      <c r="K16" s="7">
        <v>0</v>
      </c>
      <c r="L16" s="7">
        <v>0</v>
      </c>
      <c r="M16" s="7">
        <v>0</v>
      </c>
      <c r="N16" s="7">
        <v>0</v>
      </c>
      <c r="O16" s="7">
        <v>0</v>
      </c>
    </row>
    <row r="17" spans="2:15" s="3" customFormat="1" ht="12.75">
      <c r="B17" s="3" t="s">
        <v>42</v>
      </c>
      <c r="E17" s="14">
        <f>SUM(E8:E12)</f>
        <v>0</v>
      </c>
      <c r="F17" s="14">
        <v>0</v>
      </c>
      <c r="G17" s="14">
        <v>0</v>
      </c>
      <c r="H17" s="14">
        <v>0</v>
      </c>
      <c r="I17" s="14">
        <v>0</v>
      </c>
      <c r="J17" s="14">
        <v>0</v>
      </c>
      <c r="K17" s="14">
        <v>0</v>
      </c>
      <c r="L17" s="14">
        <v>0</v>
      </c>
      <c r="M17" s="14">
        <v>0</v>
      </c>
      <c r="N17" s="14">
        <v>0</v>
      </c>
      <c r="O17" s="14">
        <v>0</v>
      </c>
    </row>
    <row r="18" spans="2:15" s="3" customFormat="1" ht="12.75">
      <c r="B18" s="3" t="s">
        <v>43</v>
      </c>
      <c r="E18" s="14">
        <f>SUM(E15:E16)</f>
        <v>0</v>
      </c>
      <c r="F18" s="14">
        <v>0</v>
      </c>
      <c r="G18" s="14">
        <v>0</v>
      </c>
      <c r="H18" s="14">
        <v>0</v>
      </c>
      <c r="I18" s="14">
        <v>0</v>
      </c>
      <c r="J18" s="14">
        <v>0</v>
      </c>
      <c r="K18" s="14">
        <v>0</v>
      </c>
      <c r="L18" s="14">
        <v>0</v>
      </c>
      <c r="M18" s="14">
        <v>0</v>
      </c>
      <c r="N18" s="14">
        <v>0</v>
      </c>
      <c r="O18" s="14">
        <v>0</v>
      </c>
    </row>
    <row r="19" spans="1:15" ht="15.75">
      <c r="A19" s="5" t="s">
        <v>46</v>
      </c>
      <c r="B19" s="4"/>
      <c r="C19" s="16" t="s">
        <v>49</v>
      </c>
      <c r="D19" s="4"/>
      <c r="E19" s="9"/>
      <c r="F19" s="9"/>
      <c r="G19" s="9"/>
      <c r="H19" s="9"/>
      <c r="I19" s="9"/>
      <c r="J19" s="9"/>
      <c r="K19" s="9"/>
      <c r="L19" s="9"/>
      <c r="M19" s="9"/>
      <c r="N19" s="9"/>
      <c r="O19" s="9"/>
    </row>
    <row r="20" spans="1:15" ht="12.75">
      <c r="A20" s="1">
        <v>1</v>
      </c>
      <c r="C20" s="17"/>
      <c r="E20" s="14">
        <f>SUM(F20:O20)</f>
        <v>0</v>
      </c>
      <c r="F20" s="7">
        <v>0</v>
      </c>
      <c r="G20" s="7">
        <v>0</v>
      </c>
      <c r="H20" s="7">
        <v>0</v>
      </c>
      <c r="I20" s="7">
        <v>0</v>
      </c>
      <c r="J20" s="7">
        <v>0</v>
      </c>
      <c r="K20" s="7">
        <v>0</v>
      </c>
      <c r="L20" s="7">
        <v>0</v>
      </c>
      <c r="M20" s="7">
        <v>0</v>
      </c>
      <c r="N20" s="7">
        <v>0</v>
      </c>
      <c r="O20" s="7">
        <v>0</v>
      </c>
    </row>
    <row r="21" spans="1:15" ht="12.75">
      <c r="A21" s="1">
        <v>2</v>
      </c>
      <c r="C21" s="17"/>
      <c r="E21" s="14">
        <f>SUM(F21:O21)</f>
        <v>0</v>
      </c>
      <c r="F21" s="7">
        <v>0</v>
      </c>
      <c r="G21" s="7">
        <v>0</v>
      </c>
      <c r="H21" s="7">
        <v>0</v>
      </c>
      <c r="I21" s="7">
        <v>0</v>
      </c>
      <c r="J21" s="7">
        <v>0</v>
      </c>
      <c r="K21" s="7">
        <v>0</v>
      </c>
      <c r="L21" s="7">
        <v>0</v>
      </c>
      <c r="M21" s="7">
        <v>0</v>
      </c>
      <c r="N21" s="7">
        <v>0</v>
      </c>
      <c r="O21" s="7">
        <v>0</v>
      </c>
    </row>
    <row r="22" spans="1:15" ht="12.75">
      <c r="A22" s="1">
        <v>3</v>
      </c>
      <c r="C22" s="17"/>
      <c r="E22" s="14">
        <f>SUM(F22:O22)</f>
        <v>0</v>
      </c>
      <c r="F22" s="7">
        <v>0</v>
      </c>
      <c r="G22" s="7">
        <v>0</v>
      </c>
      <c r="H22" s="7">
        <v>0</v>
      </c>
      <c r="I22" s="7">
        <v>0</v>
      </c>
      <c r="J22" s="7">
        <v>0</v>
      </c>
      <c r="K22" s="7">
        <v>0</v>
      </c>
      <c r="L22" s="7">
        <v>0</v>
      </c>
      <c r="M22" s="7">
        <v>0</v>
      </c>
      <c r="N22" s="7">
        <v>0</v>
      </c>
      <c r="O22" s="7">
        <v>0</v>
      </c>
    </row>
    <row r="23" spans="3:15" ht="12.75">
      <c r="C23" s="17"/>
      <c r="E23" s="14"/>
      <c r="F23" s="7"/>
      <c r="G23" s="7"/>
      <c r="H23" s="7"/>
      <c r="I23" s="7"/>
      <c r="J23" s="7"/>
      <c r="K23" s="7"/>
      <c r="L23" s="7"/>
      <c r="M23" s="7"/>
      <c r="N23" s="7"/>
      <c r="O23" s="7"/>
    </row>
    <row r="24" spans="1:15" ht="15.75">
      <c r="A24" s="5" t="s">
        <v>29</v>
      </c>
      <c r="B24" s="4"/>
      <c r="C24" s="4"/>
      <c r="D24" s="4"/>
      <c r="E24" s="9"/>
      <c r="F24" s="9"/>
      <c r="G24" s="9"/>
      <c r="H24" s="9"/>
      <c r="I24" s="9"/>
      <c r="J24" s="9"/>
      <c r="K24" s="9"/>
      <c r="L24" s="9"/>
      <c r="M24" s="9"/>
      <c r="N24" s="9"/>
      <c r="O24" s="9"/>
    </row>
    <row r="25" spans="2:15" ht="12.75">
      <c r="B25" s="1" t="s">
        <v>44</v>
      </c>
      <c r="E25" s="14">
        <f>SUM(E17:E18)</f>
        <v>0</v>
      </c>
      <c r="F25" s="7">
        <v>0</v>
      </c>
      <c r="G25" s="7">
        <v>0</v>
      </c>
      <c r="H25" s="7">
        <v>0</v>
      </c>
      <c r="I25" s="7">
        <v>0</v>
      </c>
      <c r="J25" s="7">
        <v>0</v>
      </c>
      <c r="K25" s="7">
        <v>0</v>
      </c>
      <c r="L25" s="7">
        <v>0</v>
      </c>
      <c r="M25" s="7">
        <v>0</v>
      </c>
      <c r="N25" s="7">
        <v>0</v>
      </c>
      <c r="O25" s="7">
        <v>0</v>
      </c>
    </row>
    <row r="26" spans="2:15" ht="12.75">
      <c r="B26" s="1" t="s">
        <v>47</v>
      </c>
      <c r="E26" s="14">
        <f>SUM(E20:E22)</f>
        <v>0</v>
      </c>
      <c r="F26" s="7">
        <v>0</v>
      </c>
      <c r="G26" s="7">
        <v>0</v>
      </c>
      <c r="H26" s="7">
        <v>0</v>
      </c>
      <c r="I26" s="7">
        <v>0</v>
      </c>
      <c r="J26" s="7">
        <v>0</v>
      </c>
      <c r="K26" s="7">
        <v>0</v>
      </c>
      <c r="L26" s="7">
        <v>0</v>
      </c>
      <c r="M26" s="7">
        <v>0</v>
      </c>
      <c r="N26" s="7">
        <v>0</v>
      </c>
      <c r="O26" s="7">
        <v>0</v>
      </c>
    </row>
    <row r="27" spans="2:15" s="3" customFormat="1" ht="12.75">
      <c r="B27" s="3" t="s">
        <v>48</v>
      </c>
      <c r="E27" s="14">
        <f>E25-E26</f>
        <v>0</v>
      </c>
      <c r="F27" s="14">
        <v>0</v>
      </c>
      <c r="G27" s="14">
        <v>0</v>
      </c>
      <c r="H27" s="14">
        <v>0</v>
      </c>
      <c r="I27" s="14">
        <v>0</v>
      </c>
      <c r="J27" s="14">
        <v>0</v>
      </c>
      <c r="K27" s="14">
        <v>0</v>
      </c>
      <c r="L27" s="14">
        <v>0</v>
      </c>
      <c r="M27" s="14">
        <v>0</v>
      </c>
      <c r="N27" s="14">
        <v>0</v>
      </c>
      <c r="O27" s="14">
        <v>0</v>
      </c>
    </row>
    <row r="28" spans="1:15" ht="15.75">
      <c r="A28" s="5" t="s">
        <v>45</v>
      </c>
      <c r="B28" s="4"/>
      <c r="C28" s="4"/>
      <c r="D28" s="4"/>
      <c r="E28" s="9"/>
      <c r="F28" s="9"/>
      <c r="G28" s="9"/>
      <c r="H28" s="9"/>
      <c r="I28" s="9"/>
      <c r="J28" s="9"/>
      <c r="K28" s="9"/>
      <c r="L28" s="9"/>
      <c r="M28" s="9"/>
      <c r="N28" s="9"/>
      <c r="O28" s="9"/>
    </row>
    <row r="29" spans="2:15" ht="12.75">
      <c r="B29" s="1" t="s">
        <v>20</v>
      </c>
      <c r="E29" s="14">
        <f>E25*2.4</f>
        <v>0</v>
      </c>
      <c r="F29" s="7">
        <v>0</v>
      </c>
      <c r="G29" s="7">
        <v>0</v>
      </c>
      <c r="H29" s="7">
        <v>0</v>
      </c>
      <c r="I29" s="7">
        <v>0</v>
      </c>
      <c r="J29" s="7">
        <v>0</v>
      </c>
      <c r="K29" s="7">
        <v>0</v>
      </c>
      <c r="L29" s="7">
        <v>0</v>
      </c>
      <c r="M29" s="7">
        <v>0</v>
      </c>
      <c r="N29" s="7">
        <v>0</v>
      </c>
      <c r="O29" s="7">
        <v>0</v>
      </c>
    </row>
    <row r="30" spans="2:15" ht="12.75">
      <c r="B30" s="1" t="s">
        <v>46</v>
      </c>
      <c r="E30" s="14">
        <f>E26*2.4</f>
        <v>0</v>
      </c>
      <c r="F30" s="7">
        <v>0</v>
      </c>
      <c r="G30" s="7">
        <v>0</v>
      </c>
      <c r="H30" s="7">
        <v>0</v>
      </c>
      <c r="I30" s="7">
        <v>0</v>
      </c>
      <c r="J30" s="7">
        <v>0</v>
      </c>
      <c r="K30" s="7">
        <v>0</v>
      </c>
      <c r="L30" s="7">
        <v>0</v>
      </c>
      <c r="M30" s="7">
        <v>0</v>
      </c>
      <c r="N30" s="7">
        <v>0</v>
      </c>
      <c r="O30" s="7">
        <v>0</v>
      </c>
    </row>
  </sheetData>
  <sheetProtection/>
  <mergeCells count="1">
    <mergeCell ref="B2:O3"/>
  </mergeCells>
  <dataValidations count="1">
    <dataValidation type="list" allowBlank="1" showInputMessage="1" showErrorMessage="1" sqref="C20:C23">
      <formula1>"Y, N"</formula1>
    </dataValidation>
  </dataValidation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Q31"/>
  <sheetViews>
    <sheetView zoomScalePageLayoutView="0" workbookViewId="0" topLeftCell="B1">
      <selection activeCell="C48" sqref="C48"/>
    </sheetView>
  </sheetViews>
  <sheetFormatPr defaultColWidth="9.140625" defaultRowHeight="12.75"/>
  <cols>
    <col min="1" max="1" width="4.00390625" style="236" customWidth="1"/>
    <col min="2" max="2" width="4.7109375" style="236" customWidth="1"/>
    <col min="3" max="3" width="24.140625" style="236" customWidth="1"/>
    <col min="4" max="16" width="9.140625" style="236" customWidth="1"/>
    <col min="17" max="17" width="28.140625" style="236" customWidth="1"/>
    <col min="18" max="16384" width="9.140625" style="236" customWidth="1"/>
  </cols>
  <sheetData>
    <row r="1" ht="12.75">
      <c r="B1" s="289">
        <v>24</v>
      </c>
    </row>
    <row r="2" spans="3:16" ht="12.75">
      <c r="C2" s="381" t="str">
        <f>VLOOKUP(B1,Summary!$B$7:$C$36,2,FALSE)</f>
        <v>Providers and Commissioners should communicate electronically rather than using the post where possible - minimising the delay in treatment pathways and reducing manual processes.</v>
      </c>
      <c r="D2" s="367" t="e">
        <f>VLOOKUP(C1,#REF!,2,FALSE)</f>
        <v>#REF!</v>
      </c>
      <c r="E2" s="367" t="e">
        <f>VLOOKUP(D1,#REF!,2,FALSE)</f>
        <v>#REF!</v>
      </c>
      <c r="F2" s="367" t="e">
        <f>VLOOKUP(E1,#REF!,2,FALSE)</f>
        <v>#REF!</v>
      </c>
      <c r="G2" s="367" t="e">
        <v>#REF!</v>
      </c>
      <c r="H2" s="367" t="e">
        <v>#REF!</v>
      </c>
      <c r="I2" s="367" t="e">
        <v>#REF!</v>
      </c>
      <c r="J2" s="367" t="e">
        <v>#REF!</v>
      </c>
      <c r="K2" s="367" t="e">
        <v>#REF!</v>
      </c>
      <c r="L2" s="367" t="e">
        <v>#REF!</v>
      </c>
      <c r="M2" s="367" t="e">
        <v>#REF!</v>
      </c>
      <c r="N2" s="367" t="e">
        <v>#REF!</v>
      </c>
      <c r="O2" s="367" t="e">
        <v>#REF!</v>
      </c>
      <c r="P2" s="367" t="e">
        <v>#REF!</v>
      </c>
    </row>
    <row r="3" spans="3:16" ht="12.75">
      <c r="C3" s="367" t="e">
        <f>VLOOKUP(B2,#REF!,2,FALSE)</f>
        <v>#REF!</v>
      </c>
      <c r="D3" s="367" t="e">
        <f>VLOOKUP(C2,#REF!,2,FALSE)</f>
        <v>#REF!</v>
      </c>
      <c r="E3" s="367" t="e">
        <f>VLOOKUP(D2,#REF!,2,FALSE)</f>
        <v>#REF!</v>
      </c>
      <c r="F3" s="367" t="e">
        <f>VLOOKUP(E2,#REF!,2,FALSE)</f>
        <v>#REF!</v>
      </c>
      <c r="G3" s="367" t="e">
        <v>#REF!</v>
      </c>
      <c r="H3" s="367" t="e">
        <v>#REF!</v>
      </c>
      <c r="I3" s="367" t="e">
        <v>#REF!</v>
      </c>
      <c r="J3" s="367" t="e">
        <v>#REF!</v>
      </c>
      <c r="K3" s="367" t="e">
        <v>#REF!</v>
      </c>
      <c r="L3" s="367" t="e">
        <v>#REF!</v>
      </c>
      <c r="M3" s="367" t="e">
        <v>#REF!</v>
      </c>
      <c r="N3" s="367" t="e">
        <v>#REF!</v>
      </c>
      <c r="O3" s="367" t="e">
        <v>#REF!</v>
      </c>
      <c r="P3" s="367" t="e">
        <v>#REF!</v>
      </c>
    </row>
    <row r="4" spans="2:16" ht="13.5" thickBot="1">
      <c r="B4" s="292"/>
      <c r="C4" s="292"/>
      <c r="D4" s="292"/>
      <c r="E4" s="292"/>
      <c r="F4" s="293" t="s">
        <v>30</v>
      </c>
      <c r="G4" s="294">
        <v>0</v>
      </c>
      <c r="H4" s="294">
        <v>1</v>
      </c>
      <c r="I4" s="294">
        <v>2</v>
      </c>
      <c r="J4" s="294">
        <v>3</v>
      </c>
      <c r="K4" s="294">
        <v>4</v>
      </c>
      <c r="L4" s="294">
        <v>5</v>
      </c>
      <c r="M4" s="294">
        <v>6</v>
      </c>
      <c r="N4" s="294">
        <v>7</v>
      </c>
      <c r="O4" s="294">
        <v>8</v>
      </c>
      <c r="P4" s="294">
        <v>9</v>
      </c>
    </row>
    <row r="5" spans="1:17" ht="26.25">
      <c r="A5" s="318"/>
      <c r="B5" s="302" t="s">
        <v>26</v>
      </c>
      <c r="C5" s="303" t="s">
        <v>19</v>
      </c>
      <c r="D5" s="303" t="s">
        <v>27</v>
      </c>
      <c r="E5" s="303" t="s">
        <v>28</v>
      </c>
      <c r="F5" s="303" t="s">
        <v>29</v>
      </c>
      <c r="G5" s="304" t="s">
        <v>31</v>
      </c>
      <c r="H5" s="304" t="s">
        <v>32</v>
      </c>
      <c r="I5" s="304" t="s">
        <v>33</v>
      </c>
      <c r="J5" s="304" t="s">
        <v>34</v>
      </c>
      <c r="K5" s="304" t="s">
        <v>35</v>
      </c>
      <c r="L5" s="304" t="s">
        <v>36</v>
      </c>
      <c r="M5" s="304" t="s">
        <v>37</v>
      </c>
      <c r="N5" s="304" t="s">
        <v>38</v>
      </c>
      <c r="O5" s="304" t="s">
        <v>39</v>
      </c>
      <c r="P5" s="305" t="s">
        <v>40</v>
      </c>
      <c r="Q5" s="290"/>
    </row>
    <row r="6" spans="1:17" ht="15.75">
      <c r="A6" s="318"/>
      <c r="B6" s="306" t="s">
        <v>20</v>
      </c>
      <c r="C6" s="296"/>
      <c r="D6" s="296"/>
      <c r="E6" s="296"/>
      <c r="F6" s="296"/>
      <c r="G6" s="296"/>
      <c r="H6" s="296"/>
      <c r="I6" s="296"/>
      <c r="J6" s="296"/>
      <c r="K6" s="296"/>
      <c r="L6" s="296"/>
      <c r="M6" s="296"/>
      <c r="N6" s="296"/>
      <c r="O6" s="296"/>
      <c r="P6" s="307"/>
      <c r="Q6" s="290"/>
    </row>
    <row r="7" spans="1:17" ht="12.75">
      <c r="A7" s="318"/>
      <c r="B7" s="308" t="s">
        <v>25</v>
      </c>
      <c r="C7" s="297"/>
      <c r="D7" s="297"/>
      <c r="E7" s="297"/>
      <c r="F7" s="297"/>
      <c r="G7" s="297"/>
      <c r="H7" s="297"/>
      <c r="I7" s="297"/>
      <c r="J7" s="297"/>
      <c r="K7" s="297"/>
      <c r="L7" s="297"/>
      <c r="M7" s="297"/>
      <c r="N7" s="297"/>
      <c r="O7" s="297"/>
      <c r="P7" s="309"/>
      <c r="Q7" s="290"/>
    </row>
    <row r="8" spans="1:17" ht="51">
      <c r="A8" s="318"/>
      <c r="B8" s="310">
        <v>1</v>
      </c>
      <c r="C8" s="245" t="s">
        <v>192</v>
      </c>
      <c r="D8" s="245"/>
      <c r="E8" s="60" t="s">
        <v>151</v>
      </c>
      <c r="F8" s="246">
        <v>13.600000000000005</v>
      </c>
      <c r="G8" s="60">
        <v>0</v>
      </c>
      <c r="H8" s="60">
        <v>4</v>
      </c>
      <c r="I8" s="60">
        <v>4</v>
      </c>
      <c r="J8" s="60">
        <v>0.8</v>
      </c>
      <c r="K8" s="60">
        <v>0.8</v>
      </c>
      <c r="L8" s="60">
        <v>0.8</v>
      </c>
      <c r="M8" s="60">
        <v>0.8</v>
      </c>
      <c r="N8" s="60">
        <v>0.8</v>
      </c>
      <c r="O8" s="60">
        <v>0.8</v>
      </c>
      <c r="P8" s="324">
        <v>0.8</v>
      </c>
      <c r="Q8" s="363" t="s">
        <v>15</v>
      </c>
    </row>
    <row r="9" spans="1:17" ht="12.75" hidden="1">
      <c r="A9" s="318"/>
      <c r="B9" s="310">
        <v>2</v>
      </c>
      <c r="C9" s="245"/>
      <c r="D9" s="245"/>
      <c r="E9" s="60" t="s">
        <v>151</v>
      </c>
      <c r="F9" s="246">
        <v>0</v>
      </c>
      <c r="G9" s="247">
        <v>0</v>
      </c>
      <c r="H9" s="247">
        <v>0</v>
      </c>
      <c r="I9" s="247">
        <v>0</v>
      </c>
      <c r="J9" s="247">
        <v>0</v>
      </c>
      <c r="K9" s="247">
        <v>0</v>
      </c>
      <c r="L9" s="247">
        <v>0</v>
      </c>
      <c r="M9" s="247">
        <v>0</v>
      </c>
      <c r="N9" s="247">
        <v>0</v>
      </c>
      <c r="O9" s="247">
        <v>0</v>
      </c>
      <c r="P9" s="248">
        <v>0</v>
      </c>
      <c r="Q9" s="290"/>
    </row>
    <row r="10" spans="1:17" ht="12.75" hidden="1">
      <c r="A10" s="318"/>
      <c r="B10" s="310">
        <v>3</v>
      </c>
      <c r="C10" s="245"/>
      <c r="D10" s="245"/>
      <c r="E10" s="60" t="s">
        <v>151</v>
      </c>
      <c r="F10" s="246">
        <v>0</v>
      </c>
      <c r="G10" s="247">
        <v>0</v>
      </c>
      <c r="H10" s="247">
        <v>0</v>
      </c>
      <c r="I10" s="247">
        <v>0</v>
      </c>
      <c r="J10" s="247">
        <v>0</v>
      </c>
      <c r="K10" s="247">
        <v>0</v>
      </c>
      <c r="L10" s="247">
        <v>0</v>
      </c>
      <c r="M10" s="247">
        <v>0</v>
      </c>
      <c r="N10" s="247">
        <v>0</v>
      </c>
      <c r="O10" s="247">
        <v>0</v>
      </c>
      <c r="P10" s="248">
        <v>0</v>
      </c>
      <c r="Q10" s="290"/>
    </row>
    <row r="11" spans="1:17" ht="12.75" hidden="1">
      <c r="A11" s="318"/>
      <c r="B11" s="310">
        <v>4</v>
      </c>
      <c r="C11" s="60"/>
      <c r="D11" s="60"/>
      <c r="E11" s="60"/>
      <c r="F11" s="246">
        <v>0</v>
      </c>
      <c r="G11" s="247">
        <v>0</v>
      </c>
      <c r="H11" s="247">
        <v>0</v>
      </c>
      <c r="I11" s="247">
        <v>0</v>
      </c>
      <c r="J11" s="247">
        <v>0</v>
      </c>
      <c r="K11" s="247">
        <v>0</v>
      </c>
      <c r="L11" s="247">
        <v>0</v>
      </c>
      <c r="M11" s="247">
        <v>0</v>
      </c>
      <c r="N11" s="247">
        <v>0</v>
      </c>
      <c r="O11" s="247">
        <v>0</v>
      </c>
      <c r="P11" s="248">
        <v>0</v>
      </c>
      <c r="Q11" s="290"/>
    </row>
    <row r="12" spans="1:17" ht="12.75" hidden="1">
      <c r="A12" s="318"/>
      <c r="B12" s="310">
        <v>5</v>
      </c>
      <c r="C12" s="60"/>
      <c r="D12" s="60"/>
      <c r="E12" s="60"/>
      <c r="F12" s="246">
        <v>0</v>
      </c>
      <c r="G12" s="247">
        <v>0</v>
      </c>
      <c r="H12" s="247">
        <v>0</v>
      </c>
      <c r="I12" s="247">
        <v>0</v>
      </c>
      <c r="J12" s="247">
        <v>0</v>
      </c>
      <c r="K12" s="247">
        <v>0</v>
      </c>
      <c r="L12" s="247">
        <v>0</v>
      </c>
      <c r="M12" s="247">
        <v>0</v>
      </c>
      <c r="N12" s="247">
        <v>0</v>
      </c>
      <c r="O12" s="247">
        <v>0</v>
      </c>
      <c r="P12" s="248">
        <v>0</v>
      </c>
      <c r="Q12" s="290"/>
    </row>
    <row r="13" spans="1:17" ht="12.75" hidden="1">
      <c r="A13" s="318"/>
      <c r="B13" s="310"/>
      <c r="C13" s="60"/>
      <c r="D13" s="60"/>
      <c r="E13" s="60"/>
      <c r="F13" s="246">
        <v>0</v>
      </c>
      <c r="G13" s="247"/>
      <c r="H13" s="247"/>
      <c r="I13" s="247"/>
      <c r="J13" s="247"/>
      <c r="K13" s="247"/>
      <c r="L13" s="247"/>
      <c r="M13" s="247"/>
      <c r="N13" s="247"/>
      <c r="O13" s="247"/>
      <c r="P13" s="248"/>
      <c r="Q13" s="290"/>
    </row>
    <row r="14" spans="1:17" ht="12.75" hidden="1">
      <c r="A14" s="318"/>
      <c r="B14" s="308" t="s">
        <v>41</v>
      </c>
      <c r="C14" s="297"/>
      <c r="D14" s="297"/>
      <c r="E14" s="297"/>
      <c r="F14" s="298"/>
      <c r="G14" s="299"/>
      <c r="H14" s="299"/>
      <c r="I14" s="299"/>
      <c r="J14" s="299"/>
      <c r="K14" s="299"/>
      <c r="L14" s="299"/>
      <c r="M14" s="299"/>
      <c r="N14" s="299"/>
      <c r="O14" s="299"/>
      <c r="P14" s="311"/>
      <c r="Q14" s="290"/>
    </row>
    <row r="15" spans="1:17" ht="12.75" hidden="1">
      <c r="A15" s="318"/>
      <c r="B15" s="310">
        <v>6</v>
      </c>
      <c r="C15" s="60"/>
      <c r="D15" s="60"/>
      <c r="E15" s="60" t="s">
        <v>151</v>
      </c>
      <c r="F15" s="246">
        <v>0</v>
      </c>
      <c r="G15" s="247">
        <v>0</v>
      </c>
      <c r="H15" s="247">
        <v>0</v>
      </c>
      <c r="I15" s="247">
        <v>0</v>
      </c>
      <c r="J15" s="247">
        <v>0</v>
      </c>
      <c r="K15" s="247">
        <v>0</v>
      </c>
      <c r="L15" s="247">
        <v>0</v>
      </c>
      <c r="M15" s="247">
        <v>0</v>
      </c>
      <c r="N15" s="247">
        <v>0</v>
      </c>
      <c r="O15" s="247">
        <v>0</v>
      </c>
      <c r="P15" s="248">
        <v>0</v>
      </c>
      <c r="Q15" s="290"/>
    </row>
    <row r="16" spans="1:17" ht="12.75" hidden="1">
      <c r="A16" s="318"/>
      <c r="B16" s="310">
        <v>7</v>
      </c>
      <c r="C16" s="60"/>
      <c r="D16" s="60"/>
      <c r="E16" s="60" t="s">
        <v>151</v>
      </c>
      <c r="F16" s="246">
        <v>0</v>
      </c>
      <c r="G16" s="247">
        <v>0</v>
      </c>
      <c r="H16" s="247">
        <v>0</v>
      </c>
      <c r="I16" s="247">
        <v>0</v>
      </c>
      <c r="J16" s="247">
        <v>0</v>
      </c>
      <c r="K16" s="247">
        <v>0</v>
      </c>
      <c r="L16" s="247">
        <v>0</v>
      </c>
      <c r="M16" s="247">
        <v>0</v>
      </c>
      <c r="N16" s="247">
        <v>0</v>
      </c>
      <c r="O16" s="247">
        <v>0</v>
      </c>
      <c r="P16" s="248">
        <v>0</v>
      </c>
      <c r="Q16" s="290"/>
    </row>
    <row r="17" spans="1:17" s="237" customFormat="1" ht="12.75">
      <c r="A17" s="319"/>
      <c r="B17" s="312"/>
      <c r="C17" s="272" t="s">
        <v>42</v>
      </c>
      <c r="D17" s="272"/>
      <c r="E17" s="272"/>
      <c r="F17" s="246">
        <v>13.600000000000005</v>
      </c>
      <c r="G17" s="246">
        <v>0</v>
      </c>
      <c r="H17" s="246">
        <v>4</v>
      </c>
      <c r="I17" s="246">
        <v>4</v>
      </c>
      <c r="J17" s="246">
        <v>0.8</v>
      </c>
      <c r="K17" s="246">
        <v>0.8</v>
      </c>
      <c r="L17" s="246">
        <v>0.8</v>
      </c>
      <c r="M17" s="246">
        <v>0.8</v>
      </c>
      <c r="N17" s="246">
        <v>0.8</v>
      </c>
      <c r="O17" s="246">
        <v>0.8</v>
      </c>
      <c r="P17" s="273">
        <v>0.8</v>
      </c>
      <c r="Q17" s="291"/>
    </row>
    <row r="18" spans="1:17" s="237" customFormat="1" ht="12.75">
      <c r="A18" s="319"/>
      <c r="B18" s="312"/>
      <c r="C18" s="272" t="s">
        <v>415</v>
      </c>
      <c r="D18" s="272"/>
      <c r="E18" s="272"/>
      <c r="F18" s="246">
        <v>0</v>
      </c>
      <c r="G18" s="246">
        <v>0</v>
      </c>
      <c r="H18" s="246">
        <v>0</v>
      </c>
      <c r="I18" s="246">
        <v>0</v>
      </c>
      <c r="J18" s="246">
        <v>0</v>
      </c>
      <c r="K18" s="246">
        <v>0</v>
      </c>
      <c r="L18" s="246">
        <v>0</v>
      </c>
      <c r="M18" s="246">
        <v>0</v>
      </c>
      <c r="N18" s="246">
        <v>0</v>
      </c>
      <c r="O18" s="246">
        <v>0</v>
      </c>
      <c r="P18" s="273">
        <v>0</v>
      </c>
      <c r="Q18" s="291"/>
    </row>
    <row r="19" spans="1:17" ht="15.75">
      <c r="A19" s="318"/>
      <c r="B19" s="306" t="s">
        <v>46</v>
      </c>
      <c r="C19" s="296"/>
      <c r="D19" s="300" t="s">
        <v>49</v>
      </c>
      <c r="E19" s="296"/>
      <c r="F19" s="301"/>
      <c r="G19" s="301"/>
      <c r="H19" s="301"/>
      <c r="I19" s="301"/>
      <c r="J19" s="301"/>
      <c r="K19" s="301"/>
      <c r="L19" s="301"/>
      <c r="M19" s="301"/>
      <c r="N19" s="301"/>
      <c r="O19" s="301"/>
      <c r="P19" s="313"/>
      <c r="Q19" s="290"/>
    </row>
    <row r="20" spans="1:17" ht="51">
      <c r="A20" s="318"/>
      <c r="B20" s="310">
        <v>1</v>
      </c>
      <c r="C20" s="332" t="s">
        <v>354</v>
      </c>
      <c r="D20" s="278" t="s">
        <v>50</v>
      </c>
      <c r="E20" s="60" t="s">
        <v>151</v>
      </c>
      <c r="F20" s="246">
        <f>SUM(G20:P20)</f>
        <v>190.75675059999998</v>
      </c>
      <c r="G20" s="326">
        <f>VLOOKUP(G4,'Action 9_assumptions'!$B$29:$F$38,5,FALSE)/1000000</f>
        <v>0</v>
      </c>
      <c r="H20" s="326">
        <f>VLOOKUP(H4,'Action 9_assumptions'!$B$29:$F$38,5,FALSE)/1000000</f>
        <v>2.3944362</v>
      </c>
      <c r="I20" s="326">
        <f>VLOOKUP(I4,'Action 9_assumptions'!$B$29:$F$38,5,FALSE)/1000000</f>
        <v>4.7888724</v>
      </c>
      <c r="J20" s="326">
        <f>VLOOKUP(J4,'Action 9_assumptions'!$B$29:$F$38,5,FALSE)/1000000</f>
        <v>11.972181</v>
      </c>
      <c r="K20" s="326">
        <f>VLOOKUP(K4,'Action 9_assumptions'!$B$29:$F$38,5,FALSE)/1000000</f>
        <v>15.962908</v>
      </c>
      <c r="L20" s="326">
        <f>VLOOKUP(L4,'Action 9_assumptions'!$B$29:$F$38,5,FALSE)/1000000</f>
        <v>19.953635</v>
      </c>
      <c r="M20" s="326">
        <f>VLOOKUP(M4,'Action 9_assumptions'!$B$29:$F$38,5,FALSE)/1000000</f>
        <v>23.944362</v>
      </c>
      <c r="N20" s="326">
        <f>VLOOKUP(N4,'Action 9_assumptions'!$B$29:$F$38,5,FALSE)/1000000</f>
        <v>31.925816</v>
      </c>
      <c r="O20" s="326">
        <f>VLOOKUP(O4,'Action 9_assumptions'!$B$29:$F$38,5,FALSE)/1000000</f>
        <v>39.90727</v>
      </c>
      <c r="P20" s="327">
        <f>VLOOKUP(P4,'Action 9_assumptions'!$B$29:$F$38,5,FALSE)/1000000</f>
        <v>39.90727</v>
      </c>
      <c r="Q20" s="364" t="s">
        <v>14</v>
      </c>
    </row>
    <row r="21" spans="1:17" ht="25.5">
      <c r="A21" s="318"/>
      <c r="B21" s="310">
        <v>2</v>
      </c>
      <c r="C21" s="332" t="s">
        <v>193</v>
      </c>
      <c r="D21" s="278" t="s">
        <v>378</v>
      </c>
      <c r="E21" s="60" t="s">
        <v>151</v>
      </c>
      <c r="F21" s="246">
        <f>SUM(G21:P21)</f>
        <v>5.625</v>
      </c>
      <c r="G21" s="60">
        <v>0</v>
      </c>
      <c r="H21" s="60">
        <v>0.12</v>
      </c>
      <c r="I21" s="60">
        <v>0.375</v>
      </c>
      <c r="J21" s="60">
        <v>0.63</v>
      </c>
      <c r="K21" s="60">
        <v>0.75</v>
      </c>
      <c r="L21" s="60">
        <v>0.75</v>
      </c>
      <c r="M21" s="60">
        <v>0.75</v>
      </c>
      <c r="N21" s="60">
        <v>0.75</v>
      </c>
      <c r="O21" s="60">
        <v>0.75</v>
      </c>
      <c r="P21" s="324">
        <v>0.75</v>
      </c>
      <c r="Q21" s="290"/>
    </row>
    <row r="22" spans="1:17" ht="12.75">
      <c r="A22" s="318"/>
      <c r="B22" s="310">
        <v>3</v>
      </c>
      <c r="C22" s="60"/>
      <c r="D22" s="278"/>
      <c r="E22" s="60"/>
      <c r="F22" s="246">
        <f>SUM(G22:P22)</f>
        <v>0</v>
      </c>
      <c r="G22" s="247">
        <v>0</v>
      </c>
      <c r="H22" s="247">
        <v>0</v>
      </c>
      <c r="I22" s="247">
        <v>0</v>
      </c>
      <c r="J22" s="247">
        <v>0</v>
      </c>
      <c r="K22" s="247">
        <v>0</v>
      </c>
      <c r="L22" s="247">
        <v>0</v>
      </c>
      <c r="M22" s="247">
        <v>0</v>
      </c>
      <c r="N22" s="247">
        <v>0</v>
      </c>
      <c r="O22" s="247">
        <v>0</v>
      </c>
      <c r="P22" s="248">
        <v>0</v>
      </c>
      <c r="Q22" s="290"/>
    </row>
    <row r="23" spans="1:17" ht="12.75">
      <c r="A23" s="318"/>
      <c r="B23" s="310"/>
      <c r="C23" s="60"/>
      <c r="D23" s="278"/>
      <c r="E23" s="60"/>
      <c r="F23" s="246">
        <f>SUM(G23:P23)</f>
        <v>0</v>
      </c>
      <c r="G23" s="247">
        <v>0</v>
      </c>
      <c r="H23" s="247">
        <v>0</v>
      </c>
      <c r="I23" s="247">
        <v>0</v>
      </c>
      <c r="J23" s="247">
        <v>0</v>
      </c>
      <c r="K23" s="247">
        <v>0</v>
      </c>
      <c r="L23" s="247">
        <v>0</v>
      </c>
      <c r="M23" s="247">
        <v>0</v>
      </c>
      <c r="N23" s="247">
        <v>0</v>
      </c>
      <c r="O23" s="247">
        <v>0</v>
      </c>
      <c r="P23" s="248">
        <v>0</v>
      </c>
      <c r="Q23" s="290"/>
    </row>
    <row r="24" spans="1:17" ht="15.75">
      <c r="A24" s="318"/>
      <c r="B24" s="306" t="s">
        <v>29</v>
      </c>
      <c r="C24" s="296"/>
      <c r="D24" s="296"/>
      <c r="E24" s="296"/>
      <c r="F24" s="301"/>
      <c r="G24" s="301"/>
      <c r="H24" s="301"/>
      <c r="I24" s="301"/>
      <c r="J24" s="301"/>
      <c r="K24" s="301"/>
      <c r="L24" s="301"/>
      <c r="M24" s="301"/>
      <c r="N24" s="301"/>
      <c r="O24" s="301"/>
      <c r="P24" s="313"/>
      <c r="Q24" s="290"/>
    </row>
    <row r="25" spans="1:17" ht="12.75">
      <c r="A25" s="318"/>
      <c r="B25" s="310"/>
      <c r="C25" s="60" t="s">
        <v>44</v>
      </c>
      <c r="D25" s="60"/>
      <c r="E25" s="60"/>
      <c r="F25" s="246">
        <f>SUM(F17:F18)</f>
        <v>13.600000000000005</v>
      </c>
      <c r="G25" s="247">
        <f aca="true" t="shared" si="0" ref="G25:P25">SUM(G17:G18)</f>
        <v>0</v>
      </c>
      <c r="H25" s="247">
        <f t="shared" si="0"/>
        <v>4</v>
      </c>
      <c r="I25" s="247">
        <f t="shared" si="0"/>
        <v>4</v>
      </c>
      <c r="J25" s="247">
        <f t="shared" si="0"/>
        <v>0.8</v>
      </c>
      <c r="K25" s="247">
        <f t="shared" si="0"/>
        <v>0.8</v>
      </c>
      <c r="L25" s="247">
        <f t="shared" si="0"/>
        <v>0.8</v>
      </c>
      <c r="M25" s="247">
        <f t="shared" si="0"/>
        <v>0.8</v>
      </c>
      <c r="N25" s="247">
        <f t="shared" si="0"/>
        <v>0.8</v>
      </c>
      <c r="O25" s="247">
        <f t="shared" si="0"/>
        <v>0.8</v>
      </c>
      <c r="P25" s="248">
        <f t="shared" si="0"/>
        <v>0.8</v>
      </c>
      <c r="Q25" s="290"/>
    </row>
    <row r="26" spans="1:17" ht="12.75">
      <c r="A26" s="318"/>
      <c r="B26" s="310"/>
      <c r="C26" s="60" t="s">
        <v>47</v>
      </c>
      <c r="D26" s="60"/>
      <c r="E26" s="60"/>
      <c r="F26" s="246">
        <f>SUM(F20:F23)</f>
        <v>196.38175059999998</v>
      </c>
      <c r="G26" s="247">
        <f aca="true" t="shared" si="1" ref="G26:P26">SUM(G20:G23)</f>
        <v>0</v>
      </c>
      <c r="H26" s="247">
        <f t="shared" si="1"/>
        <v>2.5144362</v>
      </c>
      <c r="I26" s="247">
        <f t="shared" si="1"/>
        <v>5.1638724</v>
      </c>
      <c r="J26" s="247">
        <f t="shared" si="1"/>
        <v>12.602181000000002</v>
      </c>
      <c r="K26" s="247">
        <f t="shared" si="1"/>
        <v>16.712908</v>
      </c>
      <c r="L26" s="247">
        <f t="shared" si="1"/>
        <v>20.703635</v>
      </c>
      <c r="M26" s="247">
        <f t="shared" si="1"/>
        <v>24.694362</v>
      </c>
      <c r="N26" s="247">
        <f t="shared" si="1"/>
        <v>32.675816</v>
      </c>
      <c r="O26" s="247">
        <f t="shared" si="1"/>
        <v>40.65727</v>
      </c>
      <c r="P26" s="248">
        <f t="shared" si="1"/>
        <v>40.65727</v>
      </c>
      <c r="Q26" s="290"/>
    </row>
    <row r="27" spans="1:17" s="237" customFormat="1" ht="12.75">
      <c r="A27" s="319"/>
      <c r="B27" s="312"/>
      <c r="C27" s="272" t="s">
        <v>48</v>
      </c>
      <c r="D27" s="272"/>
      <c r="E27" s="272"/>
      <c r="F27" s="246">
        <f aca="true" t="shared" si="2" ref="F27:P27">F25-F26</f>
        <v>-182.78175059999998</v>
      </c>
      <c r="G27" s="246">
        <f t="shared" si="2"/>
        <v>0</v>
      </c>
      <c r="H27" s="246">
        <f t="shared" si="2"/>
        <v>1.4855638</v>
      </c>
      <c r="I27" s="246">
        <f t="shared" si="2"/>
        <v>-1.1638723999999998</v>
      </c>
      <c r="J27" s="246">
        <f t="shared" si="2"/>
        <v>-11.802181000000001</v>
      </c>
      <c r="K27" s="246">
        <f t="shared" si="2"/>
        <v>-15.912907999999998</v>
      </c>
      <c r="L27" s="246">
        <f t="shared" si="2"/>
        <v>-19.903634999999998</v>
      </c>
      <c r="M27" s="246">
        <f t="shared" si="2"/>
        <v>-23.894362</v>
      </c>
      <c r="N27" s="246">
        <f t="shared" si="2"/>
        <v>-31.875815999999997</v>
      </c>
      <c r="O27" s="246">
        <f t="shared" si="2"/>
        <v>-39.85727</v>
      </c>
      <c r="P27" s="273">
        <f t="shared" si="2"/>
        <v>-39.85727</v>
      </c>
      <c r="Q27" s="291"/>
    </row>
    <row r="28" spans="1:17" ht="15.75">
      <c r="A28" s="318"/>
      <c r="B28" s="306" t="s">
        <v>45</v>
      </c>
      <c r="C28" s="296"/>
      <c r="D28" s="296"/>
      <c r="E28" s="296"/>
      <c r="F28" s="301"/>
      <c r="G28" s="301"/>
      <c r="H28" s="301"/>
      <c r="I28" s="301"/>
      <c r="J28" s="301"/>
      <c r="K28" s="301"/>
      <c r="L28" s="301"/>
      <c r="M28" s="301"/>
      <c r="N28" s="301"/>
      <c r="O28" s="301"/>
      <c r="P28" s="313"/>
      <c r="Q28" s="290"/>
    </row>
    <row r="29" spans="1:17" ht="12.75">
      <c r="A29" s="318"/>
      <c r="B29" s="310"/>
      <c r="C29" s="60" t="s">
        <v>20</v>
      </c>
      <c r="D29" s="60"/>
      <c r="E29" s="60"/>
      <c r="F29" s="246">
        <f>F25*2.4</f>
        <v>32.64000000000001</v>
      </c>
      <c r="G29" s="247">
        <f aca="true" t="shared" si="3" ref="G29:P29">G25*2.4</f>
        <v>0</v>
      </c>
      <c r="H29" s="247">
        <f t="shared" si="3"/>
        <v>9.6</v>
      </c>
      <c r="I29" s="247">
        <f t="shared" si="3"/>
        <v>9.6</v>
      </c>
      <c r="J29" s="247">
        <f t="shared" si="3"/>
        <v>1.92</v>
      </c>
      <c r="K29" s="247">
        <f t="shared" si="3"/>
        <v>1.92</v>
      </c>
      <c r="L29" s="247">
        <f t="shared" si="3"/>
        <v>1.92</v>
      </c>
      <c r="M29" s="247">
        <f t="shared" si="3"/>
        <v>1.92</v>
      </c>
      <c r="N29" s="247">
        <f t="shared" si="3"/>
        <v>1.92</v>
      </c>
      <c r="O29" s="247">
        <f t="shared" si="3"/>
        <v>1.92</v>
      </c>
      <c r="P29" s="248">
        <f t="shared" si="3"/>
        <v>1.92</v>
      </c>
      <c r="Q29" s="290"/>
    </row>
    <row r="30" spans="1:17" ht="13.5" thickBot="1">
      <c r="A30" s="318"/>
      <c r="B30" s="314"/>
      <c r="C30" s="281" t="s">
        <v>46</v>
      </c>
      <c r="D30" s="281"/>
      <c r="E30" s="281"/>
      <c r="F30" s="282">
        <f>F26*2.4</f>
        <v>471.31620143999993</v>
      </c>
      <c r="G30" s="283">
        <f aca="true" t="shared" si="4" ref="G30:P30">G26*2.4</f>
        <v>0</v>
      </c>
      <c r="H30" s="283">
        <f t="shared" si="4"/>
        <v>6.0346468799999995</v>
      </c>
      <c r="I30" s="283">
        <f t="shared" si="4"/>
        <v>12.393293759999999</v>
      </c>
      <c r="J30" s="283">
        <f t="shared" si="4"/>
        <v>30.2452344</v>
      </c>
      <c r="K30" s="283">
        <f t="shared" si="4"/>
        <v>40.110979199999996</v>
      </c>
      <c r="L30" s="283">
        <f t="shared" si="4"/>
        <v>49.68872399999999</v>
      </c>
      <c r="M30" s="283">
        <f t="shared" si="4"/>
        <v>59.2664688</v>
      </c>
      <c r="N30" s="283">
        <f t="shared" si="4"/>
        <v>78.4219584</v>
      </c>
      <c r="O30" s="283">
        <f t="shared" si="4"/>
        <v>97.57744799999999</v>
      </c>
      <c r="P30" s="284">
        <f t="shared" si="4"/>
        <v>97.57744799999999</v>
      </c>
      <c r="Q30" s="290"/>
    </row>
    <row r="31" spans="2:16" ht="12.75">
      <c r="B31" s="295"/>
      <c r="C31" s="295"/>
      <c r="D31" s="295"/>
      <c r="E31" s="295"/>
      <c r="F31" s="295"/>
      <c r="G31" s="295"/>
      <c r="H31" s="295"/>
      <c r="I31" s="295"/>
      <c r="J31" s="295"/>
      <c r="K31" s="295"/>
      <c r="L31" s="295"/>
      <c r="M31" s="295"/>
      <c r="N31" s="295"/>
      <c r="O31" s="295"/>
      <c r="P31" s="295"/>
    </row>
  </sheetData>
  <sheetProtection/>
  <mergeCells count="1">
    <mergeCell ref="C2:P3"/>
  </mergeCells>
  <dataValidations count="1">
    <dataValidation type="list" allowBlank="1" showInputMessage="1" showErrorMessage="1" sqref="D20:D23">
      <formula1>"Y, N"</formula1>
    </dataValidation>
  </dataValidation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Q31"/>
  <sheetViews>
    <sheetView zoomScalePageLayoutView="0" workbookViewId="0" topLeftCell="A1">
      <selection activeCell="C48" sqref="C48"/>
    </sheetView>
  </sheetViews>
  <sheetFormatPr defaultColWidth="9.140625" defaultRowHeight="12.75"/>
  <cols>
    <col min="1" max="1" width="3.57421875" style="236" customWidth="1"/>
    <col min="2" max="2" width="4.7109375" style="236" customWidth="1"/>
    <col min="3" max="3" width="24.140625" style="236" customWidth="1"/>
    <col min="4" max="16384" width="9.140625" style="236" customWidth="1"/>
  </cols>
  <sheetData>
    <row r="1" ht="12.75">
      <c r="B1" s="289">
        <v>25</v>
      </c>
    </row>
    <row r="2" spans="3:16" ht="12.75">
      <c r="C2" s="381" t="str">
        <f>VLOOKUP(B1,Summary!$B$7:$C$36,2,FALSE)</f>
        <v>Providers and Commissioners are encouraged to implement personal and professional access to view records across specialties and settings through ‘portals’ or other solutions.   </v>
      </c>
      <c r="D2" s="367" t="e">
        <f>VLOOKUP(C1,#REF!,2,FALSE)</f>
        <v>#REF!</v>
      </c>
      <c r="E2" s="367" t="e">
        <f>VLOOKUP(D1,#REF!,2,FALSE)</f>
        <v>#REF!</v>
      </c>
      <c r="F2" s="367" t="e">
        <f>VLOOKUP(E1,#REF!,2,FALSE)</f>
        <v>#REF!</v>
      </c>
      <c r="G2" s="367" t="e">
        <v>#REF!</v>
      </c>
      <c r="H2" s="367" t="e">
        <v>#REF!</v>
      </c>
      <c r="I2" s="367" t="e">
        <v>#REF!</v>
      </c>
      <c r="J2" s="367" t="e">
        <v>#REF!</v>
      </c>
      <c r="K2" s="367" t="e">
        <v>#REF!</v>
      </c>
      <c r="L2" s="367" t="e">
        <v>#REF!</v>
      </c>
      <c r="M2" s="367" t="e">
        <v>#REF!</v>
      </c>
      <c r="N2" s="367" t="e">
        <v>#REF!</v>
      </c>
      <c r="O2" s="367" t="e">
        <v>#REF!</v>
      </c>
      <c r="P2" s="367" t="e">
        <v>#REF!</v>
      </c>
    </row>
    <row r="3" spans="3:16" ht="12.75">
      <c r="C3" s="367" t="e">
        <f>VLOOKUP(B2,#REF!,2,FALSE)</f>
        <v>#REF!</v>
      </c>
      <c r="D3" s="367" t="e">
        <f>VLOOKUP(C2,#REF!,2,FALSE)</f>
        <v>#REF!</v>
      </c>
      <c r="E3" s="367" t="e">
        <f>VLOOKUP(D2,#REF!,2,FALSE)</f>
        <v>#REF!</v>
      </c>
      <c r="F3" s="367" t="e">
        <f>VLOOKUP(E2,#REF!,2,FALSE)</f>
        <v>#REF!</v>
      </c>
      <c r="G3" s="367" t="e">
        <v>#REF!</v>
      </c>
      <c r="H3" s="367" t="e">
        <v>#REF!</v>
      </c>
      <c r="I3" s="367" t="e">
        <v>#REF!</v>
      </c>
      <c r="J3" s="367" t="e">
        <v>#REF!</v>
      </c>
      <c r="K3" s="367" t="e">
        <v>#REF!</v>
      </c>
      <c r="L3" s="367" t="e">
        <v>#REF!</v>
      </c>
      <c r="M3" s="367" t="e">
        <v>#REF!</v>
      </c>
      <c r="N3" s="367" t="e">
        <v>#REF!</v>
      </c>
      <c r="O3" s="367" t="e">
        <v>#REF!</v>
      </c>
      <c r="P3" s="367" t="e">
        <v>#REF!</v>
      </c>
    </row>
    <row r="4" spans="2:16" ht="13.5" thickBot="1">
      <c r="B4" s="292"/>
      <c r="C4" s="292"/>
      <c r="D4" s="292"/>
      <c r="E4" s="292"/>
      <c r="F4" s="293" t="s">
        <v>30</v>
      </c>
      <c r="G4" s="294">
        <v>0</v>
      </c>
      <c r="H4" s="294">
        <v>1</v>
      </c>
      <c r="I4" s="294">
        <v>2</v>
      </c>
      <c r="J4" s="294">
        <v>3</v>
      </c>
      <c r="K4" s="294">
        <v>4</v>
      </c>
      <c r="L4" s="294">
        <v>5</v>
      </c>
      <c r="M4" s="294">
        <v>6</v>
      </c>
      <c r="N4" s="294">
        <v>7</v>
      </c>
      <c r="O4" s="294">
        <v>8</v>
      </c>
      <c r="P4" s="294">
        <v>9</v>
      </c>
    </row>
    <row r="5" spans="1:17" ht="26.25">
      <c r="A5" s="318"/>
      <c r="B5" s="302" t="s">
        <v>26</v>
      </c>
      <c r="C5" s="303" t="s">
        <v>19</v>
      </c>
      <c r="D5" s="303" t="s">
        <v>27</v>
      </c>
      <c r="E5" s="303" t="s">
        <v>28</v>
      </c>
      <c r="F5" s="303" t="s">
        <v>29</v>
      </c>
      <c r="G5" s="304" t="s">
        <v>31</v>
      </c>
      <c r="H5" s="304" t="s">
        <v>32</v>
      </c>
      <c r="I5" s="304" t="s">
        <v>33</v>
      </c>
      <c r="J5" s="304" t="s">
        <v>34</v>
      </c>
      <c r="K5" s="304" t="s">
        <v>35</v>
      </c>
      <c r="L5" s="304" t="s">
        <v>36</v>
      </c>
      <c r="M5" s="304" t="s">
        <v>37</v>
      </c>
      <c r="N5" s="304" t="s">
        <v>38</v>
      </c>
      <c r="O5" s="304" t="s">
        <v>39</v>
      </c>
      <c r="P5" s="305" t="s">
        <v>40</v>
      </c>
      <c r="Q5" s="290"/>
    </row>
    <row r="6" spans="1:17" ht="15.75">
      <c r="A6" s="318"/>
      <c r="B6" s="306" t="s">
        <v>20</v>
      </c>
      <c r="C6" s="296"/>
      <c r="D6" s="296"/>
      <c r="E6" s="296"/>
      <c r="F6" s="296"/>
      <c r="G6" s="296"/>
      <c r="H6" s="296"/>
      <c r="I6" s="296"/>
      <c r="J6" s="296"/>
      <c r="K6" s="296"/>
      <c r="L6" s="296"/>
      <c r="M6" s="296"/>
      <c r="N6" s="296"/>
      <c r="O6" s="296"/>
      <c r="P6" s="307"/>
      <c r="Q6" s="290"/>
    </row>
    <row r="7" spans="1:17" ht="12.75">
      <c r="A7" s="318"/>
      <c r="B7" s="308" t="s">
        <v>25</v>
      </c>
      <c r="C7" s="297"/>
      <c r="D7" s="297"/>
      <c r="E7" s="297"/>
      <c r="F7" s="297"/>
      <c r="G7" s="297"/>
      <c r="H7" s="297"/>
      <c r="I7" s="297"/>
      <c r="J7" s="297"/>
      <c r="K7" s="297"/>
      <c r="L7" s="297"/>
      <c r="M7" s="297"/>
      <c r="N7" s="297"/>
      <c r="O7" s="297"/>
      <c r="P7" s="309"/>
      <c r="Q7" s="290"/>
    </row>
    <row r="8" spans="1:17" ht="76.5">
      <c r="A8" s="318"/>
      <c r="B8" s="244">
        <v>1</v>
      </c>
      <c r="C8" s="245" t="s">
        <v>16</v>
      </c>
      <c r="D8" s="245"/>
      <c r="E8" s="60" t="s">
        <v>151</v>
      </c>
      <c r="F8" s="246">
        <f>SUM(G8:P8)</f>
        <v>120</v>
      </c>
      <c r="G8" s="247">
        <v>0</v>
      </c>
      <c r="H8" s="247">
        <v>0</v>
      </c>
      <c r="I8" s="247">
        <v>0</v>
      </c>
      <c r="J8" s="247">
        <v>0</v>
      </c>
      <c r="K8" s="247">
        <v>20</v>
      </c>
      <c r="L8" s="247">
        <v>20</v>
      </c>
      <c r="M8" s="247">
        <v>20</v>
      </c>
      <c r="N8" s="247">
        <v>20</v>
      </c>
      <c r="O8" s="247">
        <v>20</v>
      </c>
      <c r="P8" s="248">
        <v>20</v>
      </c>
      <c r="Q8" s="290"/>
    </row>
    <row r="9" spans="1:17" ht="12.75" hidden="1">
      <c r="A9" s="318"/>
      <c r="B9" s="310">
        <v>2</v>
      </c>
      <c r="C9" s="60"/>
      <c r="D9" s="60"/>
      <c r="E9" s="60"/>
      <c r="F9" s="60"/>
      <c r="G9" s="60"/>
      <c r="H9" s="60"/>
      <c r="I9" s="60"/>
      <c r="J9" s="60"/>
      <c r="K9" s="60"/>
      <c r="L9" s="60"/>
      <c r="M9" s="60"/>
      <c r="N9" s="60"/>
      <c r="O9" s="60"/>
      <c r="P9" s="324"/>
      <c r="Q9" s="290"/>
    </row>
    <row r="10" spans="1:17" ht="12.75" hidden="1">
      <c r="A10" s="318"/>
      <c r="B10" s="310">
        <v>3</v>
      </c>
      <c r="C10" s="245"/>
      <c r="D10" s="245"/>
      <c r="E10" s="60"/>
      <c r="F10" s="246">
        <f>SUM(G10:P10)</f>
        <v>0</v>
      </c>
      <c r="G10" s="247">
        <v>0</v>
      </c>
      <c r="H10" s="247">
        <v>0</v>
      </c>
      <c r="I10" s="247">
        <v>0</v>
      </c>
      <c r="J10" s="247">
        <v>0</v>
      </c>
      <c r="K10" s="247">
        <v>0</v>
      </c>
      <c r="L10" s="247">
        <v>0</v>
      </c>
      <c r="M10" s="247">
        <v>0</v>
      </c>
      <c r="N10" s="247">
        <v>0</v>
      </c>
      <c r="O10" s="247">
        <v>0</v>
      </c>
      <c r="P10" s="248">
        <v>0</v>
      </c>
      <c r="Q10" s="290"/>
    </row>
    <row r="11" spans="1:17" ht="12.75" hidden="1">
      <c r="A11" s="318"/>
      <c r="B11" s="310">
        <v>4</v>
      </c>
      <c r="C11" s="60"/>
      <c r="D11" s="60"/>
      <c r="E11" s="60"/>
      <c r="F11" s="246">
        <f>SUM(G11:P11)</f>
        <v>0</v>
      </c>
      <c r="G11" s="247">
        <v>0</v>
      </c>
      <c r="H11" s="247">
        <v>0</v>
      </c>
      <c r="I11" s="247">
        <v>0</v>
      </c>
      <c r="J11" s="247">
        <v>0</v>
      </c>
      <c r="K11" s="247">
        <v>0</v>
      </c>
      <c r="L11" s="247">
        <v>0</v>
      </c>
      <c r="M11" s="247">
        <v>0</v>
      </c>
      <c r="N11" s="247">
        <v>0</v>
      </c>
      <c r="O11" s="247">
        <v>0</v>
      </c>
      <c r="P11" s="248">
        <v>0</v>
      </c>
      <c r="Q11" s="290"/>
    </row>
    <row r="12" spans="1:17" ht="12.75" hidden="1">
      <c r="A12" s="318"/>
      <c r="B12" s="310">
        <v>5</v>
      </c>
      <c r="C12" s="60"/>
      <c r="D12" s="60"/>
      <c r="E12" s="60"/>
      <c r="F12" s="246">
        <f>SUM(G12:P12)</f>
        <v>0</v>
      </c>
      <c r="G12" s="247">
        <v>0</v>
      </c>
      <c r="H12" s="247">
        <v>0</v>
      </c>
      <c r="I12" s="247">
        <v>0</v>
      </c>
      <c r="J12" s="247">
        <v>0</v>
      </c>
      <c r="K12" s="247">
        <v>0</v>
      </c>
      <c r="L12" s="247">
        <v>0</v>
      </c>
      <c r="M12" s="247">
        <v>0</v>
      </c>
      <c r="N12" s="247">
        <v>0</v>
      </c>
      <c r="O12" s="247">
        <v>0</v>
      </c>
      <c r="P12" s="248">
        <v>0</v>
      </c>
      <c r="Q12" s="290"/>
    </row>
    <row r="13" spans="1:17" ht="12.75" hidden="1">
      <c r="A13" s="318"/>
      <c r="B13" s="310">
        <v>6</v>
      </c>
      <c r="C13" s="60"/>
      <c r="D13" s="60"/>
      <c r="E13" s="60"/>
      <c r="F13" s="246"/>
      <c r="G13" s="247"/>
      <c r="H13" s="247"/>
      <c r="I13" s="247"/>
      <c r="J13" s="247"/>
      <c r="K13" s="247"/>
      <c r="L13" s="247"/>
      <c r="M13" s="247"/>
      <c r="N13" s="247"/>
      <c r="O13" s="247"/>
      <c r="P13" s="248"/>
      <c r="Q13" s="290"/>
    </row>
    <row r="14" spans="1:17" ht="12.75" hidden="1">
      <c r="A14" s="318"/>
      <c r="B14" s="308" t="s">
        <v>41</v>
      </c>
      <c r="C14" s="297"/>
      <c r="D14" s="297"/>
      <c r="E14" s="297"/>
      <c r="F14" s="298"/>
      <c r="G14" s="299"/>
      <c r="H14" s="299"/>
      <c r="I14" s="299"/>
      <c r="J14" s="299"/>
      <c r="K14" s="299"/>
      <c r="L14" s="299"/>
      <c r="M14" s="299"/>
      <c r="N14" s="299"/>
      <c r="O14" s="299"/>
      <c r="P14" s="311"/>
      <c r="Q14" s="290"/>
    </row>
    <row r="15" spans="1:17" ht="12.75" hidden="1">
      <c r="A15" s="318"/>
      <c r="B15" s="310">
        <v>6</v>
      </c>
      <c r="C15" s="60"/>
      <c r="D15" s="60"/>
      <c r="E15" s="60"/>
      <c r="F15" s="246">
        <f>SUM(G15:P15)</f>
        <v>0</v>
      </c>
      <c r="G15" s="247">
        <v>0</v>
      </c>
      <c r="H15" s="247">
        <v>0</v>
      </c>
      <c r="I15" s="247">
        <v>0</v>
      </c>
      <c r="J15" s="247">
        <v>0</v>
      </c>
      <c r="K15" s="247">
        <v>0</v>
      </c>
      <c r="L15" s="247">
        <v>0</v>
      </c>
      <c r="M15" s="247">
        <v>0</v>
      </c>
      <c r="N15" s="247">
        <v>0</v>
      </c>
      <c r="O15" s="247">
        <v>0</v>
      </c>
      <c r="P15" s="248">
        <v>0</v>
      </c>
      <c r="Q15" s="290"/>
    </row>
    <row r="16" spans="1:17" ht="12.75" hidden="1">
      <c r="A16" s="318"/>
      <c r="B16" s="310">
        <v>7</v>
      </c>
      <c r="C16" s="60"/>
      <c r="D16" s="60"/>
      <c r="E16" s="60"/>
      <c r="F16" s="246">
        <f>SUM(G16:P16)</f>
        <v>0</v>
      </c>
      <c r="G16" s="247">
        <v>0</v>
      </c>
      <c r="H16" s="247">
        <v>0</v>
      </c>
      <c r="I16" s="247">
        <v>0</v>
      </c>
      <c r="J16" s="247">
        <v>0</v>
      </c>
      <c r="K16" s="247">
        <v>0</v>
      </c>
      <c r="L16" s="247">
        <v>0</v>
      </c>
      <c r="M16" s="247">
        <v>0</v>
      </c>
      <c r="N16" s="247">
        <v>0</v>
      </c>
      <c r="O16" s="247">
        <v>0</v>
      </c>
      <c r="P16" s="248">
        <v>0</v>
      </c>
      <c r="Q16" s="290"/>
    </row>
    <row r="17" spans="1:17" s="237" customFormat="1" ht="12.75">
      <c r="A17" s="319"/>
      <c r="B17" s="312"/>
      <c r="C17" s="272" t="s">
        <v>42</v>
      </c>
      <c r="D17" s="272"/>
      <c r="E17" s="272"/>
      <c r="F17" s="246">
        <f aca="true" t="shared" si="0" ref="F17:P17">SUM(F8:F13)</f>
        <v>120</v>
      </c>
      <c r="G17" s="246">
        <f t="shared" si="0"/>
        <v>0</v>
      </c>
      <c r="H17" s="246">
        <f t="shared" si="0"/>
        <v>0</v>
      </c>
      <c r="I17" s="246">
        <f t="shared" si="0"/>
        <v>0</v>
      </c>
      <c r="J17" s="246">
        <f t="shared" si="0"/>
        <v>0</v>
      </c>
      <c r="K17" s="246">
        <f t="shared" si="0"/>
        <v>20</v>
      </c>
      <c r="L17" s="246">
        <f t="shared" si="0"/>
        <v>20</v>
      </c>
      <c r="M17" s="246">
        <f t="shared" si="0"/>
        <v>20</v>
      </c>
      <c r="N17" s="246">
        <f t="shared" si="0"/>
        <v>20</v>
      </c>
      <c r="O17" s="246">
        <f t="shared" si="0"/>
        <v>20</v>
      </c>
      <c r="P17" s="273">
        <f t="shared" si="0"/>
        <v>20</v>
      </c>
      <c r="Q17" s="291"/>
    </row>
    <row r="18" spans="1:17" s="237" customFormat="1" ht="12.75">
      <c r="A18" s="319"/>
      <c r="B18" s="312"/>
      <c r="C18" s="272" t="s">
        <v>415</v>
      </c>
      <c r="D18" s="272"/>
      <c r="E18" s="272"/>
      <c r="F18" s="246">
        <f>SUM(F15:F16)</f>
        <v>0</v>
      </c>
      <c r="G18" s="246">
        <f aca="true" t="shared" si="1" ref="G18:P18">SUM(G15:G16)</f>
        <v>0</v>
      </c>
      <c r="H18" s="246">
        <f t="shared" si="1"/>
        <v>0</v>
      </c>
      <c r="I18" s="246">
        <f t="shared" si="1"/>
        <v>0</v>
      </c>
      <c r="J18" s="246">
        <f t="shared" si="1"/>
        <v>0</v>
      </c>
      <c r="K18" s="246">
        <f t="shared" si="1"/>
        <v>0</v>
      </c>
      <c r="L18" s="246">
        <f t="shared" si="1"/>
        <v>0</v>
      </c>
      <c r="M18" s="246">
        <f t="shared" si="1"/>
        <v>0</v>
      </c>
      <c r="N18" s="246">
        <f t="shared" si="1"/>
        <v>0</v>
      </c>
      <c r="O18" s="246">
        <f t="shared" si="1"/>
        <v>0</v>
      </c>
      <c r="P18" s="273">
        <f t="shared" si="1"/>
        <v>0</v>
      </c>
      <c r="Q18" s="291"/>
    </row>
    <row r="19" spans="1:17" ht="15.75" hidden="1">
      <c r="A19" s="318"/>
      <c r="B19" s="306" t="s">
        <v>46</v>
      </c>
      <c r="C19" s="296"/>
      <c r="D19" s="300" t="s">
        <v>49</v>
      </c>
      <c r="E19" s="296"/>
      <c r="F19" s="301"/>
      <c r="G19" s="301"/>
      <c r="H19" s="301"/>
      <c r="I19" s="301"/>
      <c r="J19" s="301"/>
      <c r="K19" s="301"/>
      <c r="L19" s="301"/>
      <c r="M19" s="301"/>
      <c r="N19" s="301"/>
      <c r="O19" s="301"/>
      <c r="P19" s="313"/>
      <c r="Q19" s="290"/>
    </row>
    <row r="20" spans="1:17" ht="12.75" hidden="1">
      <c r="A20" s="318"/>
      <c r="B20" s="310">
        <v>1</v>
      </c>
      <c r="C20" s="60"/>
      <c r="D20" s="278"/>
      <c r="E20" s="60"/>
      <c r="F20" s="246">
        <f>SUM(G20:P20)</f>
        <v>0</v>
      </c>
      <c r="G20" s="247">
        <v>0</v>
      </c>
      <c r="H20" s="247">
        <v>0</v>
      </c>
      <c r="I20" s="247">
        <v>0</v>
      </c>
      <c r="J20" s="247">
        <v>0</v>
      </c>
      <c r="K20" s="247">
        <v>0</v>
      </c>
      <c r="L20" s="247">
        <v>0</v>
      </c>
      <c r="M20" s="247">
        <v>0</v>
      </c>
      <c r="N20" s="247">
        <v>0</v>
      </c>
      <c r="O20" s="247">
        <v>0</v>
      </c>
      <c r="P20" s="248">
        <v>0</v>
      </c>
      <c r="Q20" s="290"/>
    </row>
    <row r="21" spans="1:17" ht="12.75" hidden="1">
      <c r="A21" s="318"/>
      <c r="B21" s="310">
        <v>2</v>
      </c>
      <c r="C21" s="60"/>
      <c r="D21" s="278"/>
      <c r="E21" s="60"/>
      <c r="F21" s="246">
        <f>SUM(G21:P21)</f>
        <v>0</v>
      </c>
      <c r="G21" s="247">
        <v>0</v>
      </c>
      <c r="H21" s="247">
        <v>0</v>
      </c>
      <c r="I21" s="247">
        <v>0</v>
      </c>
      <c r="J21" s="247">
        <v>0</v>
      </c>
      <c r="K21" s="247">
        <v>0</v>
      </c>
      <c r="L21" s="247">
        <v>0</v>
      </c>
      <c r="M21" s="247">
        <v>0</v>
      </c>
      <c r="N21" s="247">
        <v>0</v>
      </c>
      <c r="O21" s="247">
        <v>0</v>
      </c>
      <c r="P21" s="248">
        <v>0</v>
      </c>
      <c r="Q21" s="290"/>
    </row>
    <row r="22" spans="1:17" ht="12.75" hidden="1">
      <c r="A22" s="318"/>
      <c r="B22" s="310">
        <v>3</v>
      </c>
      <c r="C22" s="60"/>
      <c r="D22" s="278"/>
      <c r="E22" s="60"/>
      <c r="F22" s="246">
        <f>SUM(G22:P22)</f>
        <v>0</v>
      </c>
      <c r="G22" s="247">
        <v>0</v>
      </c>
      <c r="H22" s="247">
        <v>0</v>
      </c>
      <c r="I22" s="247">
        <v>0</v>
      </c>
      <c r="J22" s="247">
        <v>0</v>
      </c>
      <c r="K22" s="247">
        <v>0</v>
      </c>
      <c r="L22" s="247">
        <v>0</v>
      </c>
      <c r="M22" s="247">
        <v>0</v>
      </c>
      <c r="N22" s="247">
        <v>0</v>
      </c>
      <c r="O22" s="247">
        <v>0</v>
      </c>
      <c r="P22" s="248">
        <v>0</v>
      </c>
      <c r="Q22" s="290"/>
    </row>
    <row r="23" spans="1:17" ht="12.75" hidden="1">
      <c r="A23" s="318"/>
      <c r="B23" s="310"/>
      <c r="C23" s="60"/>
      <c r="D23" s="278"/>
      <c r="E23" s="60"/>
      <c r="F23" s="246">
        <f>SUM(G23:P23)</f>
        <v>0</v>
      </c>
      <c r="G23" s="247"/>
      <c r="H23" s="247"/>
      <c r="I23" s="247"/>
      <c r="J23" s="247"/>
      <c r="K23" s="247"/>
      <c r="L23" s="247"/>
      <c r="M23" s="247"/>
      <c r="N23" s="247"/>
      <c r="O23" s="247"/>
      <c r="P23" s="248"/>
      <c r="Q23" s="290"/>
    </row>
    <row r="24" spans="1:17" ht="15.75">
      <c r="A24" s="318"/>
      <c r="B24" s="306" t="s">
        <v>29</v>
      </c>
      <c r="C24" s="296"/>
      <c r="D24" s="296"/>
      <c r="E24" s="296"/>
      <c r="F24" s="301"/>
      <c r="G24" s="301"/>
      <c r="H24" s="301"/>
      <c r="I24" s="301"/>
      <c r="J24" s="301"/>
      <c r="K24" s="301"/>
      <c r="L24" s="301"/>
      <c r="M24" s="301"/>
      <c r="N24" s="301"/>
      <c r="O24" s="301"/>
      <c r="P24" s="313"/>
      <c r="Q24" s="290"/>
    </row>
    <row r="25" spans="1:17" ht="12.75">
      <c r="A25" s="318"/>
      <c r="B25" s="310"/>
      <c r="C25" s="60" t="s">
        <v>44</v>
      </c>
      <c r="D25" s="60"/>
      <c r="E25" s="60"/>
      <c r="F25" s="246">
        <f>SUM(F17:F18)</f>
        <v>120</v>
      </c>
      <c r="G25" s="247">
        <f aca="true" t="shared" si="2" ref="G25:P25">SUM(G17:G18)</f>
        <v>0</v>
      </c>
      <c r="H25" s="247">
        <f t="shared" si="2"/>
        <v>0</v>
      </c>
      <c r="I25" s="247">
        <f t="shared" si="2"/>
        <v>0</v>
      </c>
      <c r="J25" s="247">
        <f t="shared" si="2"/>
        <v>0</v>
      </c>
      <c r="K25" s="247">
        <f t="shared" si="2"/>
        <v>20</v>
      </c>
      <c r="L25" s="247">
        <f t="shared" si="2"/>
        <v>20</v>
      </c>
      <c r="M25" s="247">
        <f t="shared" si="2"/>
        <v>20</v>
      </c>
      <c r="N25" s="247">
        <f t="shared" si="2"/>
        <v>20</v>
      </c>
      <c r="O25" s="247">
        <f t="shared" si="2"/>
        <v>20</v>
      </c>
      <c r="P25" s="248">
        <f t="shared" si="2"/>
        <v>20</v>
      </c>
      <c r="Q25" s="290"/>
    </row>
    <row r="26" spans="1:17" ht="12.75">
      <c r="A26" s="318"/>
      <c r="B26" s="310"/>
      <c r="C26" s="60" t="s">
        <v>47</v>
      </c>
      <c r="D26" s="60"/>
      <c r="E26" s="60"/>
      <c r="F26" s="246">
        <f>SUM(F20:F23)</f>
        <v>0</v>
      </c>
      <c r="G26" s="247">
        <f aca="true" t="shared" si="3" ref="G26:P26">SUM(G20:G23)</f>
        <v>0</v>
      </c>
      <c r="H26" s="247">
        <f t="shared" si="3"/>
        <v>0</v>
      </c>
      <c r="I26" s="247">
        <f t="shared" si="3"/>
        <v>0</v>
      </c>
      <c r="J26" s="247">
        <f t="shared" si="3"/>
        <v>0</v>
      </c>
      <c r="K26" s="247">
        <f t="shared" si="3"/>
        <v>0</v>
      </c>
      <c r="L26" s="247">
        <f t="shared" si="3"/>
        <v>0</v>
      </c>
      <c r="M26" s="247">
        <f t="shared" si="3"/>
        <v>0</v>
      </c>
      <c r="N26" s="247">
        <f t="shared" si="3"/>
        <v>0</v>
      </c>
      <c r="O26" s="247">
        <f t="shared" si="3"/>
        <v>0</v>
      </c>
      <c r="P26" s="248">
        <f t="shared" si="3"/>
        <v>0</v>
      </c>
      <c r="Q26" s="290"/>
    </row>
    <row r="27" spans="1:17" s="237" customFormat="1" ht="12.75">
      <c r="A27" s="319"/>
      <c r="B27" s="312"/>
      <c r="C27" s="272" t="s">
        <v>48</v>
      </c>
      <c r="D27" s="272"/>
      <c r="E27" s="272"/>
      <c r="F27" s="246">
        <f>F25-F26</f>
        <v>120</v>
      </c>
      <c r="G27" s="247">
        <f aca="true" t="shared" si="4" ref="G27:P27">G25-G26</f>
        <v>0</v>
      </c>
      <c r="H27" s="247">
        <f t="shared" si="4"/>
        <v>0</v>
      </c>
      <c r="I27" s="247">
        <f t="shared" si="4"/>
        <v>0</v>
      </c>
      <c r="J27" s="247">
        <f t="shared" si="4"/>
        <v>0</v>
      </c>
      <c r="K27" s="247">
        <f t="shared" si="4"/>
        <v>20</v>
      </c>
      <c r="L27" s="247">
        <f t="shared" si="4"/>
        <v>20</v>
      </c>
      <c r="M27" s="247">
        <f t="shared" si="4"/>
        <v>20</v>
      </c>
      <c r="N27" s="247">
        <f t="shared" si="4"/>
        <v>20</v>
      </c>
      <c r="O27" s="247">
        <f t="shared" si="4"/>
        <v>20</v>
      </c>
      <c r="P27" s="248">
        <f t="shared" si="4"/>
        <v>20</v>
      </c>
      <c r="Q27" s="291"/>
    </row>
    <row r="28" spans="1:17" ht="15.75">
      <c r="A28" s="318"/>
      <c r="B28" s="306" t="s">
        <v>45</v>
      </c>
      <c r="C28" s="296"/>
      <c r="D28" s="296"/>
      <c r="E28" s="296"/>
      <c r="F28" s="301"/>
      <c r="G28" s="301"/>
      <c r="H28" s="301"/>
      <c r="I28" s="301"/>
      <c r="J28" s="301"/>
      <c r="K28" s="301"/>
      <c r="L28" s="301"/>
      <c r="M28" s="301"/>
      <c r="N28" s="301"/>
      <c r="O28" s="301"/>
      <c r="P28" s="313"/>
      <c r="Q28" s="290"/>
    </row>
    <row r="29" spans="1:17" ht="12.75">
      <c r="A29" s="318"/>
      <c r="B29" s="310"/>
      <c r="C29" s="60" t="s">
        <v>20</v>
      </c>
      <c r="D29" s="60"/>
      <c r="E29" s="60"/>
      <c r="F29" s="246">
        <f>F25*2.4</f>
        <v>288</v>
      </c>
      <c r="G29" s="247">
        <f aca="true" t="shared" si="5" ref="G29:P29">G25*2.4</f>
        <v>0</v>
      </c>
      <c r="H29" s="247">
        <f t="shared" si="5"/>
        <v>0</v>
      </c>
      <c r="I29" s="247">
        <f t="shared" si="5"/>
        <v>0</v>
      </c>
      <c r="J29" s="247">
        <f t="shared" si="5"/>
        <v>0</v>
      </c>
      <c r="K29" s="247">
        <f t="shared" si="5"/>
        <v>48</v>
      </c>
      <c r="L29" s="247">
        <f t="shared" si="5"/>
        <v>48</v>
      </c>
      <c r="M29" s="247">
        <f t="shared" si="5"/>
        <v>48</v>
      </c>
      <c r="N29" s="247">
        <f t="shared" si="5"/>
        <v>48</v>
      </c>
      <c r="O29" s="247">
        <f t="shared" si="5"/>
        <v>48</v>
      </c>
      <c r="P29" s="248">
        <f t="shared" si="5"/>
        <v>48</v>
      </c>
      <c r="Q29" s="290"/>
    </row>
    <row r="30" spans="1:17" ht="13.5" thickBot="1">
      <c r="A30" s="318"/>
      <c r="B30" s="314"/>
      <c r="C30" s="281" t="s">
        <v>46</v>
      </c>
      <c r="D30" s="281"/>
      <c r="E30" s="281"/>
      <c r="F30" s="282">
        <f>F26*2.4</f>
        <v>0</v>
      </c>
      <c r="G30" s="283">
        <f aca="true" t="shared" si="6" ref="G30:P30">G26*2.4</f>
        <v>0</v>
      </c>
      <c r="H30" s="283">
        <f t="shared" si="6"/>
        <v>0</v>
      </c>
      <c r="I30" s="283">
        <f t="shared" si="6"/>
        <v>0</v>
      </c>
      <c r="J30" s="283">
        <f t="shared" si="6"/>
        <v>0</v>
      </c>
      <c r="K30" s="283">
        <f t="shared" si="6"/>
        <v>0</v>
      </c>
      <c r="L30" s="283">
        <f t="shared" si="6"/>
        <v>0</v>
      </c>
      <c r="M30" s="283">
        <f t="shared" si="6"/>
        <v>0</v>
      </c>
      <c r="N30" s="283">
        <f t="shared" si="6"/>
        <v>0</v>
      </c>
      <c r="O30" s="283">
        <f t="shared" si="6"/>
        <v>0</v>
      </c>
      <c r="P30" s="284">
        <f t="shared" si="6"/>
        <v>0</v>
      </c>
      <c r="Q30" s="290"/>
    </row>
    <row r="31" spans="2:16" ht="12.75">
      <c r="B31" s="295"/>
      <c r="C31" s="295"/>
      <c r="D31" s="295"/>
      <c r="E31" s="295"/>
      <c r="F31" s="295"/>
      <c r="G31" s="295"/>
      <c r="H31" s="295"/>
      <c r="I31" s="295"/>
      <c r="J31" s="295"/>
      <c r="K31" s="295"/>
      <c r="L31" s="295"/>
      <c r="M31" s="295"/>
      <c r="N31" s="295"/>
      <c r="O31" s="295"/>
      <c r="P31" s="295"/>
    </row>
  </sheetData>
  <sheetProtection/>
  <mergeCells count="1">
    <mergeCell ref="C2:P3"/>
  </mergeCells>
  <dataValidations count="1">
    <dataValidation type="list" allowBlank="1" showInputMessage="1" showErrorMessage="1" sqref="D20:D23">
      <formula1>"Y, N"</formula1>
    </dataValidation>
  </dataValidation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P83"/>
  <sheetViews>
    <sheetView zoomScalePageLayoutView="0" workbookViewId="0" topLeftCell="A16">
      <selection activeCell="C48" sqref="C48"/>
    </sheetView>
  </sheetViews>
  <sheetFormatPr defaultColWidth="9.140625" defaultRowHeight="12.75"/>
  <cols>
    <col min="1" max="1" width="33.57421875" style="0" customWidth="1"/>
    <col min="3" max="3" width="9.57421875" style="0" bestFit="1" customWidth="1"/>
    <col min="15" max="15" width="12.00390625" style="0" bestFit="1" customWidth="1"/>
  </cols>
  <sheetData>
    <row r="1" ht="13.5" thickBot="1">
      <c r="A1" s="23" t="s">
        <v>293</v>
      </c>
    </row>
    <row r="2" spans="5:15" ht="13.5" thickBot="1">
      <c r="E2" s="176" t="s">
        <v>232</v>
      </c>
      <c r="F2" s="177" t="s">
        <v>233</v>
      </c>
      <c r="G2" s="177" t="s">
        <v>234</v>
      </c>
      <c r="H2" s="177" t="s">
        <v>235</v>
      </c>
      <c r="I2" s="177" t="s">
        <v>236</v>
      </c>
      <c r="J2" s="177" t="s">
        <v>237</v>
      </c>
      <c r="K2" s="177" t="s">
        <v>238</v>
      </c>
      <c r="L2" s="177" t="s">
        <v>239</v>
      </c>
      <c r="M2" s="177" t="s">
        <v>240</v>
      </c>
      <c r="N2" s="177" t="s">
        <v>241</v>
      </c>
      <c r="O2" s="182" t="s">
        <v>292</v>
      </c>
    </row>
    <row r="3" spans="2:15" ht="12.75">
      <c r="B3" s="178" t="s">
        <v>288</v>
      </c>
      <c r="C3" s="147"/>
      <c r="D3" s="148"/>
      <c r="E3" s="183">
        <f>C26</f>
        <v>3.1604040000000073</v>
      </c>
      <c r="F3" s="183">
        <f aca="true" t="shared" si="0" ref="F3:N3">D26</f>
        <v>6.320808000000015</v>
      </c>
      <c r="G3" s="183">
        <f t="shared" si="0"/>
        <v>10.534680000000025</v>
      </c>
      <c r="H3" s="183">
        <f t="shared" si="0"/>
        <v>17.00686944891693</v>
      </c>
      <c r="I3" s="183">
        <f t="shared" si="0"/>
        <v>26.357161690189283</v>
      </c>
      <c r="J3" s="183">
        <f t="shared" si="0"/>
        <v>39.71352593356166</v>
      </c>
      <c r="K3" s="183">
        <f t="shared" si="0"/>
        <v>58.61697617247924</v>
      </c>
      <c r="L3" s="183">
        <f t="shared" si="0"/>
        <v>85.16652951300505</v>
      </c>
      <c r="M3" s="183">
        <f t="shared" si="0"/>
        <v>122.21357766032482</v>
      </c>
      <c r="N3" s="183">
        <f t="shared" si="0"/>
        <v>157.83832903546838</v>
      </c>
      <c r="O3" s="184">
        <f>SUM(E3:N3)</f>
        <v>526.9288614539454</v>
      </c>
    </row>
    <row r="4" spans="2:15" ht="12.75">
      <c r="B4" s="179" t="s">
        <v>289</v>
      </c>
      <c r="C4" s="101"/>
      <c r="D4" s="143"/>
      <c r="E4" s="185">
        <f>C43</f>
        <v>33.750000000000085</v>
      </c>
      <c r="F4" s="185">
        <f aca="true" t="shared" si="1" ref="F4:N4">D43</f>
        <v>34.42500000000009</v>
      </c>
      <c r="G4" s="185">
        <f t="shared" si="1"/>
        <v>35.11350000000009</v>
      </c>
      <c r="H4" s="185">
        <f t="shared" si="1"/>
        <v>35.8157700000001</v>
      </c>
      <c r="I4" s="185">
        <f t="shared" si="1"/>
        <v>36.53208540000009</v>
      </c>
      <c r="J4" s="185">
        <f t="shared" si="1"/>
        <v>37.26272710800011</v>
      </c>
      <c r="K4" s="185">
        <f t="shared" si="1"/>
        <v>38.007981650160104</v>
      </c>
      <c r="L4" s="185">
        <f t="shared" si="1"/>
        <v>38.76814128316332</v>
      </c>
      <c r="M4" s="185">
        <f t="shared" si="1"/>
        <v>39.543504108826575</v>
      </c>
      <c r="N4" s="185">
        <f t="shared" si="1"/>
        <v>40.3343741910031</v>
      </c>
      <c r="O4" s="184">
        <f>SUM(E4:N4)</f>
        <v>369.5530837411537</v>
      </c>
    </row>
    <row r="5" spans="2:15" ht="12.75">
      <c r="B5" s="179" t="s">
        <v>290</v>
      </c>
      <c r="C5" s="101"/>
      <c r="D5" s="143"/>
      <c r="E5" s="185">
        <f>D54</f>
        <v>6</v>
      </c>
      <c r="F5" s="185">
        <f aca="true" t="shared" si="2" ref="F5:N5">E54</f>
        <v>5.9113300492610845</v>
      </c>
      <c r="G5" s="185">
        <f t="shared" si="2"/>
        <v>5.823970491882843</v>
      </c>
      <c r="H5" s="185">
        <f t="shared" si="2"/>
        <v>5.737901962446151</v>
      </c>
      <c r="I5" s="185">
        <f t="shared" si="2"/>
        <v>5.653105381720346</v>
      </c>
      <c r="J5" s="185">
        <f t="shared" si="2"/>
        <v>5.56956195243384</v>
      </c>
      <c r="K5" s="185">
        <f t="shared" si="2"/>
        <v>5.487253155107232</v>
      </c>
      <c r="L5" s="185">
        <f t="shared" si="2"/>
        <v>5.406160743948012</v>
      </c>
      <c r="M5" s="185">
        <f t="shared" si="2"/>
        <v>5.326266742805923</v>
      </c>
      <c r="N5" s="185">
        <f t="shared" si="2"/>
        <v>5.247553441188104</v>
      </c>
      <c r="O5" s="184">
        <f>SUM(E5:N5)</f>
        <v>56.16310392079353</v>
      </c>
    </row>
    <row r="6" spans="2:15" ht="13.5" thickBot="1">
      <c r="B6" s="180" t="s">
        <v>291</v>
      </c>
      <c r="C6" s="105"/>
      <c r="D6" s="145"/>
      <c r="E6" s="186">
        <f>B77</f>
        <v>0</v>
      </c>
      <c r="F6" s="186">
        <f aca="true" t="shared" si="3" ref="F6:N6">C77</f>
        <v>0</v>
      </c>
      <c r="G6" s="186">
        <f t="shared" si="3"/>
        <v>0</v>
      </c>
      <c r="H6" s="186">
        <f t="shared" si="3"/>
        <v>0</v>
      </c>
      <c r="I6" s="186">
        <f t="shared" si="3"/>
        <v>0</v>
      </c>
      <c r="J6" s="186">
        <f t="shared" si="3"/>
        <v>0</v>
      </c>
      <c r="K6" s="186">
        <f t="shared" si="3"/>
        <v>1.9578519257422602</v>
      </c>
      <c r="L6" s="186">
        <f t="shared" si="3"/>
        <v>6.027869229502034</v>
      </c>
      <c r="M6" s="186">
        <f t="shared" si="3"/>
        <v>9.977162862624056</v>
      </c>
      <c r="N6" s="186">
        <f t="shared" si="3"/>
        <v>11.70204417384947</v>
      </c>
      <c r="O6" s="184">
        <f>SUM(E6:N6)</f>
        <v>29.66492819171782</v>
      </c>
    </row>
    <row r="7" spans="2:15" ht="13.5" thickBot="1">
      <c r="B7" s="181" t="s">
        <v>292</v>
      </c>
      <c r="C7" s="166"/>
      <c r="D7" s="167"/>
      <c r="E7" s="187">
        <f>SUM(E3:E6)</f>
        <v>42.91040400000009</v>
      </c>
      <c r="F7" s="187">
        <f aca="true" t="shared" si="4" ref="F7:O7">SUM(F3:F6)</f>
        <v>46.657138049261185</v>
      </c>
      <c r="G7" s="187">
        <f t="shared" si="4"/>
        <v>51.47215049188296</v>
      </c>
      <c r="H7" s="187">
        <f t="shared" si="4"/>
        <v>58.56054141136318</v>
      </c>
      <c r="I7" s="187">
        <f t="shared" si="4"/>
        <v>68.54235247190972</v>
      </c>
      <c r="J7" s="187">
        <f t="shared" si="4"/>
        <v>82.5458149939956</v>
      </c>
      <c r="K7" s="187">
        <f t="shared" si="4"/>
        <v>104.07006290348883</v>
      </c>
      <c r="L7" s="187">
        <f t="shared" si="4"/>
        <v>135.3687007696184</v>
      </c>
      <c r="M7" s="187">
        <f t="shared" si="4"/>
        <v>177.06051137458138</v>
      </c>
      <c r="N7" s="187">
        <f t="shared" si="4"/>
        <v>215.12230084150903</v>
      </c>
      <c r="O7" s="188">
        <f t="shared" si="4"/>
        <v>982.3099773076106</v>
      </c>
    </row>
    <row r="9" ht="12.75">
      <c r="A9" s="23" t="s">
        <v>244</v>
      </c>
    </row>
    <row r="11" ht="12.75">
      <c r="A11" s="29" t="s">
        <v>245</v>
      </c>
    </row>
    <row r="13" spans="3:12" ht="12.75">
      <c r="C13" s="47" t="s">
        <v>31</v>
      </c>
      <c r="D13" s="47" t="s">
        <v>32</v>
      </c>
      <c r="E13" s="47" t="s">
        <v>33</v>
      </c>
      <c r="F13" s="47" t="s">
        <v>34</v>
      </c>
      <c r="G13" s="47" t="s">
        <v>35</v>
      </c>
      <c r="H13" s="47" t="s">
        <v>36</v>
      </c>
      <c r="I13" s="47" t="s">
        <v>37</v>
      </c>
      <c r="J13" s="47" t="s">
        <v>38</v>
      </c>
      <c r="K13" s="47" t="s">
        <v>39</v>
      </c>
      <c r="L13" s="47" t="s">
        <v>40</v>
      </c>
    </row>
    <row r="14" spans="2:13" ht="12.75">
      <c r="B14" s="47" t="s">
        <v>246</v>
      </c>
      <c r="C14" s="117">
        <v>1.404624</v>
      </c>
      <c r="D14" s="117">
        <v>1.872832</v>
      </c>
      <c r="E14" s="117">
        <v>2.34104</v>
      </c>
      <c r="F14" s="117">
        <v>3.023443457585225</v>
      </c>
      <c r="G14" s="117">
        <v>3.9047646948428483</v>
      </c>
      <c r="H14" s="117">
        <v>5.042987420134803</v>
      </c>
      <c r="I14" s="117">
        <v>6.5129973524976785</v>
      </c>
      <c r="J14" s="117">
        <v>8.411509087704182</v>
      </c>
      <c r="K14" s="117">
        <v>10.86342912536218</v>
      </c>
      <c r="L14" s="117">
        <v>14.0300736920416</v>
      </c>
      <c r="M14" s="22"/>
    </row>
    <row r="15" spans="2:13" ht="12.75">
      <c r="B15" s="47" t="s">
        <v>247</v>
      </c>
      <c r="C15" s="120">
        <v>0.2</v>
      </c>
      <c r="D15" s="120">
        <v>0.3</v>
      </c>
      <c r="E15" s="120">
        <v>0.4</v>
      </c>
      <c r="F15" s="120">
        <v>0.5</v>
      </c>
      <c r="G15" s="120">
        <v>0.6</v>
      </c>
      <c r="H15" s="120">
        <v>0.7</v>
      </c>
      <c r="I15" s="120">
        <v>0.8</v>
      </c>
      <c r="J15" s="120">
        <v>0.9</v>
      </c>
      <c r="K15" s="120">
        <v>1</v>
      </c>
      <c r="L15" s="120">
        <v>1</v>
      </c>
      <c r="M15" s="22"/>
    </row>
    <row r="16" ht="12.75">
      <c r="A16" s="25"/>
    </row>
    <row r="17" spans="1:4" ht="12.75">
      <c r="A17" t="s">
        <v>248</v>
      </c>
      <c r="B17">
        <v>51</v>
      </c>
      <c r="C17" s="29" t="s">
        <v>394</v>
      </c>
      <c r="D17" s="30" t="s">
        <v>393</v>
      </c>
    </row>
    <row r="18" spans="1:4" ht="12.75">
      <c r="A18" t="s">
        <v>249</v>
      </c>
      <c r="B18">
        <v>0.75</v>
      </c>
      <c r="C18" s="29" t="s">
        <v>394</v>
      </c>
      <c r="D18" s="30" t="s">
        <v>393</v>
      </c>
    </row>
    <row r="19" spans="1:2" ht="12.75">
      <c r="A19" t="s">
        <v>250</v>
      </c>
      <c r="B19" s="121">
        <f>B18*0.95</f>
        <v>0.7124999999999999</v>
      </c>
    </row>
    <row r="21" spans="1:2" ht="12.75">
      <c r="A21" t="s">
        <v>391</v>
      </c>
      <c r="B21" s="121">
        <f>B18-B19</f>
        <v>0.03750000000000009</v>
      </c>
    </row>
    <row r="23" spans="1:2" ht="25.5" customHeight="1">
      <c r="A23" s="81" t="s">
        <v>392</v>
      </c>
      <c r="B23" s="122">
        <f>B21/200</f>
        <v>0.00018750000000000044</v>
      </c>
    </row>
    <row r="24" spans="3:12" ht="12.75">
      <c r="C24" s="47" t="s">
        <v>31</v>
      </c>
      <c r="D24" s="47" t="s">
        <v>32</v>
      </c>
      <c r="E24" s="47" t="s">
        <v>33</v>
      </c>
      <c r="F24" s="47" t="s">
        <v>34</v>
      </c>
      <c r="G24" s="47" t="s">
        <v>35</v>
      </c>
      <c r="H24" s="47" t="s">
        <v>36</v>
      </c>
      <c r="I24" s="47" t="s">
        <v>37</v>
      </c>
      <c r="J24" s="47" t="s">
        <v>38</v>
      </c>
      <c r="K24" s="47" t="s">
        <v>39</v>
      </c>
      <c r="L24" s="47" t="s">
        <v>40</v>
      </c>
    </row>
    <row r="25" spans="1:13" ht="12.75">
      <c r="A25" s="47" t="s">
        <v>252</v>
      </c>
      <c r="C25" s="333">
        <f>$B$23*C14*C15</f>
        <v>5.2673400000000125E-05</v>
      </c>
      <c r="D25" s="333">
        <f aca="true" t="shared" si="5" ref="D25:L25">$B$23*D14*D15</f>
        <v>0.00010534680000000025</v>
      </c>
      <c r="E25" s="333">
        <f t="shared" si="5"/>
        <v>0.00017557800000000043</v>
      </c>
      <c r="F25" s="333">
        <f t="shared" si="5"/>
        <v>0.0002834478241486155</v>
      </c>
      <c r="G25" s="333">
        <f t="shared" si="5"/>
        <v>0.0004392860281698214</v>
      </c>
      <c r="H25" s="333">
        <f t="shared" si="5"/>
        <v>0.0006618920988926944</v>
      </c>
      <c r="I25" s="333">
        <f t="shared" si="5"/>
        <v>0.000976949602874654</v>
      </c>
      <c r="J25" s="333">
        <f t="shared" si="5"/>
        <v>0.001419442158550084</v>
      </c>
      <c r="K25" s="333">
        <f t="shared" si="5"/>
        <v>0.0020368929610054135</v>
      </c>
      <c r="L25" s="333">
        <f t="shared" si="5"/>
        <v>0.0026306388172578064</v>
      </c>
      <c r="M25" s="116"/>
    </row>
    <row r="26" spans="1:13" ht="12.75">
      <c r="A26" s="47" t="s">
        <v>253</v>
      </c>
      <c r="C26" s="138">
        <f>(C25*60000)</f>
        <v>3.1604040000000073</v>
      </c>
      <c r="D26" s="138">
        <f aca="true" t="shared" si="6" ref="D26:L26">(D25*60000)</f>
        <v>6.320808000000015</v>
      </c>
      <c r="E26" s="138">
        <f t="shared" si="6"/>
        <v>10.534680000000025</v>
      </c>
      <c r="F26" s="138">
        <f t="shared" si="6"/>
        <v>17.00686944891693</v>
      </c>
      <c r="G26" s="138">
        <f t="shared" si="6"/>
        <v>26.357161690189283</v>
      </c>
      <c r="H26" s="138">
        <f t="shared" si="6"/>
        <v>39.71352593356166</v>
      </c>
      <c r="I26" s="138">
        <f t="shared" si="6"/>
        <v>58.61697617247924</v>
      </c>
      <c r="J26" s="138">
        <f t="shared" si="6"/>
        <v>85.16652951300505</v>
      </c>
      <c r="K26" s="138">
        <f t="shared" si="6"/>
        <v>122.21357766032482</v>
      </c>
      <c r="L26" s="138">
        <f t="shared" si="6"/>
        <v>157.83832903546838</v>
      </c>
      <c r="M26" s="116"/>
    </row>
    <row r="28" ht="12.75">
      <c r="A28" s="23" t="s">
        <v>254</v>
      </c>
    </row>
    <row r="29" spans="1:12" ht="12.75">
      <c r="A29" s="101"/>
      <c r="B29" s="101"/>
      <c r="C29" s="101"/>
      <c r="D29" s="101"/>
      <c r="E29" s="101"/>
      <c r="F29" s="101"/>
      <c r="G29" s="101"/>
      <c r="H29" s="101"/>
      <c r="I29" s="101"/>
      <c r="J29" s="101"/>
      <c r="K29" s="101"/>
      <c r="L29" s="101"/>
    </row>
    <row r="30" spans="1:12" ht="12.75">
      <c r="A30" s="102"/>
      <c r="B30" s="101"/>
      <c r="C30" s="124" t="s">
        <v>31</v>
      </c>
      <c r="D30" s="124" t="s">
        <v>32</v>
      </c>
      <c r="E30" s="124" t="s">
        <v>33</v>
      </c>
      <c r="F30" s="124" t="s">
        <v>34</v>
      </c>
      <c r="G30" s="124" t="s">
        <v>35</v>
      </c>
      <c r="H30" s="124" t="s">
        <v>36</v>
      </c>
      <c r="I30" s="124" t="s">
        <v>37</v>
      </c>
      <c r="J30" s="124" t="s">
        <v>38</v>
      </c>
      <c r="K30" s="124" t="s">
        <v>39</v>
      </c>
      <c r="L30" s="124" t="s">
        <v>40</v>
      </c>
    </row>
    <row r="31" spans="1:13" ht="12.75">
      <c r="A31" s="102"/>
      <c r="B31" s="125" t="s">
        <v>246</v>
      </c>
      <c r="C31" s="123">
        <v>15</v>
      </c>
      <c r="D31" s="123">
        <f>C31*1.02</f>
        <v>15.3</v>
      </c>
      <c r="E31" s="123">
        <f>D31*1.02</f>
        <v>15.606000000000002</v>
      </c>
      <c r="F31" s="123">
        <f aca="true" t="shared" si="7" ref="F31:L31">E31*1.02</f>
        <v>15.918120000000002</v>
      </c>
      <c r="G31" s="123">
        <f t="shared" si="7"/>
        <v>16.236482400000003</v>
      </c>
      <c r="H31" s="123">
        <f t="shared" si="7"/>
        <v>16.561212048000005</v>
      </c>
      <c r="I31" s="123">
        <f t="shared" si="7"/>
        <v>16.892436288960006</v>
      </c>
      <c r="J31" s="123">
        <f t="shared" si="7"/>
        <v>17.230285014739206</v>
      </c>
      <c r="K31" s="123">
        <f t="shared" si="7"/>
        <v>17.57489071503399</v>
      </c>
      <c r="L31" s="123">
        <f t="shared" si="7"/>
        <v>17.92638852933467</v>
      </c>
      <c r="M31" s="22"/>
    </row>
    <row r="32" spans="1:12" ht="12.75">
      <c r="A32" s="102"/>
      <c r="B32" s="101"/>
      <c r="C32" s="101"/>
      <c r="D32" s="101"/>
      <c r="E32" s="101"/>
      <c r="F32" s="101"/>
      <c r="G32" s="101"/>
      <c r="H32" s="101"/>
      <c r="I32" s="101"/>
      <c r="J32" s="101"/>
      <c r="K32" s="101"/>
      <c r="L32" s="101"/>
    </row>
    <row r="33" spans="1:12" ht="12.75">
      <c r="A33" s="102" t="s">
        <v>248</v>
      </c>
      <c r="B33" s="101">
        <v>51</v>
      </c>
      <c r="C33" s="29" t="s">
        <v>394</v>
      </c>
      <c r="D33" s="30" t="s">
        <v>393</v>
      </c>
      <c r="E33" s="101"/>
      <c r="F33" s="101"/>
      <c r="G33" s="101"/>
      <c r="H33" s="101"/>
      <c r="I33" s="101"/>
      <c r="J33" s="101"/>
      <c r="K33" s="101"/>
      <c r="L33" s="101"/>
    </row>
    <row r="34" spans="1:12" ht="12.75">
      <c r="A34" s="102" t="s">
        <v>256</v>
      </c>
      <c r="B34" s="101">
        <v>0.75</v>
      </c>
      <c r="C34" s="29" t="s">
        <v>394</v>
      </c>
      <c r="D34" s="30" t="s">
        <v>393</v>
      </c>
      <c r="E34" s="101"/>
      <c r="F34" s="101"/>
      <c r="G34" s="101"/>
      <c r="H34" s="101"/>
      <c r="I34" s="101"/>
      <c r="J34" s="101"/>
      <c r="K34" s="101"/>
      <c r="L34" s="101"/>
    </row>
    <row r="35" spans="1:12" ht="12.75">
      <c r="A35" s="102" t="s">
        <v>250</v>
      </c>
      <c r="B35" s="126">
        <f>B34*0.95</f>
        <v>0.7124999999999999</v>
      </c>
      <c r="C35" s="101"/>
      <c r="D35" s="101"/>
      <c r="E35" s="101"/>
      <c r="F35" s="101"/>
      <c r="G35" s="101"/>
      <c r="H35" s="101"/>
      <c r="I35" s="101"/>
      <c r="J35" s="101"/>
      <c r="K35" s="101"/>
      <c r="L35" s="101"/>
    </row>
    <row r="36" spans="1:12" ht="12.75">
      <c r="A36" s="102"/>
      <c r="B36" s="101"/>
      <c r="C36" s="101"/>
      <c r="D36" s="101"/>
      <c r="E36" s="101"/>
      <c r="F36" s="101"/>
      <c r="G36" s="101"/>
      <c r="H36" s="101"/>
      <c r="I36" s="101"/>
      <c r="J36" s="101"/>
      <c r="K36" s="101"/>
      <c r="L36" s="101"/>
    </row>
    <row r="37" spans="1:12" ht="12.75">
      <c r="A37" s="102" t="s">
        <v>251</v>
      </c>
      <c r="B37" s="126">
        <f>B34-B35</f>
        <v>0.03750000000000009</v>
      </c>
      <c r="C37" s="101"/>
      <c r="D37" s="101"/>
      <c r="E37" s="101"/>
      <c r="F37" s="101"/>
      <c r="G37" s="101"/>
      <c r="H37" s="101"/>
      <c r="I37" s="101"/>
      <c r="J37" s="101"/>
      <c r="K37" s="101"/>
      <c r="L37" s="101"/>
    </row>
    <row r="38" spans="1:12" ht="25.5" customHeight="1">
      <c r="A38" s="127" t="s">
        <v>257</v>
      </c>
      <c r="B38" s="128">
        <v>1000</v>
      </c>
      <c r="C38" s="334" t="s">
        <v>54</v>
      </c>
      <c r="D38" s="101"/>
      <c r="E38" s="101"/>
      <c r="F38" s="101"/>
      <c r="G38" s="101"/>
      <c r="H38" s="101"/>
      <c r="I38" s="101"/>
      <c r="J38" s="101"/>
      <c r="K38" s="101"/>
      <c r="L38" s="101"/>
    </row>
    <row r="39" spans="1:12" s="121" customFormat="1" ht="12.75" customHeight="1">
      <c r="A39" s="129"/>
      <c r="B39" s="126"/>
      <c r="C39" s="126"/>
      <c r="D39" s="126"/>
      <c r="E39" s="126"/>
      <c r="F39" s="126"/>
      <c r="G39" s="126"/>
      <c r="H39" s="126"/>
      <c r="I39" s="126"/>
      <c r="J39" s="126"/>
      <c r="K39" s="126"/>
      <c r="L39" s="126"/>
    </row>
    <row r="40" spans="1:2" ht="25.5" customHeight="1">
      <c r="A40" s="131" t="s">
        <v>255</v>
      </c>
      <c r="B40" s="130">
        <f>B37/B38</f>
        <v>3.750000000000009E-05</v>
      </c>
    </row>
    <row r="41" spans="3:12" ht="12.75">
      <c r="C41" s="47" t="s">
        <v>31</v>
      </c>
      <c r="D41" s="47" t="s">
        <v>32</v>
      </c>
      <c r="E41" s="47" t="s">
        <v>33</v>
      </c>
      <c r="F41" s="47" t="s">
        <v>34</v>
      </c>
      <c r="G41" s="47" t="s">
        <v>35</v>
      </c>
      <c r="H41" s="47" t="s">
        <v>36</v>
      </c>
      <c r="I41" s="47" t="s">
        <v>37</v>
      </c>
      <c r="J41" s="47" t="s">
        <v>38</v>
      </c>
      <c r="K41" s="47" t="s">
        <v>39</v>
      </c>
      <c r="L41" s="47" t="s">
        <v>40</v>
      </c>
    </row>
    <row r="42" spans="1:12" ht="12.75">
      <c r="A42" s="47" t="s">
        <v>252</v>
      </c>
      <c r="C42" s="123">
        <f>$B$40*C31*1000000</f>
        <v>562.5000000000014</v>
      </c>
      <c r="D42" s="123">
        <f aca="true" t="shared" si="8" ref="D42:L42">$B$40*D31*1000000</f>
        <v>573.7500000000015</v>
      </c>
      <c r="E42" s="123">
        <f t="shared" si="8"/>
        <v>585.2250000000015</v>
      </c>
      <c r="F42" s="123">
        <f t="shared" si="8"/>
        <v>596.9295000000016</v>
      </c>
      <c r="G42" s="123">
        <f t="shared" si="8"/>
        <v>608.8680900000016</v>
      </c>
      <c r="H42" s="123">
        <f t="shared" si="8"/>
        <v>621.0454518000017</v>
      </c>
      <c r="I42" s="123">
        <f t="shared" si="8"/>
        <v>633.4663608360017</v>
      </c>
      <c r="J42" s="123">
        <f t="shared" si="8"/>
        <v>646.1356880527219</v>
      </c>
      <c r="K42" s="123">
        <f t="shared" si="8"/>
        <v>659.0584018137763</v>
      </c>
      <c r="L42" s="123">
        <f t="shared" si="8"/>
        <v>672.2395698500517</v>
      </c>
    </row>
    <row r="43" spans="1:12" ht="12.75">
      <c r="A43" s="47" t="s">
        <v>253</v>
      </c>
      <c r="C43" s="138">
        <f>(C42*60000)/1000000</f>
        <v>33.750000000000085</v>
      </c>
      <c r="D43" s="138">
        <f aca="true" t="shared" si="9" ref="D43:L43">(D42*60000)/1000000</f>
        <v>34.42500000000009</v>
      </c>
      <c r="E43" s="138">
        <f t="shared" si="9"/>
        <v>35.11350000000009</v>
      </c>
      <c r="F43" s="138">
        <f t="shared" si="9"/>
        <v>35.8157700000001</v>
      </c>
      <c r="G43" s="138">
        <f t="shared" si="9"/>
        <v>36.53208540000009</v>
      </c>
      <c r="H43" s="138">
        <f t="shared" si="9"/>
        <v>37.26272710800011</v>
      </c>
      <c r="I43" s="138">
        <f t="shared" si="9"/>
        <v>38.007981650160104</v>
      </c>
      <c r="J43" s="138">
        <f t="shared" si="9"/>
        <v>38.76814128316332</v>
      </c>
      <c r="K43" s="138">
        <f t="shared" si="9"/>
        <v>39.543504108826575</v>
      </c>
      <c r="L43" s="138">
        <f t="shared" si="9"/>
        <v>40.3343741910031</v>
      </c>
    </row>
    <row r="45" ht="12.75">
      <c r="A45" s="23" t="s">
        <v>258</v>
      </c>
    </row>
    <row r="47" spans="1:16" ht="12.75">
      <c r="A47" t="s">
        <v>260</v>
      </c>
      <c r="D47" s="136">
        <v>10000</v>
      </c>
      <c r="E47" s="334" t="s">
        <v>54</v>
      </c>
      <c r="F47" s="132"/>
      <c r="G47" s="132"/>
      <c r="H47" s="132"/>
      <c r="I47" s="132"/>
      <c r="J47" s="132"/>
      <c r="K47" s="132"/>
      <c r="L47" s="132"/>
      <c r="M47" s="132"/>
      <c r="N47" s="132"/>
      <c r="O47" s="132"/>
      <c r="P47" s="132"/>
    </row>
    <row r="48" spans="1:16" ht="12.75">
      <c r="A48" t="s">
        <v>261</v>
      </c>
      <c r="D48" s="132">
        <f>1%*D47</f>
        <v>100</v>
      </c>
      <c r="E48" s="334" t="s">
        <v>54</v>
      </c>
      <c r="F48" s="132"/>
      <c r="G48" s="132"/>
      <c r="H48" s="132"/>
      <c r="I48" s="132"/>
      <c r="J48" s="132"/>
      <c r="K48" s="132"/>
      <c r="L48" s="132"/>
      <c r="M48" s="132"/>
      <c r="N48" s="132"/>
      <c r="O48" s="132"/>
      <c r="P48" s="132"/>
    </row>
    <row r="49" spans="4:16" ht="12.75">
      <c r="D49" s="132"/>
      <c r="E49" s="132"/>
      <c r="F49" s="132"/>
      <c r="G49" s="132"/>
      <c r="H49" s="132"/>
      <c r="I49" s="132"/>
      <c r="J49" s="132"/>
      <c r="K49" s="132"/>
      <c r="L49" s="132"/>
      <c r="M49" s="132"/>
      <c r="N49" s="132"/>
      <c r="O49" s="132"/>
      <c r="P49" s="132"/>
    </row>
    <row r="50" spans="4:16" ht="12.75">
      <c r="D50" s="124" t="s">
        <v>31</v>
      </c>
      <c r="E50" s="124" t="s">
        <v>32</v>
      </c>
      <c r="F50" s="124" t="s">
        <v>33</v>
      </c>
      <c r="G50" s="124" t="s">
        <v>34</v>
      </c>
      <c r="H50" s="124" t="s">
        <v>35</v>
      </c>
      <c r="I50" s="124" t="s">
        <v>36</v>
      </c>
      <c r="J50" s="124" t="s">
        <v>37</v>
      </c>
      <c r="K50" s="124" t="s">
        <v>38</v>
      </c>
      <c r="L50" s="124" t="s">
        <v>39</v>
      </c>
      <c r="M50" s="124" t="s">
        <v>40</v>
      </c>
      <c r="N50" s="132"/>
      <c r="O50" s="132"/>
      <c r="P50" s="132"/>
    </row>
    <row r="51" spans="4:16" ht="12.75">
      <c r="D51" s="132">
        <f>$D$48</f>
        <v>100</v>
      </c>
      <c r="E51" s="132">
        <f aca="true" t="shared" si="10" ref="E51:M51">$D$48</f>
        <v>100</v>
      </c>
      <c r="F51" s="132">
        <f t="shared" si="10"/>
        <v>100</v>
      </c>
      <c r="G51" s="132">
        <f t="shared" si="10"/>
        <v>100</v>
      </c>
      <c r="H51" s="132">
        <f t="shared" si="10"/>
        <v>100</v>
      </c>
      <c r="I51" s="132">
        <f t="shared" si="10"/>
        <v>100</v>
      </c>
      <c r="J51" s="132">
        <f t="shared" si="10"/>
        <v>100</v>
      </c>
      <c r="K51" s="132">
        <f t="shared" si="10"/>
        <v>100</v>
      </c>
      <c r="L51" s="132">
        <f t="shared" si="10"/>
        <v>100</v>
      </c>
      <c r="M51" s="132">
        <f t="shared" si="10"/>
        <v>100</v>
      </c>
      <c r="N51" s="132"/>
      <c r="O51" s="132"/>
      <c r="P51" s="132"/>
    </row>
    <row r="52" spans="2:16" ht="12.75">
      <c r="B52" s="137" t="s">
        <v>263</v>
      </c>
      <c r="D52" s="133">
        <f>(1/1.015)^0</f>
        <v>1</v>
      </c>
      <c r="E52" s="133">
        <f>(1/1.015)^1</f>
        <v>0.9852216748768474</v>
      </c>
      <c r="F52" s="133">
        <f>(1/1.015)^2</f>
        <v>0.9706617486471404</v>
      </c>
      <c r="G52" s="133">
        <f>(1/1.015)^3</f>
        <v>0.9563169937410252</v>
      </c>
      <c r="H52" s="133">
        <f>(1/1.015)^4</f>
        <v>0.9421842302867244</v>
      </c>
      <c r="I52" s="133">
        <f>(1/1.015)^5</f>
        <v>0.9282603254056399</v>
      </c>
      <c r="J52" s="133">
        <f>(1/1.015)^6</f>
        <v>0.9145421925178719</v>
      </c>
      <c r="K52" s="133">
        <f>(1/1.015)^7</f>
        <v>0.9010267906580021</v>
      </c>
      <c r="L52" s="133">
        <f>(1/1.015)^8</f>
        <v>0.8877111238009873</v>
      </c>
      <c r="M52" s="133">
        <f>(1/1.015)^9</f>
        <v>0.8745922401980172</v>
      </c>
      <c r="N52" s="134"/>
      <c r="O52" s="134"/>
      <c r="P52" s="134"/>
    </row>
    <row r="53" spans="4:16" ht="12.75">
      <c r="D53" s="134">
        <f>D51*D52</f>
        <v>100</v>
      </c>
      <c r="E53" s="135">
        <f aca="true" t="shared" si="11" ref="E53:M53">E51*E52</f>
        <v>98.52216748768474</v>
      </c>
      <c r="F53" s="135">
        <f>F51*F52</f>
        <v>97.06617486471404</v>
      </c>
      <c r="G53" s="135">
        <f t="shared" si="11"/>
        <v>95.63169937410252</v>
      </c>
      <c r="H53" s="135">
        <f t="shared" si="11"/>
        <v>94.21842302867243</v>
      </c>
      <c r="I53" s="135">
        <f t="shared" si="11"/>
        <v>92.82603254056399</v>
      </c>
      <c r="J53" s="135">
        <f t="shared" si="11"/>
        <v>91.4542192517872</v>
      </c>
      <c r="K53" s="135">
        <f t="shared" si="11"/>
        <v>90.1026790658002</v>
      </c>
      <c r="L53" s="135">
        <f t="shared" si="11"/>
        <v>88.77111238009873</v>
      </c>
      <c r="M53" s="135">
        <f t="shared" si="11"/>
        <v>87.45922401980172</v>
      </c>
      <c r="N53" s="134"/>
      <c r="O53" s="134"/>
      <c r="P53" s="134"/>
    </row>
    <row r="54" spans="1:16" ht="12.75">
      <c r="A54" s="47" t="s">
        <v>253</v>
      </c>
      <c r="D54" s="139">
        <f>(D51*D52*60000)/1000000</f>
        <v>6</v>
      </c>
      <c r="E54" s="139">
        <f aca="true" t="shared" si="12" ref="E54:M54">(E51*E52*60000)/1000000</f>
        <v>5.9113300492610845</v>
      </c>
      <c r="F54" s="139">
        <f t="shared" si="12"/>
        <v>5.823970491882843</v>
      </c>
      <c r="G54" s="139">
        <f t="shared" si="12"/>
        <v>5.737901962446151</v>
      </c>
      <c r="H54" s="139">
        <f t="shared" si="12"/>
        <v>5.653105381720346</v>
      </c>
      <c r="I54" s="139">
        <f t="shared" si="12"/>
        <v>5.56956195243384</v>
      </c>
      <c r="J54" s="139">
        <f t="shared" si="12"/>
        <v>5.487253155107232</v>
      </c>
      <c r="K54" s="139">
        <f t="shared" si="12"/>
        <v>5.406160743948012</v>
      </c>
      <c r="L54" s="139">
        <f t="shared" si="12"/>
        <v>5.326266742805923</v>
      </c>
      <c r="M54" s="139">
        <f t="shared" si="12"/>
        <v>5.247553441188104</v>
      </c>
      <c r="N54" s="134"/>
      <c r="O54" s="134"/>
      <c r="P54" s="134"/>
    </row>
    <row r="55" spans="4:16" ht="12.75">
      <c r="D55" s="134"/>
      <c r="E55" s="134"/>
      <c r="F55" s="134"/>
      <c r="G55" s="134"/>
      <c r="H55" s="134"/>
      <c r="I55" s="134"/>
      <c r="J55" s="134"/>
      <c r="K55" s="134"/>
      <c r="L55" s="134"/>
      <c r="M55" s="134"/>
      <c r="N55" s="134"/>
      <c r="O55" s="134"/>
      <c r="P55" s="134"/>
    </row>
    <row r="56" ht="12.75">
      <c r="A56" s="23" t="s">
        <v>259</v>
      </c>
    </row>
    <row r="57" ht="12.75">
      <c r="A57" s="23"/>
    </row>
    <row r="58" ht="12.75">
      <c r="A58" s="163" t="s">
        <v>284</v>
      </c>
    </row>
    <row r="59" ht="13.5" thickBot="1">
      <c r="A59" s="140"/>
    </row>
    <row r="60" spans="2:8" ht="51.75" thickBot="1">
      <c r="B60" s="366" t="s">
        <v>264</v>
      </c>
      <c r="C60" s="383"/>
      <c r="D60" s="162" t="s">
        <v>265</v>
      </c>
      <c r="E60" s="384" t="s">
        <v>266</v>
      </c>
      <c r="F60" s="383"/>
      <c r="G60" s="385" t="s">
        <v>267</v>
      </c>
      <c r="H60" s="386"/>
    </row>
    <row r="61" spans="2:8" ht="13.5" thickBot="1">
      <c r="B61" s="153" t="s">
        <v>268</v>
      </c>
      <c r="C61" s="150" t="s">
        <v>269</v>
      </c>
      <c r="D61" s="156"/>
      <c r="E61" s="161" t="s">
        <v>268</v>
      </c>
      <c r="F61" s="161" t="s">
        <v>269</v>
      </c>
      <c r="G61" s="161" t="s">
        <v>268</v>
      </c>
      <c r="H61" s="143" t="s">
        <v>269</v>
      </c>
    </row>
    <row r="62" spans="1:8" ht="12.75">
      <c r="A62" s="146" t="s">
        <v>270</v>
      </c>
      <c r="B62" s="153">
        <v>1194</v>
      </c>
      <c r="C62" s="150">
        <v>335</v>
      </c>
      <c r="D62" s="157">
        <v>0.1</v>
      </c>
      <c r="E62" s="161">
        <v>119</v>
      </c>
      <c r="F62" s="161">
        <v>34</v>
      </c>
      <c r="G62" s="161">
        <v>89</v>
      </c>
      <c r="H62" s="148">
        <v>26</v>
      </c>
    </row>
    <row r="63" spans="1:8" ht="12.75">
      <c r="A63" s="102" t="s">
        <v>271</v>
      </c>
      <c r="B63" s="154">
        <v>70</v>
      </c>
      <c r="C63" s="151">
        <v>7</v>
      </c>
      <c r="D63" s="158">
        <v>0.8</v>
      </c>
      <c r="E63" s="156">
        <v>56</v>
      </c>
      <c r="F63" s="156">
        <v>6</v>
      </c>
      <c r="G63" s="156">
        <v>42</v>
      </c>
      <c r="H63" s="143">
        <v>5</v>
      </c>
    </row>
    <row r="64" spans="1:8" ht="12.75">
      <c r="A64" s="102" t="s">
        <v>272</v>
      </c>
      <c r="B64" s="154">
        <v>487</v>
      </c>
      <c r="C64" s="151">
        <v>183</v>
      </c>
      <c r="D64" s="159">
        <v>0.1</v>
      </c>
      <c r="E64" s="156">
        <v>49</v>
      </c>
      <c r="F64" s="156">
        <v>18</v>
      </c>
      <c r="G64" s="156">
        <v>37</v>
      </c>
      <c r="H64" s="143">
        <v>14</v>
      </c>
    </row>
    <row r="65" spans="1:8" ht="12.75">
      <c r="A65" s="102" t="s">
        <v>273</v>
      </c>
      <c r="B65" s="154">
        <v>116</v>
      </c>
      <c r="C65" s="151">
        <v>34</v>
      </c>
      <c r="D65" s="159">
        <v>0.1</v>
      </c>
      <c r="E65" s="156">
        <v>12</v>
      </c>
      <c r="F65" s="156">
        <v>3</v>
      </c>
      <c r="G65" s="156">
        <v>9</v>
      </c>
      <c r="H65" s="143">
        <v>2</v>
      </c>
    </row>
    <row r="66" spans="1:8" ht="13.5" thickBot="1">
      <c r="A66" s="144" t="s">
        <v>29</v>
      </c>
      <c r="B66" s="155">
        <v>1867</v>
      </c>
      <c r="C66" s="152">
        <v>559</v>
      </c>
      <c r="D66" s="160"/>
      <c r="E66" s="160">
        <v>236</v>
      </c>
      <c r="F66" s="160">
        <v>61</v>
      </c>
      <c r="G66" s="160">
        <v>177</v>
      </c>
      <c r="H66" s="145">
        <v>46</v>
      </c>
    </row>
    <row r="67" ht="13.5" thickBot="1">
      <c r="H67" s="149">
        <f>G66+H66</f>
        <v>223</v>
      </c>
    </row>
    <row r="68" spans="1:4" ht="13.5" thickBot="1">
      <c r="A68" s="47" t="s">
        <v>285</v>
      </c>
      <c r="B68" s="168" t="s">
        <v>274</v>
      </c>
      <c r="C68" s="169" t="s">
        <v>275</v>
      </c>
      <c r="D68" s="167" t="s">
        <v>29</v>
      </c>
    </row>
    <row r="69" spans="1:4" ht="12.75">
      <c r="A69" s="164" t="s">
        <v>268</v>
      </c>
      <c r="B69" s="95">
        <v>0.05</v>
      </c>
      <c r="C69" s="99">
        <v>15</v>
      </c>
      <c r="D69" s="89">
        <f>B69*C69</f>
        <v>0.75</v>
      </c>
    </row>
    <row r="70" spans="1:4" ht="13.5" thickBot="1">
      <c r="A70" s="165" t="s">
        <v>269</v>
      </c>
      <c r="B70" s="170">
        <v>0.1</v>
      </c>
      <c r="C70" s="171">
        <v>15</v>
      </c>
      <c r="D70" s="172">
        <f>B70*C70</f>
        <v>1.5</v>
      </c>
    </row>
    <row r="72" spans="2:12" ht="12.75">
      <c r="B72" s="124" t="s">
        <v>31</v>
      </c>
      <c r="C72" s="124" t="s">
        <v>32</v>
      </c>
      <c r="D72" s="124" t="s">
        <v>33</v>
      </c>
      <c r="E72" s="124" t="s">
        <v>34</v>
      </c>
      <c r="F72" s="124" t="s">
        <v>35</v>
      </c>
      <c r="G72" s="124" t="s">
        <v>36</v>
      </c>
      <c r="H72" s="124" t="s">
        <v>37</v>
      </c>
      <c r="I72" s="124" t="s">
        <v>38</v>
      </c>
      <c r="J72" s="124" t="s">
        <v>39</v>
      </c>
      <c r="K72" s="124" t="s">
        <v>40</v>
      </c>
      <c r="L72" s="22"/>
    </row>
    <row r="73" spans="1:11" ht="12.75">
      <c r="A73" t="s">
        <v>276</v>
      </c>
      <c r="H73" s="33">
        <v>0.16</v>
      </c>
      <c r="I73" s="33">
        <v>0.5</v>
      </c>
      <c r="J73" s="33">
        <v>0.84</v>
      </c>
      <c r="K73" s="33">
        <v>1</v>
      </c>
    </row>
    <row r="74" spans="1:11" ht="12.75">
      <c r="A74" t="s">
        <v>277</v>
      </c>
      <c r="H74">
        <f>H73*$H$67</f>
        <v>35.68</v>
      </c>
      <c r="I74">
        <f>I73*$H$67</f>
        <v>111.5</v>
      </c>
      <c r="J74">
        <f>J73*$H$67</f>
        <v>187.32</v>
      </c>
      <c r="K74">
        <f>K73*$H$67</f>
        <v>223</v>
      </c>
    </row>
    <row r="75" spans="1:11" ht="12.75">
      <c r="A75" t="s">
        <v>287</v>
      </c>
      <c r="H75" s="174">
        <f>(H74*60000)/1000000</f>
        <v>2.1408</v>
      </c>
      <c r="I75" s="174">
        <f>(I74*60000)/1000000</f>
        <v>6.69</v>
      </c>
      <c r="J75" s="174">
        <f>(J74*60000)/1000000</f>
        <v>11.2392</v>
      </c>
      <c r="K75" s="174">
        <f>(K74*60000)/1000000</f>
        <v>13.38</v>
      </c>
    </row>
    <row r="76" spans="1:11" ht="12.75">
      <c r="A76" t="s">
        <v>278</v>
      </c>
      <c r="B76" s="133">
        <f>(1/1.015)^0</f>
        <v>1</v>
      </c>
      <c r="C76" s="133">
        <f>(1/1.015)^1</f>
        <v>0.9852216748768474</v>
      </c>
      <c r="D76" s="133">
        <f>(1/1.015)^2</f>
        <v>0.9706617486471404</v>
      </c>
      <c r="E76" s="133">
        <f>(1/1.015)^3</f>
        <v>0.9563169937410252</v>
      </c>
      <c r="F76" s="133">
        <f>(1/1.015)^4</f>
        <v>0.9421842302867244</v>
      </c>
      <c r="G76" s="133">
        <f>(1/1.015)^5</f>
        <v>0.9282603254056399</v>
      </c>
      <c r="H76" s="133">
        <f>(1/1.015)^6</f>
        <v>0.9145421925178719</v>
      </c>
      <c r="I76" s="133">
        <f>(1/1.015)^7</f>
        <v>0.9010267906580021</v>
      </c>
      <c r="J76" s="133">
        <f>(1/1.015)^8</f>
        <v>0.8877111238009873</v>
      </c>
      <c r="K76" s="133">
        <f>(1/1.015)^9</f>
        <v>0.8745922401980172</v>
      </c>
    </row>
    <row r="77" spans="1:12" ht="12.75">
      <c r="A77" s="47" t="s">
        <v>286</v>
      </c>
      <c r="B77" s="141"/>
      <c r="C77" s="141"/>
      <c r="D77" s="141"/>
      <c r="E77" s="141"/>
      <c r="F77" s="141"/>
      <c r="G77" s="141"/>
      <c r="H77" s="175">
        <f>(H75*H76)</f>
        <v>1.9578519257422602</v>
      </c>
      <c r="I77" s="175">
        <f>(I75*I76)</f>
        <v>6.027869229502034</v>
      </c>
      <c r="J77" s="175">
        <f>(J75*J76)</f>
        <v>9.977162862624056</v>
      </c>
      <c r="K77" s="175">
        <f>(K75*K76)</f>
        <v>11.70204417384947</v>
      </c>
      <c r="L77" s="142"/>
    </row>
    <row r="79" ht="12.75">
      <c r="A79" s="173" t="s">
        <v>279</v>
      </c>
    </row>
    <row r="80" ht="12.75">
      <c r="A80" t="s">
        <v>280</v>
      </c>
    </row>
    <row r="81" ht="12.75">
      <c r="A81" t="s">
        <v>281</v>
      </c>
    </row>
    <row r="82" ht="12.75">
      <c r="A82" t="s">
        <v>282</v>
      </c>
    </row>
    <row r="83" ht="12.75">
      <c r="A83" t="s">
        <v>283</v>
      </c>
    </row>
  </sheetData>
  <sheetProtection/>
  <mergeCells count="3">
    <mergeCell ref="B60:C60"/>
    <mergeCell ref="E60:F60"/>
    <mergeCell ref="G60:H60"/>
  </mergeCells>
  <hyperlinks>
    <hyperlink ref="A58" r:id="rId1" display="http://www.nrls.npsa.nhs.uk/resources/collections/quarterly-data-summaries/?entryid45=132910"/>
  </hyperlinks>
  <printOptions/>
  <pageMargins left="0.75" right="0.75" top="1" bottom="1" header="0.5" footer="0.5"/>
  <pageSetup horizontalDpi="600" verticalDpi="600" orientation="portrait" paperSize="9" r:id="rId2"/>
</worksheet>
</file>

<file path=xl/worksheets/sheet29.xml><?xml version="1.0" encoding="utf-8"?>
<worksheet xmlns="http://schemas.openxmlformats.org/spreadsheetml/2006/main" xmlns:r="http://schemas.openxmlformats.org/officeDocument/2006/relationships">
  <dimension ref="A1:U272"/>
  <sheetViews>
    <sheetView zoomScalePageLayoutView="0" workbookViewId="0" topLeftCell="A16">
      <selection activeCell="C48" sqref="C48"/>
    </sheetView>
  </sheetViews>
  <sheetFormatPr defaultColWidth="8.8515625" defaultRowHeight="12.75"/>
  <cols>
    <col min="1" max="1" width="46.8515625" style="0" customWidth="1"/>
    <col min="2" max="2" width="12.7109375" style="28" bestFit="1" customWidth="1"/>
    <col min="3" max="3" width="18.57421875" style="0" customWidth="1"/>
    <col min="4" max="4" width="17.57421875" style="0" customWidth="1"/>
    <col min="15" max="15" width="36.00390625" style="0" customWidth="1"/>
  </cols>
  <sheetData>
    <row r="1" ht="15.75">
      <c r="A1" s="57" t="s">
        <v>92</v>
      </c>
    </row>
    <row r="3" spans="1:13" ht="12.75" customHeight="1">
      <c r="A3" s="387" t="s">
        <v>294</v>
      </c>
      <c r="B3" s="365"/>
      <c r="C3" s="365"/>
      <c r="D3" s="365"/>
      <c r="E3" s="365"/>
      <c r="F3" s="365"/>
      <c r="G3" s="365"/>
      <c r="H3" s="365"/>
      <c r="I3" s="365"/>
      <c r="J3" s="81"/>
      <c r="K3" s="81"/>
      <c r="L3" s="81"/>
      <c r="M3" s="81"/>
    </row>
    <row r="4" spans="1:13" ht="12.75">
      <c r="A4" s="365"/>
      <c r="B4" s="365"/>
      <c r="C4" s="365"/>
      <c r="D4" s="365"/>
      <c r="E4" s="365"/>
      <c r="F4" s="365"/>
      <c r="G4" s="365"/>
      <c r="H4" s="365"/>
      <c r="I4" s="365"/>
      <c r="J4" s="81"/>
      <c r="K4" s="81"/>
      <c r="L4" s="81"/>
      <c r="M4" s="81"/>
    </row>
    <row r="6" ht="12.75">
      <c r="A6" s="23" t="s">
        <v>81</v>
      </c>
    </row>
    <row r="7" ht="12.75">
      <c r="A7" s="23"/>
    </row>
    <row r="8" ht="12.75">
      <c r="A8" s="40" t="s">
        <v>76</v>
      </c>
    </row>
    <row r="9" spans="1:3" ht="12.75">
      <c r="A9" s="37" t="s">
        <v>122</v>
      </c>
      <c r="B9" s="42">
        <v>94</v>
      </c>
      <c r="C9" s="29"/>
    </row>
    <row r="10" spans="1:3" ht="12.75">
      <c r="A10" s="37" t="s">
        <v>123</v>
      </c>
      <c r="B10" s="42">
        <v>95</v>
      </c>
      <c r="C10" s="29"/>
    </row>
    <row r="11" ht="12.75">
      <c r="A11" s="30"/>
    </row>
    <row r="12" spans="1:3" ht="12.75">
      <c r="A12" s="43" t="s">
        <v>73</v>
      </c>
      <c r="B12" s="24">
        <v>6.3</v>
      </c>
      <c r="C12" s="29" t="s">
        <v>58</v>
      </c>
    </row>
    <row r="13" spans="1:3" ht="12.75">
      <c r="A13" s="43" t="s">
        <v>74</v>
      </c>
      <c r="B13" s="31">
        <v>0.022</v>
      </c>
      <c r="C13" s="29" t="s">
        <v>70</v>
      </c>
    </row>
    <row r="14" spans="1:2" ht="12.75">
      <c r="A14" s="30" t="s">
        <v>75</v>
      </c>
      <c r="B14" s="41">
        <f>B12*(1+B13)</f>
        <v>6.4386</v>
      </c>
    </row>
    <row r="15" ht="12.75">
      <c r="A15" s="30"/>
    </row>
    <row r="16" spans="1:3" ht="12.75">
      <c r="A16" s="30" t="s">
        <v>64</v>
      </c>
      <c r="B16" s="39">
        <v>46820800</v>
      </c>
      <c r="C16" s="29" t="s">
        <v>65</v>
      </c>
    </row>
    <row r="17" ht="12.75">
      <c r="A17" s="30"/>
    </row>
    <row r="18" spans="1:3" ht="12.75">
      <c r="A18" s="40" t="s">
        <v>59</v>
      </c>
      <c r="C18" s="29"/>
    </row>
    <row r="19" spans="1:3" ht="12.75">
      <c r="A19" s="30" t="s">
        <v>60</v>
      </c>
      <c r="B19" s="24">
        <v>36</v>
      </c>
      <c r="C19" s="29" t="s">
        <v>71</v>
      </c>
    </row>
    <row r="20" spans="1:3" ht="12.75">
      <c r="A20" s="30" t="s">
        <v>61</v>
      </c>
      <c r="B20" s="24">
        <v>1.6</v>
      </c>
      <c r="C20" s="29"/>
    </row>
    <row r="21" spans="1:3" ht="12.75">
      <c r="A21" s="30" t="s">
        <v>62</v>
      </c>
      <c r="B21" s="24">
        <v>3</v>
      </c>
      <c r="C21" s="29"/>
    </row>
    <row r="22" spans="1:3" ht="12.75">
      <c r="A22" s="30" t="s">
        <v>63</v>
      </c>
      <c r="B22" s="24">
        <v>0.15</v>
      </c>
      <c r="C22" s="29"/>
    </row>
    <row r="23" spans="1:3" ht="12.75">
      <c r="A23" s="43" t="s">
        <v>67</v>
      </c>
      <c r="B23" s="24">
        <v>102</v>
      </c>
      <c r="C23" s="29" t="s">
        <v>71</v>
      </c>
    </row>
    <row r="24" spans="1:3" ht="12.75">
      <c r="A24" s="43" t="s">
        <v>68</v>
      </c>
      <c r="B24" s="44">
        <v>15</v>
      </c>
      <c r="C24" s="29" t="s">
        <v>54</v>
      </c>
    </row>
    <row r="25" spans="1:2" ht="12.75">
      <c r="A25" s="43" t="s">
        <v>69</v>
      </c>
      <c r="B25" s="36">
        <f>60/B24</f>
        <v>4</v>
      </c>
    </row>
    <row r="26" spans="1:2" ht="12.75">
      <c r="A26" s="30" t="s">
        <v>121</v>
      </c>
      <c r="B26" s="24">
        <f>B23/B25</f>
        <v>25.5</v>
      </c>
    </row>
    <row r="27" ht="12.75">
      <c r="A27" s="30"/>
    </row>
    <row r="28" ht="12.75">
      <c r="A28" s="45" t="s">
        <v>77</v>
      </c>
    </row>
    <row r="29" spans="1:3" ht="12.75">
      <c r="A29" s="48" t="s">
        <v>30</v>
      </c>
      <c r="B29" s="50" t="s">
        <v>79</v>
      </c>
      <c r="C29" s="51" t="s">
        <v>80</v>
      </c>
    </row>
    <row r="30" spans="1:4" ht="12.75">
      <c r="A30" s="43">
        <v>0</v>
      </c>
      <c r="B30" s="46">
        <v>0.03</v>
      </c>
      <c r="C30" s="52">
        <f aca="true" t="shared" si="0" ref="C30:C39">B30*$B$16/1000000</f>
        <v>1.404624</v>
      </c>
      <c r="D30" s="32"/>
    </row>
    <row r="31" spans="1:4" ht="12.75">
      <c r="A31" s="43">
        <v>1</v>
      </c>
      <c r="B31" s="33">
        <v>0.04</v>
      </c>
      <c r="C31" s="52">
        <f t="shared" si="0"/>
        <v>1.872832</v>
      </c>
      <c r="D31" s="32"/>
    </row>
    <row r="32" spans="1:8" ht="12.75">
      <c r="A32" s="43">
        <v>2</v>
      </c>
      <c r="B32" s="33">
        <v>0.05</v>
      </c>
      <c r="C32" s="52">
        <f t="shared" si="0"/>
        <v>2.34104</v>
      </c>
      <c r="D32" s="32"/>
      <c r="H32" s="26"/>
    </row>
    <row r="33" spans="1:4" ht="12.75">
      <c r="A33" s="43">
        <v>3</v>
      </c>
      <c r="B33" s="33">
        <f>B32*B40</f>
        <v>0.06457479277554475</v>
      </c>
      <c r="C33" s="52">
        <f t="shared" si="0"/>
        <v>3.023443457585225</v>
      </c>
      <c r="D33" s="32"/>
    </row>
    <row r="34" spans="1:4" ht="12.75">
      <c r="A34" s="43">
        <v>4</v>
      </c>
      <c r="B34" s="33">
        <f>B33*B40</f>
        <v>0.0833980772400909</v>
      </c>
      <c r="C34" s="52">
        <f t="shared" si="0"/>
        <v>3.9047646948428483</v>
      </c>
      <c r="D34" s="32"/>
    </row>
    <row r="35" spans="1:4" ht="12.75">
      <c r="A35" s="43">
        <v>5</v>
      </c>
      <c r="B35" s="33">
        <f>B34*B40</f>
        <v>0.1077082711131549</v>
      </c>
      <c r="C35" s="52">
        <f t="shared" si="0"/>
        <v>5.042987420134803</v>
      </c>
      <c r="D35" s="32"/>
    </row>
    <row r="36" spans="1:4" ht="12.75">
      <c r="A36" s="43">
        <v>6</v>
      </c>
      <c r="B36" s="33">
        <f>B35*B40</f>
        <v>0.1391047857468834</v>
      </c>
      <c r="C36" s="52">
        <f t="shared" si="0"/>
        <v>6.5129973524976785</v>
      </c>
      <c r="D36" s="32"/>
    </row>
    <row r="37" spans="1:4" ht="12.75">
      <c r="A37" s="43">
        <v>7</v>
      </c>
      <c r="B37" s="33">
        <f>B36*B40</f>
        <v>0.17965325427383091</v>
      </c>
      <c r="C37" s="52">
        <f t="shared" si="0"/>
        <v>8.411509087704182</v>
      </c>
      <c r="D37" s="32"/>
    </row>
    <row r="38" spans="1:4" ht="12.75">
      <c r="A38" s="43">
        <v>8</v>
      </c>
      <c r="B38" s="33">
        <f>B37*B40</f>
        <v>0.2320214333236976</v>
      </c>
      <c r="C38" s="52">
        <f t="shared" si="0"/>
        <v>10.86342912536218</v>
      </c>
      <c r="D38" s="32"/>
    </row>
    <row r="39" spans="1:4" ht="12.75">
      <c r="A39" s="43">
        <v>9</v>
      </c>
      <c r="B39" s="33">
        <f>B38*B40</f>
        <v>0.29965471952725287</v>
      </c>
      <c r="C39" s="52">
        <f t="shared" si="0"/>
        <v>14.0300736920416</v>
      </c>
      <c r="D39" s="32"/>
    </row>
    <row r="40" spans="1:4" ht="12.75" hidden="1">
      <c r="A40" s="43" t="s">
        <v>66</v>
      </c>
      <c r="B40" s="54">
        <v>1.2914958555108949</v>
      </c>
      <c r="C40" s="34"/>
      <c r="D40" s="29"/>
    </row>
    <row r="41" ht="12.75">
      <c r="A41" s="30"/>
    </row>
    <row r="42" ht="12.75">
      <c r="A42" s="25" t="s">
        <v>137</v>
      </c>
    </row>
    <row r="43" spans="1:3" ht="12.75">
      <c r="A43" t="s">
        <v>72</v>
      </c>
      <c r="C43" s="35"/>
    </row>
    <row r="44" ht="12.75">
      <c r="A44" t="s">
        <v>78</v>
      </c>
    </row>
    <row r="46" ht="12.75">
      <c r="A46" s="23" t="s">
        <v>82</v>
      </c>
    </row>
    <row r="47" ht="12.75">
      <c r="A47" s="23"/>
    </row>
    <row r="48" ht="12.75">
      <c r="A48" s="40" t="s">
        <v>86</v>
      </c>
    </row>
    <row r="49" spans="1:3" ht="12.75">
      <c r="A49" s="43" t="s">
        <v>83</v>
      </c>
      <c r="B49" s="53">
        <v>3.88</v>
      </c>
      <c r="C49" s="29"/>
    </row>
    <row r="50" spans="1:3" ht="12.75">
      <c r="A50" s="391" t="s">
        <v>84</v>
      </c>
      <c r="B50" s="393">
        <v>0.36</v>
      </c>
      <c r="C50" s="389"/>
    </row>
    <row r="51" spans="1:3" ht="12.75">
      <c r="A51" s="392"/>
      <c r="B51" s="393"/>
      <c r="C51" s="390"/>
    </row>
    <row r="52" spans="1:3" ht="12.75">
      <c r="A52" s="394" t="s">
        <v>85</v>
      </c>
      <c r="B52" s="393">
        <v>0.08</v>
      </c>
      <c r="C52" s="387"/>
    </row>
    <row r="53" spans="1:3" ht="12.75">
      <c r="A53" s="394"/>
      <c r="B53" s="393"/>
      <c r="C53" s="365"/>
    </row>
    <row r="54" spans="1:2" ht="12.75">
      <c r="A54" s="30" t="s">
        <v>262</v>
      </c>
      <c r="B54" s="41">
        <f>SUM(B49:B52)</f>
        <v>4.32</v>
      </c>
    </row>
    <row r="56" ht="12.75">
      <c r="A56" s="47" t="s">
        <v>87</v>
      </c>
    </row>
    <row r="58" spans="1:5" ht="51" customHeight="1">
      <c r="A58" s="48" t="s">
        <v>30</v>
      </c>
      <c r="B58" s="55" t="s">
        <v>88</v>
      </c>
      <c r="C58" s="56" t="s">
        <v>89</v>
      </c>
      <c r="D58" s="56" t="s">
        <v>90</v>
      </c>
      <c r="E58" s="56" t="s">
        <v>91</v>
      </c>
    </row>
    <row r="59" spans="1:5" ht="12.75">
      <c r="A59">
        <v>0</v>
      </c>
      <c r="B59" s="58">
        <f>(B49*(B16*B30))</f>
        <v>5449941.12</v>
      </c>
      <c r="C59" s="58">
        <f>(B50*(B16*B30))</f>
        <v>505664.63999999996</v>
      </c>
      <c r="D59" s="58">
        <f>SUM(B59:C59)</f>
        <v>5955605.76</v>
      </c>
      <c r="E59" s="24">
        <f>D59/1000000</f>
        <v>5.95560576</v>
      </c>
    </row>
    <row r="60" spans="1:5" ht="12.75">
      <c r="A60">
        <v>1</v>
      </c>
      <c r="B60" s="58">
        <f>($B$49*($B$16*(B31-B30)))</f>
        <v>1816647.0400000005</v>
      </c>
      <c r="C60" s="58">
        <f>($B$50*($B$16*(B31-B30)))+($B$52*($B$16*B30))</f>
        <v>280924.80000000005</v>
      </c>
      <c r="D60" s="58">
        <f aca="true" t="shared" si="1" ref="D60:D68">SUM(B60:C60)</f>
        <v>2097571.840000001</v>
      </c>
      <c r="E60" s="24">
        <f aca="true" t="shared" si="2" ref="E60:E68">D60/1000000</f>
        <v>2.097571840000001</v>
      </c>
    </row>
    <row r="61" spans="1:5" ht="12.75">
      <c r="A61">
        <v>2</v>
      </c>
      <c r="B61" s="58">
        <f aca="true" t="shared" si="3" ref="B61:B68">($B$49*($B$16*(B32-B31)))</f>
        <v>1816647.0400000005</v>
      </c>
      <c r="C61" s="58">
        <f aca="true" t="shared" si="4" ref="C61:C68">($B$50*($B$16*(B32-B31)))+($B$52*($B$16*B31))</f>
        <v>318381.44000000006</v>
      </c>
      <c r="D61" s="58">
        <f t="shared" si="1"/>
        <v>2135028.4800000004</v>
      </c>
      <c r="E61" s="24">
        <f t="shared" si="2"/>
        <v>2.1350284800000003</v>
      </c>
    </row>
    <row r="62" spans="1:5" ht="12.75">
      <c r="A62">
        <v>3</v>
      </c>
      <c r="B62" s="58">
        <f t="shared" si="3"/>
        <v>2647725.415430674</v>
      </c>
      <c r="C62" s="58">
        <f t="shared" si="4"/>
        <v>432948.4447306811</v>
      </c>
      <c r="D62" s="58">
        <f t="shared" si="1"/>
        <v>3080673.8601613548</v>
      </c>
      <c r="E62" s="24">
        <f t="shared" si="2"/>
        <v>3.0806738601613546</v>
      </c>
    </row>
    <row r="63" spans="1:5" ht="12.75">
      <c r="A63">
        <v>4</v>
      </c>
      <c r="B63" s="58">
        <f t="shared" si="3"/>
        <v>3419526.4005595767</v>
      </c>
      <c r="C63" s="58">
        <f t="shared" si="4"/>
        <v>559151.1220195622</v>
      </c>
      <c r="D63" s="58">
        <f t="shared" si="1"/>
        <v>3978677.522579139</v>
      </c>
      <c r="E63" s="24">
        <f t="shared" si="2"/>
        <v>3.9786775225791393</v>
      </c>
    </row>
    <row r="64" spans="1:5" ht="12.75">
      <c r="A64">
        <v>5</v>
      </c>
      <c r="B64" s="58">
        <f t="shared" si="3"/>
        <v>4416304.174132783</v>
      </c>
      <c r="C64" s="58">
        <f t="shared" si="4"/>
        <v>722141.3566925314</v>
      </c>
      <c r="D64" s="58">
        <f t="shared" si="1"/>
        <v>5138445.530825314</v>
      </c>
      <c r="E64" s="24">
        <f t="shared" si="2"/>
        <v>5.138445530825314</v>
      </c>
    </row>
    <row r="65" spans="1:5" ht="12.75">
      <c r="A65">
        <v>6</v>
      </c>
      <c r="B65" s="58">
        <f t="shared" si="3"/>
        <v>5703638.537567956</v>
      </c>
      <c r="C65" s="58">
        <f t="shared" si="4"/>
        <v>932642.5692614194</v>
      </c>
      <c r="D65" s="58">
        <f t="shared" si="1"/>
        <v>6636281.106829376</v>
      </c>
      <c r="E65" s="24">
        <f t="shared" si="2"/>
        <v>6.636281106829376</v>
      </c>
    </row>
    <row r="66" spans="1:5" ht="12.75">
      <c r="A66">
        <v>7</v>
      </c>
      <c r="B66" s="58">
        <f t="shared" si="3"/>
        <v>7366225.532601236</v>
      </c>
      <c r="C66" s="58">
        <f>($B$50*($B$16*(B37-B36)))+($B$52*($B$16*B36))</f>
        <v>1204504.0128741558</v>
      </c>
      <c r="D66" s="58">
        <f t="shared" si="1"/>
        <v>8570729.545475392</v>
      </c>
      <c r="E66" s="24">
        <f t="shared" si="2"/>
        <v>8.570729545475391</v>
      </c>
    </row>
    <row r="67" spans="1:5" ht="12.75">
      <c r="A67">
        <v>8</v>
      </c>
      <c r="B67" s="58">
        <f t="shared" si="3"/>
        <v>9513449.746113032</v>
      </c>
      <c r="C67" s="58">
        <f t="shared" si="4"/>
        <v>1555611.9405732139</v>
      </c>
      <c r="D67" s="58">
        <f t="shared" si="1"/>
        <v>11069061.686686246</v>
      </c>
      <c r="E67" s="24">
        <f t="shared" si="2"/>
        <v>11.069061686686245</v>
      </c>
    </row>
    <row r="68" spans="1:5" ht="12.75">
      <c r="A68">
        <v>9</v>
      </c>
      <c r="B68" s="58">
        <f t="shared" si="3"/>
        <v>12286580.918716151</v>
      </c>
      <c r="C68" s="58">
        <f t="shared" si="4"/>
        <v>2009066.3740335659</v>
      </c>
      <c r="D68" s="58">
        <f t="shared" si="1"/>
        <v>14295647.292749718</v>
      </c>
      <c r="E68" s="24">
        <f t="shared" si="2"/>
        <v>14.295647292749718</v>
      </c>
    </row>
    <row r="69" spans="2:5" ht="12.75">
      <c r="B69" s="58"/>
      <c r="C69" s="58"/>
      <c r="D69" s="58"/>
      <c r="E69" s="24"/>
    </row>
    <row r="70" spans="1:5" ht="12.75">
      <c r="A70" s="47" t="s">
        <v>148</v>
      </c>
      <c r="B70" s="58"/>
      <c r="C70" s="58"/>
      <c r="D70" s="58"/>
      <c r="E70" s="24"/>
    </row>
    <row r="71" spans="2:5" ht="12.75">
      <c r="B71" s="58"/>
      <c r="C71" s="58"/>
      <c r="D71" s="58"/>
      <c r="E71" s="24"/>
    </row>
    <row r="72" spans="1:5" ht="12.75">
      <c r="A72" s="59" t="s">
        <v>204</v>
      </c>
      <c r="B72" s="58">
        <v>50000000</v>
      </c>
      <c r="C72" s="29" t="s">
        <v>101</v>
      </c>
      <c r="D72" s="58"/>
      <c r="E72" s="24"/>
    </row>
    <row r="73" spans="2:5" ht="12.75">
      <c r="B73" s="58"/>
      <c r="C73" s="58"/>
      <c r="D73" s="58"/>
      <c r="E73" s="24"/>
    </row>
    <row r="74" spans="1:5" ht="12.75">
      <c r="A74" s="48" t="s">
        <v>30</v>
      </c>
      <c r="B74" s="66" t="s">
        <v>149</v>
      </c>
      <c r="C74" s="66" t="s">
        <v>159</v>
      </c>
      <c r="D74" s="58"/>
      <c r="E74" s="24"/>
    </row>
    <row r="75" spans="1:5" ht="12.75">
      <c r="A75">
        <v>0</v>
      </c>
      <c r="B75" s="24">
        <v>0</v>
      </c>
      <c r="C75" s="24">
        <f>B75/1000000</f>
        <v>0</v>
      </c>
      <c r="D75" s="58"/>
      <c r="E75" s="24"/>
    </row>
    <row r="76" spans="1:3" ht="12.75">
      <c r="A76">
        <v>1</v>
      </c>
      <c r="B76" s="24">
        <v>0</v>
      </c>
      <c r="C76" s="24">
        <f aca="true" t="shared" si="5" ref="C76:C84">B76/1000000</f>
        <v>0</v>
      </c>
    </row>
    <row r="77" spans="1:3" ht="12.75">
      <c r="A77">
        <v>2</v>
      </c>
      <c r="B77" s="24">
        <f>B72/8</f>
        <v>6250000</v>
      </c>
      <c r="C77" s="24">
        <f t="shared" si="5"/>
        <v>6.25</v>
      </c>
    </row>
    <row r="78" spans="1:3" ht="12.75">
      <c r="A78">
        <v>3</v>
      </c>
      <c r="B78" s="24">
        <f>B72/8</f>
        <v>6250000</v>
      </c>
      <c r="C78" s="24">
        <f t="shared" si="5"/>
        <v>6.25</v>
      </c>
    </row>
    <row r="79" spans="1:3" ht="12.75">
      <c r="A79">
        <v>4</v>
      </c>
      <c r="B79" s="24">
        <f>B72/8</f>
        <v>6250000</v>
      </c>
      <c r="C79" s="24">
        <f t="shared" si="5"/>
        <v>6.25</v>
      </c>
    </row>
    <row r="80" spans="1:3" ht="12.75">
      <c r="A80">
        <v>5</v>
      </c>
      <c r="B80" s="24">
        <f>B72/8</f>
        <v>6250000</v>
      </c>
      <c r="C80" s="24">
        <f t="shared" si="5"/>
        <v>6.25</v>
      </c>
    </row>
    <row r="81" spans="1:3" ht="12.75">
      <c r="A81">
        <v>6</v>
      </c>
      <c r="B81" s="24">
        <f>B72/8</f>
        <v>6250000</v>
      </c>
      <c r="C81" s="24">
        <f t="shared" si="5"/>
        <v>6.25</v>
      </c>
    </row>
    <row r="82" spans="1:3" ht="12.75">
      <c r="A82">
        <v>7</v>
      </c>
      <c r="B82" s="24">
        <f>B72/8</f>
        <v>6250000</v>
      </c>
      <c r="C82" s="24">
        <f t="shared" si="5"/>
        <v>6.25</v>
      </c>
    </row>
    <row r="83" spans="1:3" ht="12.75">
      <c r="A83">
        <v>8</v>
      </c>
      <c r="B83" s="24">
        <f>B72/8</f>
        <v>6250000</v>
      </c>
      <c r="C83" s="24">
        <f t="shared" si="5"/>
        <v>6.25</v>
      </c>
    </row>
    <row r="84" spans="1:3" ht="12.75">
      <c r="A84">
        <v>9</v>
      </c>
      <c r="B84" s="24">
        <f>B72/8</f>
        <v>6250000</v>
      </c>
      <c r="C84" s="24">
        <f t="shared" si="5"/>
        <v>6.25</v>
      </c>
    </row>
    <row r="85" ht="12.75">
      <c r="B85" s="58"/>
    </row>
    <row r="86" spans="1:2" ht="12.75">
      <c r="A86" s="47" t="s">
        <v>102</v>
      </c>
      <c r="B86" s="58"/>
    </row>
    <row r="88" spans="1:3" ht="12.75">
      <c r="A88" s="59" t="s">
        <v>96</v>
      </c>
      <c r="B88" s="28">
        <v>8260</v>
      </c>
      <c r="C88" t="s">
        <v>222</v>
      </c>
    </row>
    <row r="89" spans="1:3" ht="12.75">
      <c r="A89" s="59" t="s">
        <v>103</v>
      </c>
      <c r="B89" s="33">
        <v>0.45</v>
      </c>
      <c r="C89" s="29" t="s">
        <v>54</v>
      </c>
    </row>
    <row r="90" spans="1:2" ht="12.75">
      <c r="A90" t="s">
        <v>104</v>
      </c>
      <c r="B90" s="28">
        <f>B89*B88</f>
        <v>3717</v>
      </c>
    </row>
    <row r="92" spans="1:3" ht="12.75">
      <c r="A92" t="s">
        <v>105</v>
      </c>
      <c r="B92" s="24">
        <v>980</v>
      </c>
      <c r="C92" s="29" t="s">
        <v>101</v>
      </c>
    </row>
    <row r="93" spans="1:3" ht="12.75">
      <c r="A93" t="s">
        <v>107</v>
      </c>
      <c r="B93" s="24">
        <v>450</v>
      </c>
      <c r="C93" s="29" t="s">
        <v>101</v>
      </c>
    </row>
    <row r="95" spans="1:4" ht="12.75">
      <c r="A95" s="48" t="s">
        <v>30</v>
      </c>
      <c r="B95" s="49" t="s">
        <v>79</v>
      </c>
      <c r="C95" s="47" t="s">
        <v>106</v>
      </c>
      <c r="D95" s="47" t="s">
        <v>160</v>
      </c>
    </row>
    <row r="96" spans="1:4" ht="12.75">
      <c r="A96">
        <v>0</v>
      </c>
      <c r="B96" s="33">
        <v>0.3333</v>
      </c>
      <c r="C96" s="24">
        <f>((B96*B90)*B92)</f>
        <v>1214098.578</v>
      </c>
      <c r="D96" s="24">
        <f>C96/1000000</f>
        <v>1.214098578</v>
      </c>
    </row>
    <row r="97" spans="1:4" ht="12.75">
      <c r="A97">
        <v>1</v>
      </c>
      <c r="B97" s="33">
        <v>0.6666</v>
      </c>
      <c r="C97" s="24">
        <f>(((B97-B96)*$B$90)*$B$92)+((B96*$B$90)*$B$93)</f>
        <v>1771592.8229999999</v>
      </c>
      <c r="D97" s="24">
        <f aca="true" t="shared" si="6" ref="D97:D105">C97/1000000</f>
        <v>1.7715928229999998</v>
      </c>
    </row>
    <row r="98" spans="1:4" ht="12.75">
      <c r="A98">
        <v>2</v>
      </c>
      <c r="B98" s="33">
        <v>1</v>
      </c>
      <c r="C98" s="24">
        <f>(((B98-B97)*$B$90)*$B$92)+((B97*$B$90)*$B$93)</f>
        <v>2329451.334</v>
      </c>
      <c r="D98" s="24">
        <f t="shared" si="6"/>
        <v>2.329451334</v>
      </c>
    </row>
    <row r="99" spans="1:4" ht="12.75">
      <c r="A99">
        <v>3</v>
      </c>
      <c r="B99" s="33">
        <v>1</v>
      </c>
      <c r="C99" s="24">
        <f>$B$90*$B$93</f>
        <v>1672650</v>
      </c>
      <c r="D99" s="24">
        <f t="shared" si="6"/>
        <v>1.67265</v>
      </c>
    </row>
    <row r="100" spans="1:4" ht="12.75">
      <c r="A100">
        <v>4</v>
      </c>
      <c r="B100" s="33">
        <v>1</v>
      </c>
      <c r="C100" s="24">
        <f aca="true" t="shared" si="7" ref="C100:C105">$B$90*$B$93</f>
        <v>1672650</v>
      </c>
      <c r="D100" s="24">
        <f t="shared" si="6"/>
        <v>1.67265</v>
      </c>
    </row>
    <row r="101" spans="1:4" ht="12.75">
      <c r="A101">
        <v>5</v>
      </c>
      <c r="B101" s="33">
        <v>1</v>
      </c>
      <c r="C101" s="24">
        <f t="shared" si="7"/>
        <v>1672650</v>
      </c>
      <c r="D101" s="24">
        <f t="shared" si="6"/>
        <v>1.67265</v>
      </c>
    </row>
    <row r="102" spans="1:4" ht="12.75">
      <c r="A102">
        <v>6</v>
      </c>
      <c r="B102" s="33">
        <v>1</v>
      </c>
      <c r="C102" s="24">
        <f t="shared" si="7"/>
        <v>1672650</v>
      </c>
      <c r="D102" s="24">
        <f t="shared" si="6"/>
        <v>1.67265</v>
      </c>
    </row>
    <row r="103" spans="1:4" ht="12.75">
      <c r="A103">
        <v>7</v>
      </c>
      <c r="B103" s="33">
        <v>1</v>
      </c>
      <c r="C103" s="24">
        <f t="shared" si="7"/>
        <v>1672650</v>
      </c>
      <c r="D103" s="24">
        <f t="shared" si="6"/>
        <v>1.67265</v>
      </c>
    </row>
    <row r="104" spans="1:4" ht="12.75">
      <c r="A104">
        <v>8</v>
      </c>
      <c r="B104" s="33">
        <v>1</v>
      </c>
      <c r="C104" s="24">
        <f t="shared" si="7"/>
        <v>1672650</v>
      </c>
      <c r="D104" s="24">
        <f t="shared" si="6"/>
        <v>1.67265</v>
      </c>
    </row>
    <row r="105" spans="1:4" ht="12.75">
      <c r="A105">
        <v>9</v>
      </c>
      <c r="B105" s="33">
        <v>1</v>
      </c>
      <c r="C105" s="24">
        <f t="shared" si="7"/>
        <v>1672650</v>
      </c>
      <c r="D105" s="24">
        <f t="shared" si="6"/>
        <v>1.67265</v>
      </c>
    </row>
    <row r="106" spans="2:3" ht="12.75">
      <c r="B106" s="33"/>
      <c r="C106" s="24"/>
    </row>
    <row r="107" ht="12.75">
      <c r="A107" s="47" t="s">
        <v>94</v>
      </c>
    </row>
    <row r="109" spans="1:3" ht="12.75">
      <c r="A109" s="59" t="s">
        <v>95</v>
      </c>
      <c r="B109" s="24">
        <v>600</v>
      </c>
      <c r="C109" s="29" t="s">
        <v>99</v>
      </c>
    </row>
    <row r="110" spans="1:3" ht="12.75">
      <c r="A110" s="21" t="s">
        <v>98</v>
      </c>
      <c r="B110" s="28">
        <v>8260</v>
      </c>
      <c r="C110" t="s">
        <v>222</v>
      </c>
    </row>
    <row r="111" spans="1:2" ht="12.75">
      <c r="A111" t="s">
        <v>97</v>
      </c>
      <c r="B111" s="24">
        <f>B110*B109</f>
        <v>4956000</v>
      </c>
    </row>
    <row r="113" spans="1:4" ht="12.75">
      <c r="A113" s="48" t="s">
        <v>30</v>
      </c>
      <c r="B113" s="49" t="s">
        <v>79</v>
      </c>
      <c r="C113" s="47" t="s">
        <v>109</v>
      </c>
      <c r="D113" s="47" t="s">
        <v>161</v>
      </c>
    </row>
    <row r="114" spans="1:4" ht="12.75">
      <c r="A114" s="43">
        <v>0</v>
      </c>
      <c r="B114" s="65">
        <v>0.25</v>
      </c>
      <c r="C114" s="41">
        <f>B114*B111</f>
        <v>1239000</v>
      </c>
      <c r="D114" s="24">
        <f>C114/1000000</f>
        <v>1.239</v>
      </c>
    </row>
    <row r="115" spans="1:4" ht="12.75">
      <c r="A115">
        <v>1</v>
      </c>
      <c r="B115" s="33">
        <v>0.5</v>
      </c>
      <c r="C115" s="24">
        <f>(B115-B114)*B111</f>
        <v>1239000</v>
      </c>
      <c r="D115" s="24">
        <f>C115/1000000</f>
        <v>1.239</v>
      </c>
    </row>
    <row r="116" spans="1:4" ht="12.75">
      <c r="A116">
        <v>2</v>
      </c>
      <c r="B116" s="33">
        <v>0.75</v>
      </c>
      <c r="C116" s="24">
        <f>(B116-B115)*B111</f>
        <v>1239000</v>
      </c>
      <c r="D116" s="24">
        <f>C116/1000000</f>
        <v>1.239</v>
      </c>
    </row>
    <row r="117" spans="1:4" ht="12.75">
      <c r="A117">
        <v>3</v>
      </c>
      <c r="B117" s="33">
        <v>1</v>
      </c>
      <c r="C117" s="24">
        <f>(B117-B116)*B111</f>
        <v>1239000</v>
      </c>
      <c r="D117" s="24">
        <f>C117/1000000</f>
        <v>1.239</v>
      </c>
    </row>
    <row r="119" ht="12.75">
      <c r="A119" s="25" t="s">
        <v>137</v>
      </c>
    </row>
    <row r="120" ht="12.75">
      <c r="A120" t="s">
        <v>100</v>
      </c>
    </row>
    <row r="121" ht="12.75">
      <c r="A121" t="s">
        <v>93</v>
      </c>
    </row>
    <row r="123" ht="12.75">
      <c r="A123" s="23" t="s">
        <v>108</v>
      </c>
    </row>
    <row r="125" spans="1:2" ht="12.75">
      <c r="A125" s="40" t="s">
        <v>124</v>
      </c>
      <c r="B125" s="29"/>
    </row>
    <row r="126" ht="12.75">
      <c r="B126"/>
    </row>
    <row r="127" spans="1:2" ht="12.75">
      <c r="A127" s="47" t="s">
        <v>110</v>
      </c>
      <c r="B127"/>
    </row>
    <row r="128" spans="1:5" ht="38.25">
      <c r="A128" s="56" t="s">
        <v>111</v>
      </c>
      <c r="B128" s="56" t="s">
        <v>112</v>
      </c>
      <c r="C128" s="56" t="s">
        <v>113</v>
      </c>
      <c r="D128" s="62" t="s">
        <v>114</v>
      </c>
      <c r="E128" s="56" t="s">
        <v>115</v>
      </c>
    </row>
    <row r="129" spans="1:5" ht="12.75" customHeight="1">
      <c r="A129" t="s">
        <v>116</v>
      </c>
      <c r="B129">
        <v>325</v>
      </c>
      <c r="C129" s="24">
        <f>$B$22</f>
        <v>0.15</v>
      </c>
      <c r="D129" s="24">
        <f>B129*C129</f>
        <v>48.75</v>
      </c>
      <c r="E129" s="24">
        <f>D129/$B$9</f>
        <v>0.5186170212765957</v>
      </c>
    </row>
    <row r="130" spans="1:5" ht="12.75">
      <c r="A130" t="s">
        <v>117</v>
      </c>
      <c r="B130">
        <v>60.5</v>
      </c>
      <c r="C130" s="24">
        <f>$B$19</f>
        <v>36</v>
      </c>
      <c r="D130" s="24">
        <f>B130*C130</f>
        <v>2178</v>
      </c>
      <c r="E130" s="24">
        <f>D130/$B$9</f>
        <v>23.170212765957448</v>
      </c>
    </row>
    <row r="131" spans="1:5" ht="12.75" customHeight="1">
      <c r="A131" t="s">
        <v>118</v>
      </c>
      <c r="B131">
        <v>33</v>
      </c>
      <c r="C131" s="24">
        <f>$B$26</f>
        <v>25.5</v>
      </c>
      <c r="D131" s="24">
        <f>B131*C131</f>
        <v>841.5</v>
      </c>
      <c r="E131" s="24">
        <f>D131/$B$9</f>
        <v>8.952127659574469</v>
      </c>
    </row>
    <row r="132" spans="1:5" ht="12.75">
      <c r="A132" t="s">
        <v>119</v>
      </c>
      <c r="B132">
        <v>17</v>
      </c>
      <c r="C132" s="24">
        <f>$B$20</f>
        <v>1.6</v>
      </c>
      <c r="D132" s="24">
        <f>B132*C132</f>
        <v>27.200000000000003</v>
      </c>
      <c r="E132" s="24">
        <f>D132/$B$9</f>
        <v>0.2893617021276596</v>
      </c>
    </row>
    <row r="133" spans="1:5" ht="12.75" customHeight="1">
      <c r="A133" t="s">
        <v>120</v>
      </c>
      <c r="B133">
        <v>18</v>
      </c>
      <c r="C133" s="24">
        <f>$B$21</f>
        <v>3</v>
      </c>
      <c r="D133" s="24">
        <f>B133*C133</f>
        <v>54</v>
      </c>
      <c r="E133" s="24">
        <f>D133/$B$9</f>
        <v>0.574468085106383</v>
      </c>
    </row>
    <row r="134" spans="2:5" ht="12.75">
      <c r="B134"/>
      <c r="D134" s="24"/>
      <c r="E134" s="24"/>
    </row>
    <row r="135" spans="1:4" ht="12.75">
      <c r="A135" s="40" t="s">
        <v>125</v>
      </c>
      <c r="B135" s="29"/>
      <c r="D135" s="36"/>
    </row>
    <row r="136" spans="1:2" ht="12.75">
      <c r="A136" s="23"/>
      <c r="B136"/>
    </row>
    <row r="137" spans="1:2" ht="12.75">
      <c r="A137" s="47" t="s">
        <v>110</v>
      </c>
      <c r="B137"/>
    </row>
    <row r="138" spans="1:5" ht="38.25">
      <c r="A138" s="56" t="s">
        <v>111</v>
      </c>
      <c r="B138" s="47" t="s">
        <v>112</v>
      </c>
      <c r="C138" s="56" t="s">
        <v>113</v>
      </c>
      <c r="D138" s="62" t="s">
        <v>114</v>
      </c>
      <c r="E138" s="56" t="s">
        <v>115</v>
      </c>
    </row>
    <row r="139" spans="1:5" ht="12.75">
      <c r="A139" t="s">
        <v>116</v>
      </c>
      <c r="B139">
        <v>108</v>
      </c>
      <c r="C139" s="24">
        <f>$B$22</f>
        <v>0.15</v>
      </c>
      <c r="D139" s="24">
        <f>C139*B139</f>
        <v>16.2</v>
      </c>
      <c r="E139" s="24">
        <f>D139/$B$10</f>
        <v>0.17052631578947366</v>
      </c>
    </row>
    <row r="140" spans="1:5" ht="12.75">
      <c r="A140" t="s">
        <v>117</v>
      </c>
      <c r="B140">
        <v>157</v>
      </c>
      <c r="C140" s="24">
        <f>$B$19</f>
        <v>36</v>
      </c>
      <c r="D140" s="24">
        <f>C140*B140</f>
        <v>5652</v>
      </c>
      <c r="E140" s="24">
        <f>D140/$B$10</f>
        <v>59.49473684210526</v>
      </c>
    </row>
    <row r="141" spans="1:5" ht="12.75">
      <c r="A141" t="s">
        <v>118</v>
      </c>
      <c r="B141">
        <v>102</v>
      </c>
      <c r="C141" s="24">
        <f>$B$26</f>
        <v>25.5</v>
      </c>
      <c r="D141" s="24">
        <f>C141*B141</f>
        <v>2601</v>
      </c>
      <c r="E141" s="24">
        <f>D141/$B$10</f>
        <v>27.378947368421052</v>
      </c>
    </row>
    <row r="142" spans="1:5" ht="12.75">
      <c r="A142" t="s">
        <v>119</v>
      </c>
      <c r="B142">
        <v>25</v>
      </c>
      <c r="C142" s="24">
        <f>$B$20</f>
        <v>1.6</v>
      </c>
      <c r="D142" s="24">
        <f>C142*B142</f>
        <v>40</v>
      </c>
      <c r="E142" s="24">
        <f>D142/$B$10</f>
        <v>0.42105263157894735</v>
      </c>
    </row>
    <row r="143" spans="1:5" ht="12.75">
      <c r="A143" t="s">
        <v>120</v>
      </c>
      <c r="B143">
        <v>14</v>
      </c>
      <c r="C143" s="24">
        <f>$B$21</f>
        <v>3</v>
      </c>
      <c r="D143" s="24">
        <f>C143*B143</f>
        <v>42</v>
      </c>
      <c r="E143" s="24">
        <f>D143/$B$10</f>
        <v>0.4421052631578947</v>
      </c>
    </row>
    <row r="144" ht="12.75">
      <c r="B144"/>
    </row>
    <row r="145" spans="1:2" ht="12.75">
      <c r="A145" s="40" t="s">
        <v>126</v>
      </c>
      <c r="B145"/>
    </row>
    <row r="146" spans="1:2" ht="12.75">
      <c r="A146" s="23"/>
      <c r="B146"/>
    </row>
    <row r="147" spans="1:2" ht="12.75">
      <c r="A147" s="47" t="s">
        <v>110</v>
      </c>
      <c r="B147"/>
    </row>
    <row r="148" spans="1:5" ht="38.25">
      <c r="A148" s="56" t="s">
        <v>111</v>
      </c>
      <c r="B148" s="47" t="s">
        <v>112</v>
      </c>
      <c r="C148" s="56" t="s">
        <v>113</v>
      </c>
      <c r="D148" s="62" t="s">
        <v>114</v>
      </c>
      <c r="E148" s="56" t="s">
        <v>115</v>
      </c>
    </row>
    <row r="149" spans="1:5" ht="12.75">
      <c r="A149" t="s">
        <v>116</v>
      </c>
      <c r="B149" s="36">
        <f>AVERAGE(B129,B139)</f>
        <v>216.5</v>
      </c>
      <c r="C149" s="24">
        <f>$B$22</f>
        <v>0.15</v>
      </c>
      <c r="D149" s="24">
        <f aca="true" t="shared" si="8" ref="D149:E153">AVERAGE(D139,D129)</f>
        <v>32.475</v>
      </c>
      <c r="E149" s="24">
        <f t="shared" si="8"/>
        <v>0.34457166853303467</v>
      </c>
    </row>
    <row r="150" spans="1:5" ht="12.75">
      <c r="A150" t="s">
        <v>117</v>
      </c>
      <c r="B150" s="36">
        <f>AVERAGE(B130,B140)</f>
        <v>108.75</v>
      </c>
      <c r="C150" s="24">
        <f>$B$19</f>
        <v>36</v>
      </c>
      <c r="D150" s="24">
        <f t="shared" si="8"/>
        <v>3915</v>
      </c>
      <c r="E150" s="24">
        <f t="shared" si="8"/>
        <v>41.33247480403136</v>
      </c>
    </row>
    <row r="151" spans="1:5" ht="12.75">
      <c r="A151" t="s">
        <v>118</v>
      </c>
      <c r="B151" s="36">
        <f>AVERAGE(B131,B141)</f>
        <v>67.5</v>
      </c>
      <c r="C151" s="24">
        <f>$B$26</f>
        <v>25.5</v>
      </c>
      <c r="D151" s="24">
        <f t="shared" si="8"/>
        <v>1721.25</v>
      </c>
      <c r="E151" s="24">
        <f t="shared" si="8"/>
        <v>18.165537513997762</v>
      </c>
    </row>
    <row r="152" spans="1:5" ht="12.75">
      <c r="A152" t="s">
        <v>119</v>
      </c>
      <c r="B152" s="36">
        <f>AVERAGE(B132,B142)</f>
        <v>21</v>
      </c>
      <c r="C152" s="24">
        <f>$B$20</f>
        <v>1.6</v>
      </c>
      <c r="D152" s="24">
        <f t="shared" si="8"/>
        <v>33.6</v>
      </c>
      <c r="E152" s="24">
        <f>AVERAGE(E142,E132)</f>
        <v>0.35520716685330345</v>
      </c>
    </row>
    <row r="153" spans="1:5" ht="12.75">
      <c r="A153" t="s">
        <v>120</v>
      </c>
      <c r="B153" s="36">
        <f>AVERAGE(B133,B143)</f>
        <v>16</v>
      </c>
      <c r="C153" s="24">
        <f>$B$21</f>
        <v>3</v>
      </c>
      <c r="D153" s="24">
        <f t="shared" si="8"/>
        <v>48</v>
      </c>
      <c r="E153" s="24">
        <f t="shared" si="8"/>
        <v>0.5082866741321389</v>
      </c>
    </row>
    <row r="154" spans="1:5" ht="12.75">
      <c r="A154" s="22" t="s">
        <v>127</v>
      </c>
      <c r="B154" s="36"/>
      <c r="C154" s="36"/>
      <c r="D154" s="61"/>
      <c r="E154" s="38">
        <f>SUM(E149:E153)</f>
        <v>60.706077827547595</v>
      </c>
    </row>
    <row r="156" spans="1:2" ht="12.75">
      <c r="A156" s="47" t="s">
        <v>128</v>
      </c>
      <c r="B156"/>
    </row>
    <row r="157" spans="1:5" ht="38.25">
      <c r="A157" s="56" t="s">
        <v>129</v>
      </c>
      <c r="B157" s="56" t="s">
        <v>18</v>
      </c>
      <c r="C157" s="56" t="s">
        <v>130</v>
      </c>
      <c r="D157" s="62" t="s">
        <v>114</v>
      </c>
      <c r="E157" s="56" t="s">
        <v>115</v>
      </c>
    </row>
    <row r="158" spans="1:5" ht="12.75">
      <c r="A158" t="s">
        <v>116</v>
      </c>
      <c r="B158" s="64">
        <v>325.5</v>
      </c>
      <c r="C158" s="24">
        <v>0.1</v>
      </c>
      <c r="D158" s="24">
        <f>B158*C158</f>
        <v>32.550000000000004</v>
      </c>
      <c r="E158" s="24">
        <v>0.3462765957446809</v>
      </c>
    </row>
    <row r="159" spans="1:5" ht="12.75">
      <c r="A159" t="s">
        <v>131</v>
      </c>
      <c r="B159" s="64">
        <v>125.5</v>
      </c>
      <c r="C159" s="24">
        <v>0.34</v>
      </c>
      <c r="D159" s="24">
        <f>B159*C159</f>
        <v>42.67</v>
      </c>
      <c r="E159" s="24">
        <v>0.453936170212766</v>
      </c>
    </row>
    <row r="160" spans="1:5" ht="12.75">
      <c r="A160" t="s">
        <v>132</v>
      </c>
      <c r="B160" s="64">
        <v>192.75</v>
      </c>
      <c r="C160" s="63">
        <f>B14</f>
        <v>6.4386</v>
      </c>
      <c r="D160" s="24">
        <f>B160*C160</f>
        <v>1241.04015</v>
      </c>
      <c r="E160" s="24">
        <v>13.202554787234043</v>
      </c>
    </row>
    <row r="161" spans="1:5" ht="12.75">
      <c r="A161" s="22" t="s">
        <v>127</v>
      </c>
      <c r="B161"/>
      <c r="D161" s="61"/>
      <c r="E161" s="38">
        <f>SUM(E158:E160)</f>
        <v>14.00276755319149</v>
      </c>
    </row>
    <row r="163" spans="1:2" ht="12.75">
      <c r="A163" s="59" t="s">
        <v>332</v>
      </c>
      <c r="B163" s="24">
        <f>SUM(E161,E154)</f>
        <v>74.70884538073909</v>
      </c>
    </row>
    <row r="164" spans="1:2" ht="12.75">
      <c r="A164" s="59" t="s">
        <v>134</v>
      </c>
      <c r="B164" s="26">
        <v>0.5</v>
      </c>
    </row>
    <row r="165" spans="1:2" ht="12.75">
      <c r="A165" t="s">
        <v>135</v>
      </c>
      <c r="B165" s="24">
        <f>B164*B163</f>
        <v>37.354422690369546</v>
      </c>
    </row>
    <row r="167" spans="1:2" ht="12.75">
      <c r="A167" s="48" t="s">
        <v>30</v>
      </c>
      <c r="B167" s="49" t="s">
        <v>136</v>
      </c>
    </row>
    <row r="168" spans="1:2" ht="12.75">
      <c r="A168">
        <v>0</v>
      </c>
      <c r="B168" s="24">
        <f aca="true" t="shared" si="9" ref="B168:B177">(($B$16*B30)*$B$165)/1000000</f>
        <v>52.46891861703763</v>
      </c>
    </row>
    <row r="169" spans="1:2" ht="12.75">
      <c r="A169">
        <v>1</v>
      </c>
      <c r="B169" s="24">
        <f t="shared" si="9"/>
        <v>69.95855815605017</v>
      </c>
    </row>
    <row r="170" spans="1:2" ht="12.75">
      <c r="A170">
        <v>2</v>
      </c>
      <c r="B170" s="24">
        <f t="shared" si="9"/>
        <v>87.44819769506273</v>
      </c>
    </row>
    <row r="171" spans="1:2" ht="12.75">
      <c r="A171">
        <v>3</v>
      </c>
      <c r="B171" s="24">
        <f t="shared" si="9"/>
        <v>112.9389848950709</v>
      </c>
    </row>
    <row r="172" spans="1:2" ht="12.75">
      <c r="A172">
        <v>4</v>
      </c>
      <c r="B172" s="24">
        <f t="shared" si="9"/>
        <v>145.8602309175916</v>
      </c>
    </row>
    <row r="173" spans="1:2" ht="12.75">
      <c r="A173">
        <v>5</v>
      </c>
      <c r="B173" s="24">
        <f t="shared" si="9"/>
        <v>188.37788371393165</v>
      </c>
    </row>
    <row r="174" spans="1:2" ht="12.75">
      <c r="A174">
        <v>6</v>
      </c>
      <c r="B174" s="24">
        <f t="shared" si="9"/>
        <v>243.28925608645605</v>
      </c>
    </row>
    <row r="175" spans="1:2" ht="12.75">
      <c r="A175">
        <v>7</v>
      </c>
      <c r="B175" s="24">
        <f t="shared" si="9"/>
        <v>314.2070659259867</v>
      </c>
    </row>
    <row r="176" spans="1:2" ht="12.75">
      <c r="A176">
        <v>8</v>
      </c>
      <c r="B176" s="24">
        <f t="shared" si="9"/>
        <v>405.79712341565045</v>
      </c>
    </row>
    <row r="177" spans="1:2" ht="12.75">
      <c r="A177">
        <v>9</v>
      </c>
      <c r="B177" s="24">
        <f t="shared" si="9"/>
        <v>524.0853030695556</v>
      </c>
    </row>
    <row r="179" ht="12.75">
      <c r="A179" s="25" t="s">
        <v>137</v>
      </c>
    </row>
    <row r="180" ht="12.75">
      <c r="A180" t="s">
        <v>133</v>
      </c>
    </row>
    <row r="182" ht="15.75">
      <c r="A182" s="57" t="s">
        <v>145</v>
      </c>
    </row>
    <row r="184" ht="12.75">
      <c r="A184" s="23" t="s">
        <v>82</v>
      </c>
    </row>
    <row r="186" ht="12.75">
      <c r="A186" t="s">
        <v>146</v>
      </c>
    </row>
    <row r="187" ht="12.75">
      <c r="A187" s="59" t="s">
        <v>138</v>
      </c>
    </row>
    <row r="188" ht="12.75">
      <c r="A188" s="59" t="s">
        <v>140</v>
      </c>
    </row>
    <row r="189" ht="12.75">
      <c r="A189" s="59" t="s">
        <v>141</v>
      </c>
    </row>
    <row r="190" ht="12.75">
      <c r="A190" s="59" t="s">
        <v>139</v>
      </c>
    </row>
    <row r="192" spans="1:13" ht="12.75">
      <c r="A192" s="388" t="s">
        <v>147</v>
      </c>
      <c r="B192" s="388"/>
      <c r="C192" s="388"/>
      <c r="D192" s="388"/>
      <c r="E192" s="388"/>
      <c r="F192" s="388"/>
      <c r="G192" s="388"/>
      <c r="H192" s="388"/>
      <c r="I192" s="388"/>
      <c r="J192" s="388"/>
      <c r="K192" s="388"/>
      <c r="L192" s="388"/>
      <c r="M192" s="388"/>
    </row>
    <row r="193" spans="1:13" ht="12.75">
      <c r="A193" s="388"/>
      <c r="B193" s="388"/>
      <c r="C193" s="388"/>
      <c r="D193" s="388"/>
      <c r="E193" s="388"/>
      <c r="F193" s="388"/>
      <c r="G193" s="388"/>
      <c r="H193" s="388"/>
      <c r="I193" s="388"/>
      <c r="J193" s="388"/>
      <c r="K193" s="388"/>
      <c r="L193" s="388"/>
      <c r="M193" s="388"/>
    </row>
    <row r="195" ht="12.75">
      <c r="A195" s="25" t="s">
        <v>142</v>
      </c>
    </row>
    <row r="197" spans="1:3" ht="51">
      <c r="A197" s="48" t="s">
        <v>30</v>
      </c>
      <c r="B197" s="56" t="s">
        <v>89</v>
      </c>
      <c r="C197" s="56" t="s">
        <v>143</v>
      </c>
    </row>
    <row r="198" spans="1:3" ht="12.75">
      <c r="A198">
        <v>0</v>
      </c>
      <c r="B198" s="24">
        <f>C59</f>
        <v>505664.63999999996</v>
      </c>
      <c r="C198" s="24">
        <f>B198/1000000</f>
        <v>0.50566464</v>
      </c>
    </row>
    <row r="199" spans="1:3" ht="12.75">
      <c r="A199">
        <v>1</v>
      </c>
      <c r="B199" s="24">
        <f aca="true" t="shared" si="10" ref="B199:B207">C60</f>
        <v>280924.80000000005</v>
      </c>
      <c r="C199" s="24">
        <f aca="true" t="shared" si="11" ref="C199:C207">B199/1000000</f>
        <v>0.28092480000000003</v>
      </c>
    </row>
    <row r="200" spans="1:3" ht="12.75">
      <c r="A200">
        <v>2</v>
      </c>
      <c r="B200" s="24">
        <f t="shared" si="10"/>
        <v>318381.44000000006</v>
      </c>
      <c r="C200" s="24">
        <f t="shared" si="11"/>
        <v>0.31838144000000007</v>
      </c>
    </row>
    <row r="201" spans="1:3" ht="12.75">
      <c r="A201">
        <v>3</v>
      </c>
      <c r="B201" s="24">
        <f t="shared" si="10"/>
        <v>432948.4447306811</v>
      </c>
      <c r="C201" s="24">
        <f t="shared" si="11"/>
        <v>0.43294844473068106</v>
      </c>
    </row>
    <row r="202" spans="1:3" ht="12.75">
      <c r="A202">
        <v>4</v>
      </c>
      <c r="B202" s="24">
        <f t="shared" si="10"/>
        <v>559151.1220195622</v>
      </c>
      <c r="C202" s="24">
        <f t="shared" si="11"/>
        <v>0.5591511220195622</v>
      </c>
    </row>
    <row r="203" spans="1:3" ht="12.75">
      <c r="A203">
        <v>5</v>
      </c>
      <c r="B203" s="24">
        <f t="shared" si="10"/>
        <v>722141.3566925314</v>
      </c>
      <c r="C203" s="24">
        <f t="shared" si="11"/>
        <v>0.7221413566925314</v>
      </c>
    </row>
    <row r="204" spans="1:3" ht="12.75">
      <c r="A204">
        <v>6</v>
      </c>
      <c r="B204" s="24">
        <f t="shared" si="10"/>
        <v>932642.5692614194</v>
      </c>
      <c r="C204" s="24">
        <f t="shared" si="11"/>
        <v>0.9326425692614193</v>
      </c>
    </row>
    <row r="205" spans="1:3" ht="12.75">
      <c r="A205">
        <v>7</v>
      </c>
      <c r="B205" s="24">
        <f t="shared" si="10"/>
        <v>1204504.0128741558</v>
      </c>
      <c r="C205" s="24">
        <f t="shared" si="11"/>
        <v>1.2045040128741558</v>
      </c>
    </row>
    <row r="206" spans="1:3" ht="12.75">
      <c r="A206">
        <v>8</v>
      </c>
      <c r="B206" s="24">
        <f t="shared" si="10"/>
        <v>1555611.9405732139</v>
      </c>
      <c r="C206" s="24">
        <f t="shared" si="11"/>
        <v>1.5556119405732138</v>
      </c>
    </row>
    <row r="207" spans="1:3" ht="12.75">
      <c r="A207">
        <v>9</v>
      </c>
      <c r="B207" s="24">
        <f t="shared" si="10"/>
        <v>2009066.3740335659</v>
      </c>
      <c r="C207" s="24">
        <f t="shared" si="11"/>
        <v>2.0090663740335657</v>
      </c>
    </row>
    <row r="209" ht="12.75">
      <c r="A209" s="25" t="s">
        <v>144</v>
      </c>
    </row>
    <row r="211" spans="1:3" ht="51">
      <c r="A211" s="48" t="s">
        <v>30</v>
      </c>
      <c r="B211" s="56" t="s">
        <v>89</v>
      </c>
      <c r="C211" s="56" t="s">
        <v>143</v>
      </c>
    </row>
    <row r="212" spans="1:3" ht="12.75">
      <c r="A212">
        <v>0</v>
      </c>
      <c r="B212" s="24">
        <f>C59</f>
        <v>505664.63999999996</v>
      </c>
      <c r="C212" s="24">
        <f>B212/1000000</f>
        <v>0.50566464</v>
      </c>
    </row>
    <row r="213" spans="1:3" ht="12.75">
      <c r="A213">
        <v>1</v>
      </c>
      <c r="B213" s="24">
        <f aca="true" t="shared" si="12" ref="B213:B221">C60</f>
        <v>280924.80000000005</v>
      </c>
      <c r="C213" s="24">
        <f aca="true" t="shared" si="13" ref="C213:C221">B213/1000000</f>
        <v>0.28092480000000003</v>
      </c>
    </row>
    <row r="214" spans="1:3" ht="12.75">
      <c r="A214">
        <v>2</v>
      </c>
      <c r="B214" s="24">
        <f t="shared" si="12"/>
        <v>318381.44000000006</v>
      </c>
      <c r="C214" s="24">
        <f t="shared" si="13"/>
        <v>0.31838144000000007</v>
      </c>
    </row>
    <row r="215" spans="1:3" ht="12.75">
      <c r="A215">
        <v>3</v>
      </c>
      <c r="B215" s="24">
        <f t="shared" si="12"/>
        <v>432948.4447306811</v>
      </c>
      <c r="C215" s="24">
        <f t="shared" si="13"/>
        <v>0.43294844473068106</v>
      </c>
    </row>
    <row r="216" spans="1:3" ht="12.75">
      <c r="A216">
        <v>4</v>
      </c>
      <c r="B216" s="24">
        <f t="shared" si="12"/>
        <v>559151.1220195622</v>
      </c>
      <c r="C216" s="24">
        <f t="shared" si="13"/>
        <v>0.5591511220195622</v>
      </c>
    </row>
    <row r="217" spans="1:3" ht="12.75">
      <c r="A217">
        <v>5</v>
      </c>
      <c r="B217" s="24">
        <f t="shared" si="12"/>
        <v>722141.3566925314</v>
      </c>
      <c r="C217" s="24">
        <f t="shared" si="13"/>
        <v>0.7221413566925314</v>
      </c>
    </row>
    <row r="218" spans="1:3" ht="12.75">
      <c r="A218">
        <v>6</v>
      </c>
      <c r="B218" s="24">
        <f t="shared" si="12"/>
        <v>932642.5692614194</v>
      </c>
      <c r="C218" s="24">
        <f t="shared" si="13"/>
        <v>0.9326425692614193</v>
      </c>
    </row>
    <row r="219" spans="1:3" ht="12.75">
      <c r="A219">
        <v>7</v>
      </c>
      <c r="B219" s="24">
        <f t="shared" si="12"/>
        <v>1204504.0128741558</v>
      </c>
      <c r="C219" s="24">
        <f t="shared" si="13"/>
        <v>1.2045040128741558</v>
      </c>
    </row>
    <row r="220" spans="1:3" ht="12.75">
      <c r="A220">
        <v>8</v>
      </c>
      <c r="B220" s="24">
        <f t="shared" si="12"/>
        <v>1555611.9405732139</v>
      </c>
      <c r="C220" s="24">
        <f t="shared" si="13"/>
        <v>1.5556119405732138</v>
      </c>
    </row>
    <row r="221" spans="1:3" ht="12.75">
      <c r="A221">
        <v>9</v>
      </c>
      <c r="B221" s="24">
        <f t="shared" si="12"/>
        <v>2009066.3740335659</v>
      </c>
      <c r="C221" s="24">
        <f t="shared" si="13"/>
        <v>2.0090663740335657</v>
      </c>
    </row>
    <row r="223" ht="12.75">
      <c r="A223" s="23" t="s">
        <v>108</v>
      </c>
    </row>
    <row r="224" spans="2:11" ht="12.75">
      <c r="B224" s="49" t="s">
        <v>232</v>
      </c>
      <c r="C224" s="47" t="s">
        <v>233</v>
      </c>
      <c r="D224" s="47" t="s">
        <v>234</v>
      </c>
      <c r="E224" s="47" t="s">
        <v>235</v>
      </c>
      <c r="F224" s="47" t="s">
        <v>236</v>
      </c>
      <c r="G224" s="47" t="s">
        <v>237</v>
      </c>
      <c r="H224" s="47" t="s">
        <v>238</v>
      </c>
      <c r="I224" s="47" t="s">
        <v>239</v>
      </c>
      <c r="J224" s="47" t="s">
        <v>240</v>
      </c>
      <c r="K224" s="47" t="s">
        <v>241</v>
      </c>
    </row>
    <row r="225" spans="1:11" ht="25.5" customHeight="1">
      <c r="A225" s="37" t="s">
        <v>406</v>
      </c>
      <c r="B225" s="119">
        <v>1.404624</v>
      </c>
      <c r="C225" s="119">
        <v>1.872832</v>
      </c>
      <c r="D225" s="119">
        <v>2.34104</v>
      </c>
      <c r="E225" s="119">
        <v>3.023443457585225</v>
      </c>
      <c r="F225" s="119">
        <v>3.9047646948428483</v>
      </c>
      <c r="G225" s="119">
        <v>5.042987420134803</v>
      </c>
      <c r="H225" s="119">
        <v>6.5129973524976785</v>
      </c>
      <c r="I225" s="119">
        <v>8.411509087704182</v>
      </c>
      <c r="J225" s="119">
        <v>10.86342912536218</v>
      </c>
      <c r="K225" s="119">
        <v>14.0300736920416</v>
      </c>
    </row>
    <row r="226" spans="1:11" ht="12.75">
      <c r="A226" t="s">
        <v>395</v>
      </c>
      <c r="B226" s="340">
        <f aca="true" t="shared" si="14" ref="B226:K226">B225/$B$239</f>
        <v>0.028092480000000003</v>
      </c>
      <c r="C226" s="340">
        <f t="shared" si="14"/>
        <v>0.03745664</v>
      </c>
      <c r="D226" s="340">
        <f t="shared" si="14"/>
        <v>0.0468208</v>
      </c>
      <c r="E226" s="340">
        <f t="shared" si="14"/>
        <v>0.060468869151704505</v>
      </c>
      <c r="F226" s="340">
        <f t="shared" si="14"/>
        <v>0.07809529389685696</v>
      </c>
      <c r="G226" s="340">
        <f t="shared" si="14"/>
        <v>0.10085974840269606</v>
      </c>
      <c r="H226" s="340">
        <f t="shared" si="14"/>
        <v>0.13025994704995358</v>
      </c>
      <c r="I226" s="340">
        <f t="shared" si="14"/>
        <v>0.16823018175408364</v>
      </c>
      <c r="J226" s="340">
        <f t="shared" si="14"/>
        <v>0.2172685825072436</v>
      </c>
      <c r="K226" s="340">
        <f t="shared" si="14"/>
        <v>0.280601473840832</v>
      </c>
    </row>
    <row r="227" spans="1:11" ht="25.5" customHeight="1">
      <c r="A227" s="81" t="s">
        <v>405</v>
      </c>
      <c r="B227" s="341">
        <f aca="true" t="shared" si="15" ref="B227:K227">B226*$B$240</f>
        <v>7.0231200000000005</v>
      </c>
      <c r="C227" s="341">
        <f t="shared" si="15"/>
        <v>9.36416</v>
      </c>
      <c r="D227" s="341">
        <f t="shared" si="15"/>
        <v>11.705200000000001</v>
      </c>
      <c r="E227" s="341">
        <f t="shared" si="15"/>
        <v>15.117217287926126</v>
      </c>
      <c r="F227" s="341">
        <f t="shared" si="15"/>
        <v>19.52382347421424</v>
      </c>
      <c r="G227" s="341">
        <f t="shared" si="15"/>
        <v>25.214937100674014</v>
      </c>
      <c r="H227" s="341">
        <f t="shared" si="15"/>
        <v>32.564986762488395</v>
      </c>
      <c r="I227" s="341">
        <f t="shared" si="15"/>
        <v>42.05754543852091</v>
      </c>
      <c r="J227" s="341">
        <f t="shared" si="15"/>
        <v>54.3171456268109</v>
      </c>
      <c r="K227" s="341">
        <f t="shared" si="15"/>
        <v>70.150368460208</v>
      </c>
    </row>
    <row r="228" spans="1:11" ht="12.75">
      <c r="A228" t="s">
        <v>398</v>
      </c>
      <c r="B228" s="120">
        <v>0.2</v>
      </c>
      <c r="C228" s="118">
        <f>B228*1.15</f>
        <v>0.22999999999999998</v>
      </c>
      <c r="D228" s="118">
        <f aca="true" t="shared" si="16" ref="D228:K228">C228*1.15</f>
        <v>0.26449999999999996</v>
      </c>
      <c r="E228" s="118">
        <f t="shared" si="16"/>
        <v>0.3041749999999999</v>
      </c>
      <c r="F228" s="118">
        <f t="shared" si="16"/>
        <v>0.3498012499999999</v>
      </c>
      <c r="G228" s="118">
        <f t="shared" si="16"/>
        <v>0.40227143749999983</v>
      </c>
      <c r="H228" s="118">
        <f t="shared" si="16"/>
        <v>0.46261215312499976</v>
      </c>
      <c r="I228" s="118">
        <f>H228*1.15</f>
        <v>0.5320039760937497</v>
      </c>
      <c r="J228" s="118">
        <f t="shared" si="16"/>
        <v>0.6118045725078122</v>
      </c>
      <c r="K228" s="118">
        <f t="shared" si="16"/>
        <v>0.7035752583839839</v>
      </c>
    </row>
    <row r="229" spans="1:11" ht="25.5">
      <c r="A229" s="81" t="s">
        <v>404</v>
      </c>
      <c r="B229" s="119">
        <f>B228*B227</f>
        <v>1.404624</v>
      </c>
      <c r="C229" s="119">
        <f aca="true" t="shared" si="17" ref="C229:K229">C228*C227</f>
        <v>2.1537568</v>
      </c>
      <c r="D229" s="119">
        <f t="shared" si="17"/>
        <v>3.0960254</v>
      </c>
      <c r="E229" s="119">
        <f t="shared" si="17"/>
        <v>4.598279568554928</v>
      </c>
      <c r="F229" s="119">
        <f t="shared" si="17"/>
        <v>6.829457856059482</v>
      </c>
      <c r="G229" s="119">
        <f t="shared" si="17"/>
        <v>10.143248993960214</v>
      </c>
      <c r="H229" s="119">
        <f t="shared" si="17"/>
        <v>15.064958642681871</v>
      </c>
      <c r="I229" s="119">
        <f t="shared" si="17"/>
        <v>22.37478139803667</v>
      </c>
      <c r="J229" s="119">
        <f t="shared" si="17"/>
        <v>33.23147806005562</v>
      </c>
      <c r="K229" s="119">
        <f t="shared" si="17"/>
        <v>49.35606361512252</v>
      </c>
    </row>
    <row r="230" spans="1:11" ht="12.75">
      <c r="A230" t="s">
        <v>400</v>
      </c>
      <c r="B230" s="138">
        <f>B229*$B$241</f>
        <v>0.702312</v>
      </c>
      <c r="C230" s="138">
        <f aca="true" t="shared" si="18" ref="C230:K230">C229*$B$241</f>
        <v>1.0768784</v>
      </c>
      <c r="D230" s="138">
        <f t="shared" si="18"/>
        <v>1.5480127</v>
      </c>
      <c r="E230" s="138">
        <f t="shared" si="18"/>
        <v>2.299139784277464</v>
      </c>
      <c r="F230" s="138">
        <f t="shared" si="18"/>
        <v>3.414728928029741</v>
      </c>
      <c r="G230" s="138">
        <f t="shared" si="18"/>
        <v>5.071624496980107</v>
      </c>
      <c r="H230" s="138">
        <f t="shared" si="18"/>
        <v>7.532479321340936</v>
      </c>
      <c r="I230" s="138">
        <f t="shared" si="18"/>
        <v>11.187390699018335</v>
      </c>
      <c r="J230" s="138">
        <f t="shared" si="18"/>
        <v>16.61573903002781</v>
      </c>
      <c r="K230" s="138">
        <f t="shared" si="18"/>
        <v>24.67803180756126</v>
      </c>
    </row>
    <row r="231" spans="1:11" ht="12.75">
      <c r="A231" t="s">
        <v>403</v>
      </c>
      <c r="B231" s="52">
        <f>$B$242*B227</f>
        <v>0.351156</v>
      </c>
      <c r="C231" s="52">
        <f aca="true" t="shared" si="19" ref="C231:K231">$B$242*C227</f>
        <v>0.468208</v>
      </c>
      <c r="D231" s="52">
        <f t="shared" si="19"/>
        <v>0.5852600000000001</v>
      </c>
      <c r="E231" s="52">
        <f t="shared" si="19"/>
        <v>0.7558608643963063</v>
      </c>
      <c r="F231" s="52">
        <f t="shared" si="19"/>
        <v>0.9761911737107121</v>
      </c>
      <c r="G231" s="52">
        <f t="shared" si="19"/>
        <v>1.2607468550337009</v>
      </c>
      <c r="H231" s="52">
        <f t="shared" si="19"/>
        <v>1.6282493381244199</v>
      </c>
      <c r="I231" s="52">
        <f t="shared" si="19"/>
        <v>2.1028772719260456</v>
      </c>
      <c r="J231" s="52">
        <f t="shared" si="19"/>
        <v>2.7158572813405453</v>
      </c>
      <c r="K231" s="52">
        <f t="shared" si="19"/>
        <v>3.5075184230104</v>
      </c>
    </row>
    <row r="232" spans="1:11" ht="12.75">
      <c r="A232" t="s">
        <v>408</v>
      </c>
      <c r="B232" s="52">
        <f>$B$243*B231</f>
        <v>0.087789</v>
      </c>
      <c r="C232" s="52">
        <f aca="true" t="shared" si="20" ref="C232:K232">$B$243*C231</f>
        <v>0.117052</v>
      </c>
      <c r="D232" s="52">
        <f t="shared" si="20"/>
        <v>0.14631500000000003</v>
      </c>
      <c r="E232" s="52">
        <f t="shared" si="20"/>
        <v>0.18896521609907657</v>
      </c>
      <c r="F232" s="52">
        <f t="shared" si="20"/>
        <v>0.24404779342767802</v>
      </c>
      <c r="G232" s="52">
        <f t="shared" si="20"/>
        <v>0.3151867137584252</v>
      </c>
      <c r="H232" s="52">
        <f t="shared" si="20"/>
        <v>0.40706233453110496</v>
      </c>
      <c r="I232" s="52">
        <f t="shared" si="20"/>
        <v>0.5257193179815114</v>
      </c>
      <c r="J232" s="52">
        <f t="shared" si="20"/>
        <v>0.6789643203351363</v>
      </c>
      <c r="K232" s="52">
        <f t="shared" si="20"/>
        <v>0.8768796057526</v>
      </c>
    </row>
    <row r="233" spans="1:11" ht="12.75">
      <c r="A233" t="s">
        <v>410</v>
      </c>
      <c r="B233" s="138">
        <f>$B$244*B232</f>
        <v>2.194725</v>
      </c>
      <c r="C233" s="138">
        <f aca="true" t="shared" si="21" ref="C233:K233">$B$244*C232</f>
        <v>2.9263</v>
      </c>
      <c r="D233" s="138">
        <f t="shared" si="21"/>
        <v>3.6578750000000007</v>
      </c>
      <c r="E233" s="138">
        <f t="shared" si="21"/>
        <v>4.724130402476915</v>
      </c>
      <c r="F233" s="138">
        <f t="shared" si="21"/>
        <v>6.101194835691951</v>
      </c>
      <c r="G233" s="138">
        <f t="shared" si="21"/>
        <v>7.879667843960631</v>
      </c>
      <c r="H233" s="138">
        <f t="shared" si="21"/>
        <v>10.176558363277625</v>
      </c>
      <c r="I233" s="138">
        <f t="shared" si="21"/>
        <v>13.142982949537785</v>
      </c>
      <c r="J233" s="138">
        <f t="shared" si="21"/>
        <v>16.97410800837841</v>
      </c>
      <c r="K233" s="138">
        <f t="shared" si="21"/>
        <v>21.921990143815</v>
      </c>
    </row>
    <row r="234" spans="1:11" ht="25.5">
      <c r="A234" s="81" t="s">
        <v>411</v>
      </c>
      <c r="B234" s="138">
        <f>B227*$B$245*$B$241/2</f>
        <v>0.087789</v>
      </c>
      <c r="C234" s="138">
        <f aca="true" t="shared" si="22" ref="C234:K234">C227*$B$245*$B$241/2</f>
        <v>0.117052</v>
      </c>
      <c r="D234" s="138">
        <f t="shared" si="22"/>
        <v>0.14631500000000003</v>
      </c>
      <c r="E234" s="138">
        <f t="shared" si="22"/>
        <v>0.18896521609907657</v>
      </c>
      <c r="F234" s="138">
        <f t="shared" si="22"/>
        <v>0.24404779342767802</v>
      </c>
      <c r="G234" s="138">
        <f t="shared" si="22"/>
        <v>0.3151867137584252</v>
      </c>
      <c r="H234" s="138">
        <f t="shared" si="22"/>
        <v>0.40706233453110496</v>
      </c>
      <c r="I234" s="138">
        <f t="shared" si="22"/>
        <v>0.5257193179815114</v>
      </c>
      <c r="J234" s="138">
        <f t="shared" si="22"/>
        <v>0.6789643203351363</v>
      </c>
      <c r="K234" s="138">
        <f t="shared" si="22"/>
        <v>0.8768796057526</v>
      </c>
    </row>
    <row r="235" spans="1:11" ht="25.5" customHeight="1">
      <c r="A235" s="81" t="s">
        <v>413</v>
      </c>
      <c r="B235" s="138">
        <f>B227*$B$245*$B$244/2</f>
        <v>4.38945</v>
      </c>
      <c r="C235" s="138">
        <f aca="true" t="shared" si="23" ref="C235:K235">C227*$B$245*$B$244/2</f>
        <v>5.8526</v>
      </c>
      <c r="D235" s="138">
        <f t="shared" si="23"/>
        <v>7.315750000000001</v>
      </c>
      <c r="E235" s="138">
        <f t="shared" si="23"/>
        <v>9.44826080495383</v>
      </c>
      <c r="F235" s="138">
        <f t="shared" si="23"/>
        <v>12.202389671383902</v>
      </c>
      <c r="G235" s="138">
        <f t="shared" si="23"/>
        <v>15.759335687921261</v>
      </c>
      <c r="H235" s="138">
        <f t="shared" si="23"/>
        <v>20.35311672655525</v>
      </c>
      <c r="I235" s="138">
        <f t="shared" si="23"/>
        <v>26.28596589907557</v>
      </c>
      <c r="J235" s="138">
        <f t="shared" si="23"/>
        <v>33.94821601675682</v>
      </c>
      <c r="K235" s="138">
        <f t="shared" si="23"/>
        <v>43.84398028763</v>
      </c>
    </row>
    <row r="236" spans="1:11" ht="12.75">
      <c r="A236" t="s">
        <v>414</v>
      </c>
      <c r="B236" s="138">
        <f>SUM(B234:B235)</f>
        <v>4.477239</v>
      </c>
      <c r="C236" s="138">
        <f aca="true" t="shared" si="24" ref="C236:K236">SUM(C234:C235)</f>
        <v>5.969652</v>
      </c>
      <c r="D236" s="138">
        <f t="shared" si="24"/>
        <v>7.462065000000002</v>
      </c>
      <c r="E236" s="138">
        <f t="shared" si="24"/>
        <v>9.637226021052905</v>
      </c>
      <c r="F236" s="138">
        <f t="shared" si="24"/>
        <v>12.446437464811579</v>
      </c>
      <c r="G236" s="138">
        <f t="shared" si="24"/>
        <v>16.074522401679687</v>
      </c>
      <c r="H236" s="138">
        <f t="shared" si="24"/>
        <v>20.760179061086355</v>
      </c>
      <c r="I236" s="138">
        <f t="shared" si="24"/>
        <v>26.811685217057082</v>
      </c>
      <c r="J236" s="138">
        <f t="shared" si="24"/>
        <v>34.62718033709195</v>
      </c>
      <c r="K236" s="138">
        <f t="shared" si="24"/>
        <v>44.7208598933826</v>
      </c>
    </row>
    <row r="238" ht="12.75">
      <c r="A238" s="25" t="s">
        <v>295</v>
      </c>
    </row>
    <row r="239" spans="1:2" ht="12.75">
      <c r="A239" t="s">
        <v>396</v>
      </c>
      <c r="B239" s="28">
        <v>50</v>
      </c>
    </row>
    <row r="240" spans="1:2" ht="12.75">
      <c r="A240" t="s">
        <v>397</v>
      </c>
      <c r="B240" s="28">
        <v>250</v>
      </c>
    </row>
    <row r="241" spans="1:3" ht="12.75">
      <c r="A241" t="s">
        <v>401</v>
      </c>
      <c r="B241" s="24">
        <v>0.5</v>
      </c>
      <c r="C241" s="29" t="s">
        <v>399</v>
      </c>
    </row>
    <row r="242" spans="1:3" ht="12.75">
      <c r="A242" t="s">
        <v>402</v>
      </c>
      <c r="B242" s="33">
        <v>0.05</v>
      </c>
      <c r="C242" s="29"/>
    </row>
    <row r="243" spans="1:3" ht="12.75">
      <c r="A243" t="s">
        <v>407</v>
      </c>
      <c r="B243" s="33">
        <v>0.25</v>
      </c>
      <c r="C243" s="29"/>
    </row>
    <row r="244" spans="1:14" ht="12.75">
      <c r="A244" t="s">
        <v>409</v>
      </c>
      <c r="B244" s="58">
        <v>25</v>
      </c>
      <c r="C244" s="29"/>
      <c r="E244" s="338"/>
      <c r="F244" s="338"/>
      <c r="G244" s="338"/>
      <c r="H244" s="338"/>
      <c r="I244" s="338"/>
      <c r="J244" s="338"/>
      <c r="K244" s="339"/>
      <c r="L244" s="339"/>
      <c r="M244" s="339"/>
      <c r="N244" s="339"/>
    </row>
    <row r="245" spans="1:2" ht="25.5" customHeight="1">
      <c r="A245" s="81" t="s">
        <v>412</v>
      </c>
      <c r="B245" s="33">
        <v>0.05</v>
      </c>
    </row>
    <row r="246" spans="3:15" ht="12.75">
      <c r="C246" s="34"/>
      <c r="D246" s="34"/>
      <c r="E246" s="335"/>
      <c r="F246" s="335"/>
      <c r="G246" s="335"/>
      <c r="H246" s="335"/>
      <c r="I246" s="335"/>
      <c r="J246" s="335"/>
      <c r="K246" s="335"/>
      <c r="L246" s="335"/>
      <c r="M246" s="335"/>
      <c r="N246" s="335"/>
      <c r="O246" s="336"/>
    </row>
    <row r="247" spans="3:15" ht="12.75">
      <c r="C247" s="34"/>
      <c r="D247" s="34"/>
      <c r="E247" s="34"/>
      <c r="F247" s="34"/>
      <c r="G247" s="34"/>
      <c r="H247" s="34"/>
      <c r="I247" s="34"/>
      <c r="J247" s="34"/>
      <c r="K247" s="34"/>
      <c r="L247" s="34"/>
      <c r="M247" s="34"/>
      <c r="N247" s="34"/>
      <c r="O247" s="34"/>
    </row>
    <row r="248" spans="3:15" ht="12.75">
      <c r="C248" s="34"/>
      <c r="D248" s="34"/>
      <c r="E248" s="337"/>
      <c r="F248" s="337"/>
      <c r="G248" s="337"/>
      <c r="H248" s="337"/>
      <c r="I248" s="337"/>
      <c r="J248" s="337"/>
      <c r="K248" s="337"/>
      <c r="L248" s="337"/>
      <c r="M248" s="337"/>
      <c r="N248" s="337"/>
      <c r="O248" s="336"/>
    </row>
    <row r="249" spans="3:15" ht="12.75">
      <c r="C249" s="34"/>
      <c r="D249" s="34"/>
      <c r="E249" s="34"/>
      <c r="F249" s="34"/>
      <c r="G249" s="34"/>
      <c r="H249" s="34"/>
      <c r="I249" s="34"/>
      <c r="J249" s="34"/>
      <c r="K249" s="34"/>
      <c r="L249" s="34"/>
      <c r="M249" s="34"/>
      <c r="N249" s="34"/>
      <c r="O249" s="34"/>
    </row>
    <row r="250" spans="3:15" ht="12.75">
      <c r="C250" s="34"/>
      <c r="D250" s="34"/>
      <c r="E250" s="342"/>
      <c r="F250" s="342"/>
      <c r="G250" s="342"/>
      <c r="H250" s="342"/>
      <c r="I250" s="342"/>
      <c r="J250" s="342"/>
      <c r="K250" s="342"/>
      <c r="L250" s="342"/>
      <c r="M250" s="342"/>
      <c r="N250" s="342"/>
      <c r="O250" s="336"/>
    </row>
    <row r="252" spans="3:15" ht="12.75">
      <c r="C252" s="34"/>
      <c r="D252" s="34"/>
      <c r="E252" s="34"/>
      <c r="F252" s="34"/>
      <c r="G252" s="34"/>
      <c r="H252" s="34"/>
      <c r="I252" s="34"/>
      <c r="J252" s="34"/>
      <c r="K252" s="34"/>
      <c r="L252" s="34"/>
      <c r="M252" s="34"/>
      <c r="N252" s="34"/>
      <c r="O252" s="336"/>
    </row>
    <row r="254" spans="4:15" ht="12.75">
      <c r="D254" s="343"/>
      <c r="E254" s="344"/>
      <c r="F254" s="344"/>
      <c r="G254" s="344"/>
      <c r="H254" s="344"/>
      <c r="I254" s="344"/>
      <c r="J254" s="344"/>
      <c r="K254" s="344"/>
      <c r="L254" s="344"/>
      <c r="M254" s="344"/>
      <c r="N254" s="344"/>
      <c r="O254" s="345"/>
    </row>
    <row r="256" spans="4:18" ht="12.75">
      <c r="D256" s="339"/>
      <c r="E256" s="350"/>
      <c r="F256" s="350"/>
      <c r="G256" s="350"/>
      <c r="H256" s="350"/>
      <c r="I256" s="350"/>
      <c r="J256" s="350"/>
      <c r="K256" s="350"/>
      <c r="L256" s="350"/>
      <c r="M256" s="350"/>
      <c r="N256" s="350"/>
      <c r="O256" s="350"/>
      <c r="P256" s="350"/>
      <c r="Q256" s="351"/>
      <c r="R256" s="351"/>
    </row>
    <row r="257" spans="3:18" ht="12.75">
      <c r="C257" s="343"/>
      <c r="D257" s="34"/>
      <c r="E257" s="352"/>
      <c r="F257" s="352"/>
      <c r="G257" s="352"/>
      <c r="H257" s="352"/>
      <c r="I257" s="352"/>
      <c r="J257" s="352"/>
      <c r="K257" s="352"/>
      <c r="L257" s="352"/>
      <c r="M257" s="352"/>
      <c r="N257" s="352"/>
      <c r="O257" s="353"/>
      <c r="P257" s="350"/>
      <c r="Q257" s="351"/>
      <c r="R257" s="351"/>
    </row>
    <row r="258" spans="4:18" ht="12.75">
      <c r="D258" s="346"/>
      <c r="E258" s="351"/>
      <c r="F258" s="351"/>
      <c r="G258" s="351"/>
      <c r="H258" s="351"/>
      <c r="I258" s="351"/>
      <c r="J258" s="351"/>
      <c r="K258" s="351"/>
      <c r="L258" s="351"/>
      <c r="M258" s="351"/>
      <c r="N258" s="351"/>
      <c r="O258" s="351"/>
      <c r="P258" s="351"/>
      <c r="Q258" s="351"/>
      <c r="R258" s="351"/>
    </row>
    <row r="259" spans="4:18" ht="12.75">
      <c r="D259" s="34"/>
      <c r="E259" s="352"/>
      <c r="F259" s="352"/>
      <c r="G259" s="352"/>
      <c r="H259" s="352"/>
      <c r="I259" s="352"/>
      <c r="J259" s="352"/>
      <c r="K259" s="352"/>
      <c r="L259" s="352"/>
      <c r="M259" s="352"/>
      <c r="N259" s="352"/>
      <c r="O259" s="353"/>
      <c r="P259" s="351"/>
      <c r="Q259" s="351"/>
      <c r="R259" s="351"/>
    </row>
    <row r="260" spans="4:18" ht="12.75">
      <c r="D260" s="346"/>
      <c r="E260" s="350"/>
      <c r="F260" s="350"/>
      <c r="G260" s="350"/>
      <c r="H260" s="350"/>
      <c r="I260" s="350"/>
      <c r="J260" s="350"/>
      <c r="K260" s="350"/>
      <c r="L260" s="350"/>
      <c r="M260" s="350"/>
      <c r="N260" s="350"/>
      <c r="O260" s="350"/>
      <c r="P260" s="351"/>
      <c r="Q260" s="351"/>
      <c r="R260" s="351"/>
    </row>
    <row r="261" spans="4:18" ht="12.75">
      <c r="D261" s="34"/>
      <c r="E261" s="354"/>
      <c r="F261" s="354"/>
      <c r="G261" s="354"/>
      <c r="H261" s="354"/>
      <c r="I261" s="354"/>
      <c r="J261" s="354"/>
      <c r="K261" s="354"/>
      <c r="L261" s="354"/>
      <c r="M261" s="354"/>
      <c r="N261" s="354"/>
      <c r="O261" s="353"/>
      <c r="P261" s="351"/>
      <c r="Q261" s="351"/>
      <c r="R261" s="351"/>
    </row>
    <row r="262" spans="4:18" ht="12.75">
      <c r="D262" s="347"/>
      <c r="E262" s="351"/>
      <c r="F262" s="351"/>
      <c r="G262" s="351"/>
      <c r="H262" s="351"/>
      <c r="I262" s="351"/>
      <c r="J262" s="351"/>
      <c r="K262" s="351"/>
      <c r="L262" s="351"/>
      <c r="M262" s="351"/>
      <c r="N262" s="351"/>
      <c r="O262" s="351"/>
      <c r="P262" s="351"/>
      <c r="Q262" s="351"/>
      <c r="R262" s="351"/>
    </row>
    <row r="263" spans="3:21" ht="12.75">
      <c r="C263" s="343"/>
      <c r="D263" s="348"/>
      <c r="E263" s="349"/>
      <c r="F263" s="349"/>
      <c r="G263" s="349"/>
      <c r="H263" s="349"/>
      <c r="I263" s="349"/>
      <c r="J263" s="349"/>
      <c r="K263" s="349"/>
      <c r="L263" s="349"/>
      <c r="M263" s="349"/>
      <c r="N263" s="349"/>
      <c r="O263" s="355"/>
      <c r="P263" s="356"/>
      <c r="Q263" s="356"/>
      <c r="R263" s="356"/>
      <c r="S263" s="348"/>
      <c r="T263" s="348"/>
      <c r="U263" s="348"/>
    </row>
    <row r="264" spans="5:18" ht="12.75">
      <c r="E264" s="351"/>
      <c r="F264" s="351"/>
      <c r="G264" s="351"/>
      <c r="H264" s="351"/>
      <c r="I264" s="351"/>
      <c r="J264" s="351"/>
      <c r="K264" s="351"/>
      <c r="L264" s="351"/>
      <c r="M264" s="351"/>
      <c r="N264" s="351"/>
      <c r="O264" s="351"/>
      <c r="P264" s="351"/>
      <c r="Q264" s="351"/>
      <c r="R264" s="351"/>
    </row>
    <row r="265" spans="3:19" ht="12.75">
      <c r="C265" s="34"/>
      <c r="D265" s="34"/>
      <c r="E265" s="350"/>
      <c r="F265" s="350"/>
      <c r="G265" s="350"/>
      <c r="H265" s="350"/>
      <c r="I265" s="350"/>
      <c r="J265" s="350"/>
      <c r="K265" s="350"/>
      <c r="L265" s="350"/>
      <c r="M265" s="350"/>
      <c r="N265" s="350"/>
      <c r="O265" s="350"/>
      <c r="P265" s="350"/>
      <c r="Q265" s="350"/>
      <c r="R265" s="350"/>
      <c r="S265" s="34"/>
    </row>
    <row r="266" spans="3:19" ht="12.75">
      <c r="C266" s="346"/>
      <c r="D266" s="34"/>
      <c r="E266" s="352"/>
      <c r="F266" s="352"/>
      <c r="G266" s="352"/>
      <c r="H266" s="352"/>
      <c r="I266" s="352"/>
      <c r="J266" s="352"/>
      <c r="K266" s="352"/>
      <c r="L266" s="352"/>
      <c r="M266" s="352"/>
      <c r="N266" s="352"/>
      <c r="O266" s="353"/>
      <c r="P266" s="350"/>
      <c r="Q266" s="350"/>
      <c r="R266" s="350"/>
      <c r="S266" s="34"/>
    </row>
    <row r="267" spans="5:18" ht="12.75">
      <c r="E267" s="351"/>
      <c r="F267" s="351"/>
      <c r="G267" s="351"/>
      <c r="H267" s="351"/>
      <c r="I267" s="351"/>
      <c r="J267" s="351"/>
      <c r="K267" s="351"/>
      <c r="L267" s="351"/>
      <c r="M267" s="351"/>
      <c r="N267" s="351"/>
      <c r="O267" s="351"/>
      <c r="P267" s="351"/>
      <c r="Q267" s="351"/>
      <c r="R267" s="351"/>
    </row>
    <row r="268" spans="5:18" ht="12.75">
      <c r="E268" s="357"/>
      <c r="F268" s="357"/>
      <c r="G268" s="357"/>
      <c r="H268" s="357"/>
      <c r="I268" s="357"/>
      <c r="J268" s="357"/>
      <c r="K268" s="357"/>
      <c r="L268" s="357"/>
      <c r="M268" s="357"/>
      <c r="N268" s="357"/>
      <c r="O268" s="358"/>
      <c r="P268" s="351"/>
      <c r="Q268" s="351"/>
      <c r="R268" s="351"/>
    </row>
    <row r="269" spans="5:18" ht="12.75">
      <c r="E269" s="351"/>
      <c r="F269" s="351"/>
      <c r="G269" s="351"/>
      <c r="H269" s="351"/>
      <c r="I269" s="351"/>
      <c r="J269" s="351"/>
      <c r="K269" s="351"/>
      <c r="L269" s="351"/>
      <c r="M269" s="351"/>
      <c r="N269" s="351"/>
      <c r="O269" s="358"/>
      <c r="P269" s="351"/>
      <c r="Q269" s="351"/>
      <c r="R269" s="351"/>
    </row>
    <row r="270" spans="5:18" ht="12.75">
      <c r="E270" s="357"/>
      <c r="F270" s="357"/>
      <c r="G270" s="357"/>
      <c r="H270" s="357"/>
      <c r="I270" s="357"/>
      <c r="J270" s="357"/>
      <c r="K270" s="357"/>
      <c r="L270" s="357"/>
      <c r="M270" s="357"/>
      <c r="N270" s="357"/>
      <c r="O270" s="358"/>
      <c r="P270" s="351"/>
      <c r="Q270" s="351"/>
      <c r="R270" s="351"/>
    </row>
    <row r="271" spans="5:18" ht="12.75">
      <c r="E271" s="351"/>
      <c r="F271" s="351"/>
      <c r="G271" s="351"/>
      <c r="H271" s="351"/>
      <c r="I271" s="351"/>
      <c r="J271" s="351"/>
      <c r="K271" s="351"/>
      <c r="L271" s="351"/>
      <c r="M271" s="351"/>
      <c r="N271" s="351"/>
      <c r="O271" s="351"/>
      <c r="P271" s="351"/>
      <c r="Q271" s="351"/>
      <c r="R271" s="351"/>
    </row>
    <row r="272" spans="5:18" ht="12.75">
      <c r="E272" s="351"/>
      <c r="F272" s="351"/>
      <c r="G272" s="351"/>
      <c r="H272" s="351"/>
      <c r="I272" s="351"/>
      <c r="J272" s="351"/>
      <c r="K272" s="351"/>
      <c r="L272" s="351"/>
      <c r="M272" s="351"/>
      <c r="N272" s="351"/>
      <c r="O272" s="351"/>
      <c r="P272" s="351"/>
      <c r="Q272" s="351"/>
      <c r="R272" s="351"/>
    </row>
  </sheetData>
  <sheetProtection/>
  <mergeCells count="8">
    <mergeCell ref="A3:I4"/>
    <mergeCell ref="A192:M193"/>
    <mergeCell ref="C50:C51"/>
    <mergeCell ref="C52:C53"/>
    <mergeCell ref="A50:A51"/>
    <mergeCell ref="B50:B51"/>
    <mergeCell ref="A52:A53"/>
    <mergeCell ref="B52:B5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30"/>
  <sheetViews>
    <sheetView tabSelected="1" zoomScalePageLayoutView="0" workbookViewId="0" topLeftCell="A26">
      <selection activeCell="C48" sqref="C48"/>
    </sheetView>
  </sheetViews>
  <sheetFormatPr defaultColWidth="9.140625" defaultRowHeight="12.75"/>
  <cols>
    <col min="1" max="1" width="3.421875" style="236" customWidth="1"/>
    <col min="2" max="2" width="4.7109375" style="236" customWidth="1"/>
    <col min="3" max="3" width="24.140625" style="236" customWidth="1"/>
    <col min="4" max="6" width="9.140625" style="236" customWidth="1"/>
    <col min="7" max="7" width="11.140625" style="236" bestFit="1" customWidth="1"/>
    <col min="8" max="9" width="9.140625" style="236" customWidth="1"/>
    <col min="10" max="10" width="11.140625" style="236" bestFit="1" customWidth="1"/>
    <col min="11" max="16384" width="9.140625" style="236" customWidth="1"/>
  </cols>
  <sheetData>
    <row r="1" spans="1:16" ht="13.5" thickBot="1">
      <c r="A1" s="317"/>
      <c r="B1" s="229">
        <v>1</v>
      </c>
      <c r="C1" s="230"/>
      <c r="D1" s="230"/>
      <c r="E1" s="230"/>
      <c r="F1" s="230"/>
      <c r="G1" s="230"/>
      <c r="H1" s="230"/>
      <c r="I1" s="230"/>
      <c r="J1" s="230"/>
      <c r="K1" s="230"/>
      <c r="L1" s="230"/>
      <c r="M1" s="230"/>
      <c r="N1" s="230"/>
      <c r="O1" s="230"/>
      <c r="P1" s="230"/>
    </row>
    <row r="2" spans="1:16" ht="12.75" customHeight="1" thickBot="1">
      <c r="A2" s="315"/>
      <c r="B2" s="230"/>
      <c r="C2" s="379" t="str">
        <f>VLOOKUP(B1,Summary!$B$7:$C$36,2,FALSE)</f>
        <v>All NHS Patients will have secure online access, where they wish it, to their personal GP records by 2015 (by the end of this Parliament) By 2015, all general practices will be expected to make available electronic booking and cancelling of appointments, ordering of repeat prescriptions, communication with the practice and access to records to anyone registered with the practice that requests these services.</v>
      </c>
      <c r="D2" s="380" t="e">
        <f>VLOOKUP(C1,#REF!,2,FALSE)</f>
        <v>#REF!</v>
      </c>
      <c r="E2" s="380" t="e">
        <f>VLOOKUP(D1,#REF!,2,FALSE)</f>
        <v>#REF!</v>
      </c>
      <c r="F2" s="380" t="e">
        <f>VLOOKUP(E1,#REF!,2,FALSE)</f>
        <v>#REF!</v>
      </c>
      <c r="G2" s="380" t="e">
        <f>VLOOKUP(F1,#REF!,2,FALSE)</f>
        <v>#REF!</v>
      </c>
      <c r="H2" s="380" t="e">
        <f>VLOOKUP(G1,#REF!,2,FALSE)</f>
        <v>#REF!</v>
      </c>
      <c r="I2" s="380" t="e">
        <f>VLOOKUP(H1,#REF!,2,FALSE)</f>
        <v>#REF!</v>
      </c>
      <c r="J2" s="380" t="e">
        <f>VLOOKUP(I1,#REF!,2,FALSE)</f>
        <v>#REF!</v>
      </c>
      <c r="K2" s="380" t="e">
        <f>VLOOKUP(J1,#REF!,2,FALSE)</f>
        <v>#REF!</v>
      </c>
      <c r="L2" s="380" t="e">
        <f>VLOOKUP(K1,#REF!,2,FALSE)</f>
        <v>#REF!</v>
      </c>
      <c r="M2" s="380" t="e">
        <f>VLOOKUP(L1,#REF!,2,FALSE)</f>
        <v>#REF!</v>
      </c>
      <c r="N2" s="380" t="e">
        <f>VLOOKUP(M1,#REF!,2,FALSE)</f>
        <v>#REF!</v>
      </c>
      <c r="O2" s="380" t="e">
        <f>VLOOKUP(N1,#REF!,2,FALSE)</f>
        <v>#REF!</v>
      </c>
      <c r="P2" s="380" t="e">
        <f>VLOOKUP(O1,#REF!,2,FALSE)</f>
        <v>#REF!</v>
      </c>
    </row>
    <row r="3" spans="1:16" ht="13.5" thickBot="1">
      <c r="A3" s="315"/>
      <c r="B3" s="230"/>
      <c r="C3" s="380" t="e">
        <f>VLOOKUP(B2,#REF!,2,FALSE)</f>
        <v>#REF!</v>
      </c>
      <c r="D3" s="380" t="e">
        <f>VLOOKUP(C2,#REF!,2,FALSE)</f>
        <v>#VALUE!</v>
      </c>
      <c r="E3" s="380" t="e">
        <f>VLOOKUP(D2,#REF!,2,FALSE)</f>
        <v>#REF!</v>
      </c>
      <c r="F3" s="380" t="e">
        <f>VLOOKUP(E2,#REF!,2,FALSE)</f>
        <v>#REF!</v>
      </c>
      <c r="G3" s="380" t="e">
        <f>VLOOKUP(F2,#REF!,2,FALSE)</f>
        <v>#REF!</v>
      </c>
      <c r="H3" s="380" t="e">
        <f>VLOOKUP(G2,#REF!,2,FALSE)</f>
        <v>#REF!</v>
      </c>
      <c r="I3" s="380" t="e">
        <f>VLOOKUP(H2,#REF!,2,FALSE)</f>
        <v>#REF!</v>
      </c>
      <c r="J3" s="380" t="e">
        <f>VLOOKUP(I2,#REF!,2,FALSE)</f>
        <v>#REF!</v>
      </c>
      <c r="K3" s="380" t="e">
        <f>VLOOKUP(J2,#REF!,2,FALSE)</f>
        <v>#REF!</v>
      </c>
      <c r="L3" s="380" t="e">
        <f>VLOOKUP(K2,#REF!,2,FALSE)</f>
        <v>#REF!</v>
      </c>
      <c r="M3" s="380" t="e">
        <f>VLOOKUP(L2,#REF!,2,FALSE)</f>
        <v>#REF!</v>
      </c>
      <c r="N3" s="380" t="e">
        <f>VLOOKUP(M2,#REF!,2,FALSE)</f>
        <v>#REF!</v>
      </c>
      <c r="O3" s="380" t="e">
        <f>VLOOKUP(N2,#REF!,2,FALSE)</f>
        <v>#REF!</v>
      </c>
      <c r="P3" s="380" t="e">
        <f>VLOOKUP(O2,#REF!,2,FALSE)</f>
        <v>#REF!</v>
      </c>
    </row>
    <row r="4" spans="1:16" ht="13.5" thickBot="1">
      <c r="A4" s="315"/>
      <c r="B4" s="230"/>
      <c r="C4" s="231"/>
      <c r="D4" s="231"/>
      <c r="E4" s="231"/>
      <c r="F4" s="231"/>
      <c r="G4" s="231"/>
      <c r="H4" s="231"/>
      <c r="I4" s="231"/>
      <c r="J4" s="231"/>
      <c r="K4" s="231"/>
      <c r="L4" s="231"/>
      <c r="M4" s="231"/>
      <c r="N4" s="231"/>
      <c r="O4" s="231"/>
      <c r="P4" s="231"/>
    </row>
    <row r="5" spans="1:16" ht="13.5" thickBot="1">
      <c r="A5" s="315"/>
      <c r="B5" s="232"/>
      <c r="C5" s="232"/>
      <c r="D5" s="232"/>
      <c r="E5" s="232"/>
      <c r="F5" s="233" t="s">
        <v>30</v>
      </c>
      <c r="G5" s="234">
        <v>0</v>
      </c>
      <c r="H5" s="234">
        <v>1</v>
      </c>
      <c r="I5" s="234">
        <v>2</v>
      </c>
      <c r="J5" s="234">
        <v>3</v>
      </c>
      <c r="K5" s="234">
        <v>4</v>
      </c>
      <c r="L5" s="234">
        <v>5</v>
      </c>
      <c r="M5" s="234">
        <v>6</v>
      </c>
      <c r="N5" s="234">
        <v>7</v>
      </c>
      <c r="O5" s="234">
        <v>8</v>
      </c>
      <c r="P5" s="234">
        <v>9</v>
      </c>
    </row>
    <row r="6" spans="1:16" ht="26.25">
      <c r="A6" s="315"/>
      <c r="B6" s="285" t="s">
        <v>26</v>
      </c>
      <c r="C6" s="286" t="s">
        <v>19</v>
      </c>
      <c r="D6" s="286" t="s">
        <v>27</v>
      </c>
      <c r="E6" s="286" t="s">
        <v>28</v>
      </c>
      <c r="F6" s="286" t="s">
        <v>29</v>
      </c>
      <c r="G6" s="287" t="s">
        <v>31</v>
      </c>
      <c r="H6" s="287" t="s">
        <v>32</v>
      </c>
      <c r="I6" s="287" t="s">
        <v>33</v>
      </c>
      <c r="J6" s="287" t="s">
        <v>34</v>
      </c>
      <c r="K6" s="287" t="s">
        <v>35</v>
      </c>
      <c r="L6" s="287" t="s">
        <v>36</v>
      </c>
      <c r="M6" s="287" t="s">
        <v>37</v>
      </c>
      <c r="N6" s="287" t="s">
        <v>38</v>
      </c>
      <c r="O6" s="287" t="s">
        <v>39</v>
      </c>
      <c r="P6" s="288" t="s">
        <v>40</v>
      </c>
    </row>
    <row r="7" spans="1:16" ht="15.75">
      <c r="A7" s="315"/>
      <c r="B7" s="257" t="s">
        <v>20</v>
      </c>
      <c r="C7" s="258"/>
      <c r="D7" s="258"/>
      <c r="E7" s="258"/>
      <c r="F7" s="258"/>
      <c r="G7" s="258"/>
      <c r="H7" s="258"/>
      <c r="I7" s="258"/>
      <c r="J7" s="258"/>
      <c r="K7" s="258"/>
      <c r="L7" s="258"/>
      <c r="M7" s="258"/>
      <c r="N7" s="258"/>
      <c r="O7" s="258"/>
      <c r="P7" s="259"/>
    </row>
    <row r="8" spans="1:16" ht="12.75">
      <c r="A8" s="315"/>
      <c r="B8" s="260" t="s">
        <v>25</v>
      </c>
      <c r="C8" s="261"/>
      <c r="D8" s="261"/>
      <c r="E8" s="261"/>
      <c r="F8" s="261"/>
      <c r="G8" s="261"/>
      <c r="H8" s="261"/>
      <c r="I8" s="261"/>
      <c r="J8" s="261"/>
      <c r="K8" s="261"/>
      <c r="L8" s="261"/>
      <c r="M8" s="261"/>
      <c r="N8" s="261"/>
      <c r="O8" s="261"/>
      <c r="P8" s="262"/>
    </row>
    <row r="9" spans="1:16" ht="25.5">
      <c r="A9" s="315"/>
      <c r="B9" s="238">
        <v>1</v>
      </c>
      <c r="C9" s="239" t="s">
        <v>154</v>
      </c>
      <c r="D9" s="239" t="s">
        <v>150</v>
      </c>
      <c r="E9" s="240" t="s">
        <v>151</v>
      </c>
      <c r="F9" s="241">
        <f>SUM(G9:P9)</f>
        <v>62.957722625306545</v>
      </c>
      <c r="G9" s="242">
        <f>'Action 1_assumptions'!E59</f>
        <v>5.95560576</v>
      </c>
      <c r="H9" s="242">
        <f>'Action 1_assumptions'!E60</f>
        <v>2.097571840000001</v>
      </c>
      <c r="I9" s="242">
        <f>'Action 1_assumptions'!E61</f>
        <v>2.1350284800000003</v>
      </c>
      <c r="J9" s="242">
        <f>'Action 1_assumptions'!E62</f>
        <v>3.0806738601613546</v>
      </c>
      <c r="K9" s="242">
        <f>'Action 1_assumptions'!E63</f>
        <v>3.9786775225791393</v>
      </c>
      <c r="L9" s="242">
        <f>'Action 1_assumptions'!E64</f>
        <v>5.138445530825314</v>
      </c>
      <c r="M9" s="242">
        <f>'Action 1_assumptions'!E65</f>
        <v>6.636281106829376</v>
      </c>
      <c r="N9" s="242">
        <f>'Action 1_assumptions'!E66</f>
        <v>8.570729545475391</v>
      </c>
      <c r="O9" s="242">
        <f>'Action 1_assumptions'!E67</f>
        <v>11.069061686686245</v>
      </c>
      <c r="P9" s="243">
        <f>'Action 1_assumptions'!E68</f>
        <v>14.295647292749718</v>
      </c>
    </row>
    <row r="10" spans="1:16" ht="12.75">
      <c r="A10" s="315"/>
      <c r="B10" s="244">
        <v>2</v>
      </c>
      <c r="C10" s="245" t="s">
        <v>94</v>
      </c>
      <c r="D10" s="245" t="s">
        <v>150</v>
      </c>
      <c r="E10" s="60" t="s">
        <v>151</v>
      </c>
      <c r="F10" s="246">
        <f>SUM(G10:P10)</f>
        <v>4.956</v>
      </c>
      <c r="G10" s="247">
        <f>'Action 1_assumptions'!D114</f>
        <v>1.239</v>
      </c>
      <c r="H10" s="247">
        <f>'Action 1_assumptions'!D115</f>
        <v>1.239</v>
      </c>
      <c r="I10" s="247">
        <f>'Action 1_assumptions'!D116</f>
        <v>1.239</v>
      </c>
      <c r="J10" s="247">
        <f>'Action 1_assumptions'!D117</f>
        <v>1.239</v>
      </c>
      <c r="K10" s="247">
        <v>0</v>
      </c>
      <c r="L10" s="247">
        <v>0</v>
      </c>
      <c r="M10" s="247">
        <v>0</v>
      </c>
      <c r="N10" s="247">
        <v>0</v>
      </c>
      <c r="O10" s="247">
        <v>0</v>
      </c>
      <c r="P10" s="248">
        <v>0</v>
      </c>
    </row>
    <row r="11" spans="1:16" ht="12.75">
      <c r="A11" s="315"/>
      <c r="B11" s="244">
        <v>3</v>
      </c>
      <c r="C11" s="245" t="s">
        <v>148</v>
      </c>
      <c r="D11" s="245" t="s">
        <v>150</v>
      </c>
      <c r="E11" s="60" t="s">
        <v>151</v>
      </c>
      <c r="F11" s="246">
        <f>SUM(G11:P11)</f>
        <v>50</v>
      </c>
      <c r="G11" s="247">
        <v>0</v>
      </c>
      <c r="H11" s="247">
        <v>0</v>
      </c>
      <c r="I11" s="247">
        <f>'Action 1_assumptions'!C77</f>
        <v>6.25</v>
      </c>
      <c r="J11" s="247">
        <f>'Action 1_assumptions'!C78</f>
        <v>6.25</v>
      </c>
      <c r="K11" s="247">
        <f>'Action 1_assumptions'!C79</f>
        <v>6.25</v>
      </c>
      <c r="L11" s="247">
        <f>'Action 1_assumptions'!C80</f>
        <v>6.25</v>
      </c>
      <c r="M11" s="247">
        <f>'Action 1_assumptions'!C81</f>
        <v>6.25</v>
      </c>
      <c r="N11" s="247">
        <f>'Action 1_assumptions'!C82</f>
        <v>6.25</v>
      </c>
      <c r="O11" s="247">
        <f>'Action 1_assumptions'!C83</f>
        <v>6.25</v>
      </c>
      <c r="P11" s="248">
        <f>'Action 1_assumptions'!C84</f>
        <v>6.25</v>
      </c>
    </row>
    <row r="12" spans="1:16" ht="25.5">
      <c r="A12" s="315"/>
      <c r="B12" s="244">
        <v>4</v>
      </c>
      <c r="C12" s="245" t="s">
        <v>153</v>
      </c>
      <c r="D12" s="60" t="s">
        <v>150</v>
      </c>
      <c r="E12" s="60" t="s">
        <v>151</v>
      </c>
      <c r="F12" s="246">
        <f>SUM(G12:P12)</f>
        <v>8.521036700185128</v>
      </c>
      <c r="G12" s="249">
        <f>'Action 1_assumptions'!C198</f>
        <v>0.50566464</v>
      </c>
      <c r="H12" s="249">
        <f>'Action 1_assumptions'!C199</f>
        <v>0.28092480000000003</v>
      </c>
      <c r="I12" s="249">
        <f>'Action 1_assumptions'!C200</f>
        <v>0.31838144000000007</v>
      </c>
      <c r="J12" s="249">
        <f>'Action 1_assumptions'!C201</f>
        <v>0.43294844473068106</v>
      </c>
      <c r="K12" s="249">
        <f>'Action 1_assumptions'!C202</f>
        <v>0.5591511220195622</v>
      </c>
      <c r="L12" s="249">
        <f>'Action 1_assumptions'!C203</f>
        <v>0.7221413566925314</v>
      </c>
      <c r="M12" s="249">
        <f>'Action 1_assumptions'!C204</f>
        <v>0.9326425692614193</v>
      </c>
      <c r="N12" s="249">
        <f>'Action 1_assumptions'!C205</f>
        <v>1.2045040128741558</v>
      </c>
      <c r="O12" s="249">
        <f>'Action 1_assumptions'!C206</f>
        <v>1.5556119405732138</v>
      </c>
      <c r="P12" s="250">
        <f>'Action 1_assumptions'!C207</f>
        <v>2.0090663740335657</v>
      </c>
    </row>
    <row r="13" spans="1:16" ht="25.5">
      <c r="A13" s="315"/>
      <c r="B13" s="244">
        <v>5</v>
      </c>
      <c r="C13" s="245" t="s">
        <v>152</v>
      </c>
      <c r="D13" s="60" t="s">
        <v>150</v>
      </c>
      <c r="E13" s="60" t="s">
        <v>151</v>
      </c>
      <c r="F13" s="246">
        <f>SUM(G13:P13)</f>
        <v>8.521036700185128</v>
      </c>
      <c r="G13" s="247">
        <f>'Action 1_assumptions'!C212</f>
        <v>0.50566464</v>
      </c>
      <c r="H13" s="247">
        <f>'Action 1_assumptions'!C213</f>
        <v>0.28092480000000003</v>
      </c>
      <c r="I13" s="247">
        <f>'Action 1_assumptions'!C214</f>
        <v>0.31838144000000007</v>
      </c>
      <c r="J13" s="247">
        <f>'Action 1_assumptions'!C215</f>
        <v>0.43294844473068106</v>
      </c>
      <c r="K13" s="247">
        <f>'Action 1_assumptions'!C216</f>
        <v>0.5591511220195622</v>
      </c>
      <c r="L13" s="247">
        <f>'Action 1_assumptions'!C217</f>
        <v>0.7221413566925314</v>
      </c>
      <c r="M13" s="247">
        <f>'Action 1_assumptions'!C218</f>
        <v>0.9326425692614193</v>
      </c>
      <c r="N13" s="247">
        <f>'Action 1_assumptions'!C219</f>
        <v>1.2045040128741558</v>
      </c>
      <c r="O13" s="247">
        <f>'Action 1_assumptions'!C220</f>
        <v>1.5556119405732138</v>
      </c>
      <c r="P13" s="248">
        <f>'Action 1_assumptions'!C221</f>
        <v>2.0090663740335657</v>
      </c>
    </row>
    <row r="14" spans="1:16" ht="12.75">
      <c r="A14" s="315"/>
      <c r="B14" s="263" t="s">
        <v>41</v>
      </c>
      <c r="C14" s="261"/>
      <c r="D14" s="261"/>
      <c r="E14" s="261"/>
      <c r="F14" s="264"/>
      <c r="G14" s="265"/>
      <c r="H14" s="265"/>
      <c r="I14" s="265"/>
      <c r="J14" s="265"/>
      <c r="K14" s="265"/>
      <c r="L14" s="265"/>
      <c r="M14" s="265"/>
      <c r="N14" s="265"/>
      <c r="O14" s="265"/>
      <c r="P14" s="266"/>
    </row>
    <row r="15" spans="1:16" ht="12.75">
      <c r="A15" s="315"/>
      <c r="B15" s="238">
        <v>6</v>
      </c>
      <c r="C15" s="240" t="s">
        <v>331</v>
      </c>
      <c r="D15" s="240" t="s">
        <v>150</v>
      </c>
      <c r="E15" s="240" t="s">
        <v>151</v>
      </c>
      <c r="F15" s="241">
        <f>SUM(G15:P15)</f>
        <v>17.023692735000004</v>
      </c>
      <c r="G15" s="242">
        <f>'Action 1_assumptions'!D96</f>
        <v>1.214098578</v>
      </c>
      <c r="H15" s="242">
        <f>'Action 1_assumptions'!D97</f>
        <v>1.7715928229999998</v>
      </c>
      <c r="I15" s="242">
        <f>'Action 1_assumptions'!D98</f>
        <v>2.329451334</v>
      </c>
      <c r="J15" s="242">
        <f>'Action 1_assumptions'!D99</f>
        <v>1.67265</v>
      </c>
      <c r="K15" s="242">
        <f>'Action 1_assumptions'!D100</f>
        <v>1.67265</v>
      </c>
      <c r="L15" s="242">
        <f>'Action 1_assumptions'!D101</f>
        <v>1.67265</v>
      </c>
      <c r="M15" s="242">
        <f>'Action 1_assumptions'!D102</f>
        <v>1.67265</v>
      </c>
      <c r="N15" s="242">
        <f>'Action 1_assumptions'!D103</f>
        <v>1.67265</v>
      </c>
      <c r="O15" s="242">
        <f>'Action 1_assumptions'!D104</f>
        <v>1.67265</v>
      </c>
      <c r="P15" s="243">
        <f>'Action 1_assumptions'!D105</f>
        <v>1.67265</v>
      </c>
    </row>
    <row r="16" spans="1:16" s="237" customFormat="1" ht="12.75">
      <c r="A16" s="316"/>
      <c r="B16" s="271"/>
      <c r="C16" s="272" t="s">
        <v>42</v>
      </c>
      <c r="D16" s="272"/>
      <c r="E16" s="272"/>
      <c r="F16" s="246">
        <f>SUM(F9:F13)</f>
        <v>134.95579602567682</v>
      </c>
      <c r="G16" s="246">
        <f>SUM(G9:G13)</f>
        <v>8.20593504</v>
      </c>
      <c r="H16" s="246">
        <f aca="true" t="shared" si="0" ref="H16:P16">SUM(H9:H13)</f>
        <v>3.8984214400000017</v>
      </c>
      <c r="I16" s="246">
        <f t="shared" si="0"/>
        <v>10.260791359999999</v>
      </c>
      <c r="J16" s="246">
        <f t="shared" si="0"/>
        <v>11.435570749622716</v>
      </c>
      <c r="K16" s="246">
        <f t="shared" si="0"/>
        <v>11.346979766618265</v>
      </c>
      <c r="L16" s="246">
        <f t="shared" si="0"/>
        <v>12.83272824421038</v>
      </c>
      <c r="M16" s="246">
        <f t="shared" si="0"/>
        <v>14.751566245352215</v>
      </c>
      <c r="N16" s="246">
        <f t="shared" si="0"/>
        <v>17.229737571223705</v>
      </c>
      <c r="O16" s="246">
        <f t="shared" si="0"/>
        <v>20.430285567832676</v>
      </c>
      <c r="P16" s="273">
        <f t="shared" si="0"/>
        <v>24.56378004081685</v>
      </c>
    </row>
    <row r="17" spans="1:16" s="237" customFormat="1" ht="12.75">
      <c r="A17" s="316"/>
      <c r="B17" s="274"/>
      <c r="C17" s="275" t="s">
        <v>415</v>
      </c>
      <c r="D17" s="275"/>
      <c r="E17" s="275"/>
      <c r="F17" s="254">
        <f aca="true" t="shared" si="1" ref="F17:P17">SUM(F15:F15)</f>
        <v>17.023692735000004</v>
      </c>
      <c r="G17" s="254">
        <f t="shared" si="1"/>
        <v>1.214098578</v>
      </c>
      <c r="H17" s="254">
        <f t="shared" si="1"/>
        <v>1.7715928229999998</v>
      </c>
      <c r="I17" s="254">
        <f t="shared" si="1"/>
        <v>2.329451334</v>
      </c>
      <c r="J17" s="254">
        <f t="shared" si="1"/>
        <v>1.67265</v>
      </c>
      <c r="K17" s="254">
        <f t="shared" si="1"/>
        <v>1.67265</v>
      </c>
      <c r="L17" s="254">
        <f t="shared" si="1"/>
        <v>1.67265</v>
      </c>
      <c r="M17" s="254">
        <f t="shared" si="1"/>
        <v>1.67265</v>
      </c>
      <c r="N17" s="254">
        <f t="shared" si="1"/>
        <v>1.67265</v>
      </c>
      <c r="O17" s="254">
        <f t="shared" si="1"/>
        <v>1.67265</v>
      </c>
      <c r="P17" s="276">
        <f t="shared" si="1"/>
        <v>1.67265</v>
      </c>
    </row>
    <row r="18" spans="1:16" ht="15.75">
      <c r="A18" s="315"/>
      <c r="B18" s="267" t="s">
        <v>46</v>
      </c>
      <c r="C18" s="258"/>
      <c r="D18" s="268" t="s">
        <v>49</v>
      </c>
      <c r="E18" s="258"/>
      <c r="F18" s="269"/>
      <c r="G18" s="269"/>
      <c r="H18" s="269"/>
      <c r="I18" s="269"/>
      <c r="J18" s="269"/>
      <c r="K18" s="269"/>
      <c r="L18" s="269"/>
      <c r="M18" s="269"/>
      <c r="N18" s="269"/>
      <c r="O18" s="269"/>
      <c r="P18" s="270"/>
    </row>
    <row r="19" spans="1:16" ht="12.75">
      <c r="A19" s="315"/>
      <c r="B19" s="238">
        <v>1</v>
      </c>
      <c r="C19" s="239" t="s">
        <v>158</v>
      </c>
      <c r="D19" s="277" t="s">
        <v>50</v>
      </c>
      <c r="E19" s="240" t="s">
        <v>151</v>
      </c>
      <c r="F19" s="241">
        <f>SUM(G19:P19)</f>
        <v>2144.4315224923935</v>
      </c>
      <c r="G19" s="242">
        <f>'Action 1_assumptions'!B168</f>
        <v>52.46891861703763</v>
      </c>
      <c r="H19" s="242">
        <f>'Action 1_assumptions'!B169</f>
        <v>69.95855815605017</v>
      </c>
      <c r="I19" s="242">
        <f>'Action 1_assumptions'!B170</f>
        <v>87.44819769506273</v>
      </c>
      <c r="J19" s="242">
        <f>'Action 1_assumptions'!B171</f>
        <v>112.9389848950709</v>
      </c>
      <c r="K19" s="242">
        <f>'Action 1_assumptions'!B172</f>
        <v>145.8602309175916</v>
      </c>
      <c r="L19" s="242">
        <f>'Action 1_assumptions'!B173</f>
        <v>188.37788371393165</v>
      </c>
      <c r="M19" s="242">
        <f>'Action 1_assumptions'!B174</f>
        <v>243.28925608645605</v>
      </c>
      <c r="N19" s="242">
        <f>'Action 1_assumptions'!B175</f>
        <v>314.2070659259867</v>
      </c>
      <c r="O19" s="242">
        <f>'Action 1_assumptions'!B176</f>
        <v>405.79712341565045</v>
      </c>
      <c r="P19" s="243">
        <f>'Action 1_assumptions'!B177</f>
        <v>524.0853030695556</v>
      </c>
    </row>
    <row r="20" spans="1:16" ht="12.75">
      <c r="A20" s="315"/>
      <c r="B20" s="244">
        <v>2</v>
      </c>
      <c r="C20" s="245" t="s">
        <v>157</v>
      </c>
      <c r="D20" s="278" t="s">
        <v>50</v>
      </c>
      <c r="E20" s="60" t="s">
        <v>151</v>
      </c>
      <c r="F20" s="246">
        <f>SUM(G20:P20)</f>
        <v>74.12633716723565</v>
      </c>
      <c r="G20" s="247">
        <v>0.702312</v>
      </c>
      <c r="H20" s="247">
        <v>1.0768784</v>
      </c>
      <c r="I20" s="247">
        <v>1.5480127</v>
      </c>
      <c r="J20" s="247">
        <v>2.299139784277464</v>
      </c>
      <c r="K20" s="247">
        <v>3.414728928029741</v>
      </c>
      <c r="L20" s="247">
        <v>5.071624496980107</v>
      </c>
      <c r="M20" s="247">
        <v>7.532479321340936</v>
      </c>
      <c r="N20" s="247">
        <v>11.187390699018335</v>
      </c>
      <c r="O20" s="247">
        <v>16.61573903002781</v>
      </c>
      <c r="P20" s="248">
        <v>24.67803180756126</v>
      </c>
    </row>
    <row r="21" spans="1:16" ht="25.5">
      <c r="A21" s="315"/>
      <c r="B21" s="244">
        <v>3</v>
      </c>
      <c r="C21" s="245" t="s">
        <v>155</v>
      </c>
      <c r="D21" s="278" t="s">
        <v>50</v>
      </c>
      <c r="E21" s="60" t="s">
        <v>151</v>
      </c>
      <c r="F21" s="246">
        <f>SUM(G21:P21)</f>
        <v>28.70385041508426</v>
      </c>
      <c r="G21" s="249">
        <v>0.702312</v>
      </c>
      <c r="H21" s="249">
        <v>0.936416</v>
      </c>
      <c r="I21" s="249">
        <v>1.1705200000000002</v>
      </c>
      <c r="J21" s="249">
        <v>1.5117217287926126</v>
      </c>
      <c r="K21" s="249">
        <v>1.9523823474214241</v>
      </c>
      <c r="L21" s="249">
        <v>2.5214937100674018</v>
      </c>
      <c r="M21" s="249">
        <v>3.2564986762488397</v>
      </c>
      <c r="N21" s="249">
        <v>4.205754543852091</v>
      </c>
      <c r="O21" s="249">
        <v>5.4317145626810905</v>
      </c>
      <c r="P21" s="250">
        <v>7.0150368460208</v>
      </c>
    </row>
    <row r="22" spans="1:16" ht="25.5">
      <c r="A22" s="315"/>
      <c r="B22" s="251">
        <v>4</v>
      </c>
      <c r="C22" s="252" t="s">
        <v>156</v>
      </c>
      <c r="D22" s="279" t="s">
        <v>50</v>
      </c>
      <c r="E22" s="253" t="s">
        <v>151</v>
      </c>
      <c r="F22" s="254">
        <f>SUM(G22:P22)</f>
        <v>182.98704639616216</v>
      </c>
      <c r="G22" s="255">
        <v>4.477239</v>
      </c>
      <c r="H22" s="255">
        <v>5.969652</v>
      </c>
      <c r="I22" s="255">
        <v>7.462065000000002</v>
      </c>
      <c r="J22" s="255">
        <v>9.637226021052905</v>
      </c>
      <c r="K22" s="255">
        <v>12.446437464811579</v>
      </c>
      <c r="L22" s="255">
        <v>16.074522401679687</v>
      </c>
      <c r="M22" s="255">
        <v>20.760179061086355</v>
      </c>
      <c r="N22" s="255">
        <v>26.811685217057082</v>
      </c>
      <c r="O22" s="255">
        <v>34.62718033709195</v>
      </c>
      <c r="P22" s="256">
        <v>44.7208598933826</v>
      </c>
    </row>
    <row r="23" spans="1:16" ht="15.75">
      <c r="A23" s="315"/>
      <c r="B23" s="267" t="s">
        <v>29</v>
      </c>
      <c r="C23" s="258"/>
      <c r="D23" s="258"/>
      <c r="E23" s="258"/>
      <c r="F23" s="269"/>
      <c r="G23" s="269"/>
      <c r="H23" s="269"/>
      <c r="I23" s="269"/>
      <c r="J23" s="269"/>
      <c r="K23" s="269"/>
      <c r="L23" s="269"/>
      <c r="M23" s="269"/>
      <c r="N23" s="269"/>
      <c r="O23" s="269"/>
      <c r="P23" s="270"/>
    </row>
    <row r="24" spans="1:16" ht="12.75">
      <c r="A24" s="315"/>
      <c r="B24" s="238"/>
      <c r="C24" s="240" t="s">
        <v>44</v>
      </c>
      <c r="D24" s="240"/>
      <c r="E24" s="240"/>
      <c r="F24" s="241">
        <f>SUM(F16:F17)</f>
        <v>151.97948876067682</v>
      </c>
      <c r="G24" s="242">
        <f aca="true" t="shared" si="2" ref="G24:P24">SUM(G16:G17)</f>
        <v>9.420033618</v>
      </c>
      <c r="H24" s="242">
        <f t="shared" si="2"/>
        <v>5.670014263000001</v>
      </c>
      <c r="I24" s="242">
        <f t="shared" si="2"/>
        <v>12.590242693999999</v>
      </c>
      <c r="J24" s="242">
        <f t="shared" si="2"/>
        <v>13.108220749622717</v>
      </c>
      <c r="K24" s="242">
        <f t="shared" si="2"/>
        <v>13.019629766618266</v>
      </c>
      <c r="L24" s="242">
        <f t="shared" si="2"/>
        <v>14.50537824421038</v>
      </c>
      <c r="M24" s="242">
        <f t="shared" si="2"/>
        <v>16.424216245352216</v>
      </c>
      <c r="N24" s="242">
        <f t="shared" si="2"/>
        <v>18.902387571223706</v>
      </c>
      <c r="O24" s="242">
        <f t="shared" si="2"/>
        <v>22.102935567832677</v>
      </c>
      <c r="P24" s="243">
        <f t="shared" si="2"/>
        <v>26.236430040816852</v>
      </c>
    </row>
    <row r="25" spans="1:16" ht="12.75">
      <c r="A25" s="315"/>
      <c r="B25" s="244"/>
      <c r="C25" s="60" t="s">
        <v>47</v>
      </c>
      <c r="D25" s="60"/>
      <c r="E25" s="60"/>
      <c r="F25" s="246">
        <f>SUM(F19:F22)</f>
        <v>2430.2487564708754</v>
      </c>
      <c r="G25" s="247">
        <f>SUM(G19:G22)</f>
        <v>58.350781617037626</v>
      </c>
      <c r="H25" s="247">
        <f aca="true" t="shared" si="3" ref="H25:P25">SUM(H19:H22)</f>
        <v>77.94150455605016</v>
      </c>
      <c r="I25" s="247">
        <f t="shared" si="3"/>
        <v>97.62879539506272</v>
      </c>
      <c r="J25" s="247">
        <f t="shared" si="3"/>
        <v>126.38707242919388</v>
      </c>
      <c r="K25" s="247">
        <f t="shared" si="3"/>
        <v>163.67377965785434</v>
      </c>
      <c r="L25" s="247">
        <f t="shared" si="3"/>
        <v>212.04552432265882</v>
      </c>
      <c r="M25" s="247">
        <f t="shared" si="3"/>
        <v>274.83841314513217</v>
      </c>
      <c r="N25" s="247">
        <f t="shared" si="3"/>
        <v>356.4118963859142</v>
      </c>
      <c r="O25" s="247">
        <f t="shared" si="3"/>
        <v>462.47175734545124</v>
      </c>
      <c r="P25" s="248">
        <f t="shared" si="3"/>
        <v>600.4992316165203</v>
      </c>
    </row>
    <row r="26" spans="1:16" s="237" customFormat="1" ht="12.75">
      <c r="A26" s="316"/>
      <c r="B26" s="274"/>
      <c r="C26" s="275" t="s">
        <v>48</v>
      </c>
      <c r="D26" s="275"/>
      <c r="E26" s="275"/>
      <c r="F26" s="254">
        <f>F24-F25</f>
        <v>-2278.2692677101986</v>
      </c>
      <c r="G26" s="254">
        <f aca="true" t="shared" si="4" ref="G26:P26">G24-G25</f>
        <v>-48.93074799903763</v>
      </c>
      <c r="H26" s="254">
        <f t="shared" si="4"/>
        <v>-72.27149029305016</v>
      </c>
      <c r="I26" s="254">
        <f t="shared" si="4"/>
        <v>-85.03855270106273</v>
      </c>
      <c r="J26" s="254">
        <f t="shared" si="4"/>
        <v>-113.27885167957116</v>
      </c>
      <c r="K26" s="254">
        <f t="shared" si="4"/>
        <v>-150.65414989123607</v>
      </c>
      <c r="L26" s="254">
        <f t="shared" si="4"/>
        <v>-197.54014607844843</v>
      </c>
      <c r="M26" s="254">
        <f t="shared" si="4"/>
        <v>-258.41419689977994</v>
      </c>
      <c r="N26" s="254">
        <f t="shared" si="4"/>
        <v>-337.5095088146905</v>
      </c>
      <c r="O26" s="254">
        <f t="shared" si="4"/>
        <v>-440.36882177761856</v>
      </c>
      <c r="P26" s="276">
        <f t="shared" si="4"/>
        <v>-574.2628015757035</v>
      </c>
    </row>
    <row r="27" spans="1:16" ht="15.75">
      <c r="A27" s="315"/>
      <c r="B27" s="267" t="s">
        <v>45</v>
      </c>
      <c r="C27" s="258"/>
      <c r="D27" s="258"/>
      <c r="E27" s="258"/>
      <c r="F27" s="269"/>
      <c r="G27" s="269"/>
      <c r="H27" s="269"/>
      <c r="I27" s="269"/>
      <c r="J27" s="269"/>
      <c r="K27" s="269"/>
      <c r="L27" s="269"/>
      <c r="M27" s="269"/>
      <c r="N27" s="269"/>
      <c r="O27" s="269"/>
      <c r="P27" s="270"/>
    </row>
    <row r="28" spans="1:16" ht="12.75">
      <c r="A28" s="315"/>
      <c r="B28" s="238"/>
      <c r="C28" s="240" t="s">
        <v>20</v>
      </c>
      <c r="D28" s="240"/>
      <c r="E28" s="240"/>
      <c r="F28" s="241">
        <f>F24*2.4</f>
        <v>364.75077302562437</v>
      </c>
      <c r="G28" s="242">
        <f aca="true" t="shared" si="5" ref="G28:P28">G24*2.4</f>
        <v>22.608080683199997</v>
      </c>
      <c r="H28" s="242">
        <f t="shared" si="5"/>
        <v>13.608034231200003</v>
      </c>
      <c r="I28" s="242">
        <f t="shared" si="5"/>
        <v>30.216582465599995</v>
      </c>
      <c r="J28" s="242">
        <f t="shared" si="5"/>
        <v>31.459729799094518</v>
      </c>
      <c r="K28" s="242">
        <f t="shared" si="5"/>
        <v>31.247111439883838</v>
      </c>
      <c r="L28" s="242">
        <f t="shared" si="5"/>
        <v>34.81290778610491</v>
      </c>
      <c r="M28" s="242">
        <f t="shared" si="5"/>
        <v>39.418118988845315</v>
      </c>
      <c r="N28" s="242">
        <f t="shared" si="5"/>
        <v>45.36573017093689</v>
      </c>
      <c r="O28" s="242">
        <f t="shared" si="5"/>
        <v>53.04704536279842</v>
      </c>
      <c r="P28" s="243">
        <f t="shared" si="5"/>
        <v>62.96743209796044</v>
      </c>
    </row>
    <row r="29" spans="1:16" ht="13.5" thickBot="1">
      <c r="A29" s="315"/>
      <c r="B29" s="280"/>
      <c r="C29" s="281" t="s">
        <v>46</v>
      </c>
      <c r="D29" s="281"/>
      <c r="E29" s="281"/>
      <c r="F29" s="282">
        <f>F25*2.4</f>
        <v>5832.597015530101</v>
      </c>
      <c r="G29" s="283">
        <f aca="true" t="shared" si="6" ref="G29:P29">G25*2.4</f>
        <v>140.0418758808903</v>
      </c>
      <c r="H29" s="283">
        <f t="shared" si="6"/>
        <v>187.05961093452038</v>
      </c>
      <c r="I29" s="283">
        <f t="shared" si="6"/>
        <v>234.30910894815054</v>
      </c>
      <c r="J29" s="283">
        <f t="shared" si="6"/>
        <v>303.3289738300653</v>
      </c>
      <c r="K29" s="283">
        <f t="shared" si="6"/>
        <v>392.8170711788504</v>
      </c>
      <c r="L29" s="283">
        <f t="shared" si="6"/>
        <v>508.9092583743811</v>
      </c>
      <c r="M29" s="283">
        <f t="shared" si="6"/>
        <v>659.6121915483171</v>
      </c>
      <c r="N29" s="283">
        <f t="shared" si="6"/>
        <v>855.388551326194</v>
      </c>
      <c r="O29" s="283">
        <f t="shared" si="6"/>
        <v>1109.932217629083</v>
      </c>
      <c r="P29" s="284">
        <f t="shared" si="6"/>
        <v>1441.1981558796488</v>
      </c>
    </row>
    <row r="30" spans="1:16" ht="12.75">
      <c r="A30" s="315"/>
      <c r="B30" s="235"/>
      <c r="C30" s="235"/>
      <c r="D30" s="235"/>
      <c r="E30" s="235"/>
      <c r="F30" s="235"/>
      <c r="G30" s="235"/>
      <c r="H30" s="235"/>
      <c r="I30" s="235"/>
      <c r="J30" s="235"/>
      <c r="K30" s="235"/>
      <c r="L30" s="235"/>
      <c r="M30" s="235"/>
      <c r="N30" s="235"/>
      <c r="O30" s="235"/>
      <c r="P30" s="235"/>
    </row>
  </sheetData>
  <sheetProtection/>
  <mergeCells count="1">
    <mergeCell ref="C2:P3"/>
  </mergeCells>
  <dataValidations count="1">
    <dataValidation type="list" allowBlank="1" showInputMessage="1" showErrorMessage="1" sqref="D19:D22">
      <formula1>"Y, N"</formula1>
    </dataValidation>
  </dataValidation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O45"/>
  <sheetViews>
    <sheetView zoomScalePageLayoutView="0" workbookViewId="0" topLeftCell="A22">
      <selection activeCell="C48" sqref="C48"/>
    </sheetView>
  </sheetViews>
  <sheetFormatPr defaultColWidth="9.140625" defaultRowHeight="12.75"/>
  <cols>
    <col min="2" max="2" width="52.28125" style="0" customWidth="1"/>
    <col min="3" max="3" width="5.7109375" style="0" customWidth="1"/>
    <col min="4" max="4" width="18.8515625" style="0" customWidth="1"/>
    <col min="5" max="5" width="12.00390625" style="0" customWidth="1"/>
  </cols>
  <sheetData>
    <row r="1" spans="1:15" ht="13.5">
      <c r="A1" s="18" t="s">
        <v>26</v>
      </c>
      <c r="B1" s="10" t="s">
        <v>19</v>
      </c>
      <c r="C1" s="10"/>
      <c r="D1" s="10" t="s">
        <v>302</v>
      </c>
      <c r="E1" s="10"/>
      <c r="F1" s="11" t="s">
        <v>31</v>
      </c>
      <c r="G1" s="11" t="s">
        <v>32</v>
      </c>
      <c r="H1" s="11" t="s">
        <v>33</v>
      </c>
      <c r="I1" s="11" t="s">
        <v>34</v>
      </c>
      <c r="J1" s="11" t="s">
        <v>35</v>
      </c>
      <c r="K1" s="11" t="s">
        <v>36</v>
      </c>
      <c r="L1" s="11" t="s">
        <v>37</v>
      </c>
      <c r="M1" s="11" t="s">
        <v>38</v>
      </c>
      <c r="N1" s="11" t="s">
        <v>39</v>
      </c>
      <c r="O1" s="11" t="s">
        <v>40</v>
      </c>
    </row>
    <row r="2" spans="1:15" ht="15.75">
      <c r="A2" s="5" t="s">
        <v>20</v>
      </c>
      <c r="B2" s="4"/>
      <c r="C2" s="4"/>
      <c r="D2" s="4"/>
      <c r="E2" s="4"/>
      <c r="F2" s="4"/>
      <c r="G2" s="4"/>
      <c r="H2" s="4"/>
      <c r="I2" s="4"/>
      <c r="J2" s="4"/>
      <c r="K2" s="4"/>
      <c r="L2" s="4"/>
      <c r="M2" s="4"/>
      <c r="N2" s="4"/>
      <c r="O2" s="4"/>
    </row>
    <row r="3" spans="1:15" ht="12.75">
      <c r="A3" s="6" t="s">
        <v>25</v>
      </c>
      <c r="B3" s="6"/>
      <c r="C3" s="6"/>
      <c r="D3" s="6"/>
      <c r="E3" s="6"/>
      <c r="F3" s="6"/>
      <c r="G3" s="6"/>
      <c r="H3" s="6"/>
      <c r="I3" s="6"/>
      <c r="J3" s="6"/>
      <c r="K3" s="6"/>
      <c r="L3" s="6"/>
      <c r="M3" s="6"/>
      <c r="N3" s="6"/>
      <c r="O3" s="6"/>
    </row>
    <row r="4" spans="1:15" ht="38.25">
      <c r="A4" s="1">
        <v>1</v>
      </c>
      <c r="B4" s="2" t="s">
        <v>297</v>
      </c>
      <c r="C4" s="2"/>
      <c r="D4" s="189" t="s">
        <v>303</v>
      </c>
      <c r="E4" s="190" t="s">
        <v>305</v>
      </c>
      <c r="F4" s="7">
        <v>0</v>
      </c>
      <c r="G4" s="7">
        <v>1</v>
      </c>
      <c r="H4" s="7">
        <v>0</v>
      </c>
      <c r="I4" s="7">
        <v>0</v>
      </c>
      <c r="J4" s="7">
        <v>0</v>
      </c>
      <c r="K4" s="7">
        <v>0</v>
      </c>
      <c r="L4" s="7">
        <v>0</v>
      </c>
      <c r="M4" s="7">
        <v>0</v>
      </c>
      <c r="N4" s="7">
        <v>0</v>
      </c>
      <c r="O4" s="7">
        <v>0</v>
      </c>
    </row>
    <row r="5" spans="1:15" ht="38.25">
      <c r="A5" s="1">
        <v>2</v>
      </c>
      <c r="B5" s="2" t="s">
        <v>298</v>
      </c>
      <c r="C5" s="2"/>
      <c r="D5" s="189" t="s">
        <v>304</v>
      </c>
      <c r="E5" s="190" t="s">
        <v>305</v>
      </c>
      <c r="F5" s="7">
        <v>0</v>
      </c>
      <c r="G5" s="7">
        <v>0</v>
      </c>
      <c r="H5" s="7">
        <v>0.5</v>
      </c>
      <c r="I5" s="7">
        <v>0.5</v>
      </c>
      <c r="J5" s="7">
        <v>0</v>
      </c>
      <c r="K5" s="7">
        <v>0</v>
      </c>
      <c r="L5" s="7">
        <v>0</v>
      </c>
      <c r="M5" s="7">
        <v>0</v>
      </c>
      <c r="N5" s="7">
        <v>0</v>
      </c>
      <c r="O5" s="7">
        <v>0</v>
      </c>
    </row>
    <row r="6" spans="1:15" ht="38.25">
      <c r="A6" s="1">
        <v>3</v>
      </c>
      <c r="B6" s="2" t="s">
        <v>299</v>
      </c>
      <c r="C6" s="2"/>
      <c r="D6" s="189" t="s">
        <v>304</v>
      </c>
      <c r="E6" s="190" t="s">
        <v>305</v>
      </c>
      <c r="F6" s="7">
        <v>0</v>
      </c>
      <c r="G6" s="7">
        <v>0</v>
      </c>
      <c r="H6" s="7">
        <v>0.5</v>
      </c>
      <c r="I6" s="7">
        <v>0.5</v>
      </c>
      <c r="J6" s="7">
        <v>0</v>
      </c>
      <c r="K6" s="7">
        <v>0</v>
      </c>
      <c r="L6" s="7">
        <v>0</v>
      </c>
      <c r="M6" s="7">
        <v>0</v>
      </c>
      <c r="N6" s="7">
        <v>0</v>
      </c>
      <c r="O6" s="7">
        <v>0</v>
      </c>
    </row>
    <row r="7" spans="1:15" ht="38.25">
      <c r="A7" s="1">
        <v>4</v>
      </c>
      <c r="B7" s="2" t="s">
        <v>300</v>
      </c>
      <c r="C7" s="2"/>
      <c r="D7" s="189"/>
      <c r="E7" s="190" t="s">
        <v>323</v>
      </c>
      <c r="F7" s="7">
        <v>0</v>
      </c>
      <c r="G7" s="7">
        <v>0</v>
      </c>
      <c r="H7" s="7">
        <f>H30*$E$12</f>
        <v>5</v>
      </c>
      <c r="I7" s="7">
        <f aca="true" t="shared" si="0" ref="I7:O7">I30*$E$12</f>
        <v>10</v>
      </c>
      <c r="J7" s="7">
        <f t="shared" si="0"/>
        <v>15</v>
      </c>
      <c r="K7" s="7">
        <f t="shared" si="0"/>
        <v>20</v>
      </c>
      <c r="L7" s="7">
        <f t="shared" si="0"/>
        <v>20</v>
      </c>
      <c r="M7" s="7">
        <f t="shared" si="0"/>
        <v>20</v>
      </c>
      <c r="N7" s="7">
        <f t="shared" si="0"/>
        <v>20</v>
      </c>
      <c r="O7" s="7">
        <f t="shared" si="0"/>
        <v>20</v>
      </c>
    </row>
    <row r="8" spans="1:15" ht="51">
      <c r="A8" s="1">
        <v>5</v>
      </c>
      <c r="B8" s="2" t="s">
        <v>301</v>
      </c>
      <c r="C8" s="2"/>
      <c r="D8" s="189"/>
      <c r="E8" s="191"/>
      <c r="F8" s="7">
        <v>0</v>
      </c>
      <c r="G8" s="7">
        <v>0</v>
      </c>
      <c r="H8" s="202">
        <f>H41</f>
        <v>6.25</v>
      </c>
      <c r="I8" s="202">
        <f aca="true" t="shared" si="1" ref="I8:O8">I41</f>
        <v>6.25</v>
      </c>
      <c r="J8" s="202">
        <f t="shared" si="1"/>
        <v>6.25</v>
      </c>
      <c r="K8" s="202">
        <f t="shared" si="1"/>
        <v>6.25</v>
      </c>
      <c r="L8" s="202">
        <f t="shared" si="1"/>
        <v>6.25</v>
      </c>
      <c r="M8" s="202">
        <f t="shared" si="1"/>
        <v>6.25</v>
      </c>
      <c r="N8" s="202">
        <f t="shared" si="1"/>
        <v>6.25</v>
      </c>
      <c r="O8" s="202">
        <f t="shared" si="1"/>
        <v>6.25</v>
      </c>
    </row>
    <row r="10" ht="12.75">
      <c r="B10" s="22" t="s">
        <v>324</v>
      </c>
    </row>
    <row r="12" spans="2:5" ht="12.75">
      <c r="B12" t="s">
        <v>325</v>
      </c>
      <c r="E12" s="83">
        <v>25</v>
      </c>
    </row>
    <row r="15" spans="2:5" ht="51">
      <c r="B15" s="192" t="s">
        <v>319</v>
      </c>
      <c r="C15" s="192" t="s">
        <v>306</v>
      </c>
      <c r="D15" s="192" t="s">
        <v>307</v>
      </c>
      <c r="E15" s="192" t="s">
        <v>308</v>
      </c>
    </row>
    <row r="16" spans="2:5" ht="12.75">
      <c r="B16" s="193" t="s">
        <v>309</v>
      </c>
      <c r="C16" s="194">
        <v>299.991261</v>
      </c>
      <c r="D16" s="194">
        <v>712.0912902300007</v>
      </c>
      <c r="E16" s="195">
        <f aca="true" t="shared" si="2" ref="E16:E25">D16/C16</f>
        <v>2.373706780178509</v>
      </c>
    </row>
    <row r="17" spans="2:5" ht="12.75">
      <c r="B17" s="193" t="s">
        <v>310</v>
      </c>
      <c r="C17" s="194">
        <v>92.190988</v>
      </c>
      <c r="D17" s="194">
        <v>4262.221646600001</v>
      </c>
      <c r="E17" s="195">
        <f t="shared" si="2"/>
        <v>46.23251945840954</v>
      </c>
    </row>
    <row r="18" spans="2:5" ht="12.75">
      <c r="B18" s="193" t="s">
        <v>311</v>
      </c>
      <c r="C18" s="194">
        <v>84.428429</v>
      </c>
      <c r="D18" s="194">
        <v>8926.01872709</v>
      </c>
      <c r="E18" s="195">
        <f t="shared" si="2"/>
        <v>105.7229043914817</v>
      </c>
    </row>
    <row r="19" spans="2:5" ht="12.75">
      <c r="B19" s="193" t="s">
        <v>312</v>
      </c>
      <c r="C19" s="194">
        <v>29.695014</v>
      </c>
      <c r="D19" s="194">
        <v>5751.89171415</v>
      </c>
      <c r="E19" s="195">
        <f t="shared" si="2"/>
        <v>193.69890561930697</v>
      </c>
    </row>
    <row r="20" spans="2:5" ht="12.75">
      <c r="B20" s="193" t="s">
        <v>313</v>
      </c>
      <c r="C20" s="194">
        <v>22.875007</v>
      </c>
      <c r="D20" s="194">
        <v>16568.368337250027</v>
      </c>
      <c r="E20" s="195">
        <f t="shared" si="2"/>
        <v>724.300033536603</v>
      </c>
    </row>
    <row r="21" spans="2:5" ht="12.75">
      <c r="B21" s="193" t="s">
        <v>314</v>
      </c>
      <c r="C21" s="194">
        <v>18.705422</v>
      </c>
      <c r="D21" s="194">
        <v>1808.8847775300003</v>
      </c>
      <c r="E21" s="195">
        <f t="shared" si="2"/>
        <v>96.70376736381571</v>
      </c>
    </row>
    <row r="22" spans="2:5" ht="12.75">
      <c r="B22" s="193" t="s">
        <v>315</v>
      </c>
      <c r="C22" s="194">
        <v>11.054687</v>
      </c>
      <c r="D22" s="194">
        <v>1617.4874866499993</v>
      </c>
      <c r="E22" s="195">
        <f t="shared" si="2"/>
        <v>146.31689586959806</v>
      </c>
    </row>
    <row r="23" spans="2:5" ht="12.75">
      <c r="B23" s="193" t="s">
        <v>316</v>
      </c>
      <c r="C23" s="194">
        <v>10.021691</v>
      </c>
      <c r="D23" s="194">
        <v>4007.10491367</v>
      </c>
      <c r="E23" s="195">
        <f t="shared" si="2"/>
        <v>399.8431915003166</v>
      </c>
    </row>
    <row r="24" spans="2:5" ht="12.75">
      <c r="B24" s="193" t="s">
        <v>317</v>
      </c>
      <c r="C24" s="194">
        <v>9.3145</v>
      </c>
      <c r="D24" s="194">
        <v>900.5801444599996</v>
      </c>
      <c r="E24" s="195">
        <f t="shared" si="2"/>
        <v>96.68582795211762</v>
      </c>
    </row>
    <row r="25" spans="2:5" ht="12.75">
      <c r="B25" s="193" t="s">
        <v>318</v>
      </c>
      <c r="C25" s="194">
        <v>3.167591</v>
      </c>
      <c r="D25" s="194">
        <v>5646.653591999993</v>
      </c>
      <c r="E25" s="195">
        <f t="shared" si="2"/>
        <v>1782.633424580381</v>
      </c>
    </row>
    <row r="26" spans="2:5" ht="12.75">
      <c r="B26" s="197" t="s">
        <v>320</v>
      </c>
      <c r="C26" s="198">
        <f>SUM(C16:C25)</f>
        <v>581.44459</v>
      </c>
      <c r="D26" s="198">
        <f>SUM(D16:D25)</f>
        <v>50201.30262963002</v>
      </c>
      <c r="E26" s="199"/>
    </row>
    <row r="27" spans="2:5" ht="12.75">
      <c r="B27" s="197" t="s">
        <v>321</v>
      </c>
      <c r="C27" s="199"/>
      <c r="D27" s="199"/>
      <c r="E27" s="200">
        <f>D26/C26</f>
        <v>86.33892806471898</v>
      </c>
    </row>
    <row r="29" spans="2:15" ht="13.5">
      <c r="B29" s="22" t="s">
        <v>327</v>
      </c>
      <c r="F29" s="11" t="s">
        <v>31</v>
      </c>
      <c r="G29" s="11" t="s">
        <v>32</v>
      </c>
      <c r="H29" s="11" t="s">
        <v>33</v>
      </c>
      <c r="I29" s="11" t="s">
        <v>34</v>
      </c>
      <c r="J29" s="11" t="s">
        <v>35</v>
      </c>
      <c r="K29" s="11" t="s">
        <v>36</v>
      </c>
      <c r="L29" s="11" t="s">
        <v>37</v>
      </c>
      <c r="M29" s="11" t="s">
        <v>38</v>
      </c>
      <c r="N29" s="11" t="s">
        <v>39</v>
      </c>
      <c r="O29" s="11" t="s">
        <v>40</v>
      </c>
    </row>
    <row r="30" spans="2:15" ht="12.75">
      <c r="B30" t="s">
        <v>0</v>
      </c>
      <c r="F30" s="359">
        <v>0</v>
      </c>
      <c r="G30" s="359">
        <v>0</v>
      </c>
      <c r="H30" s="360">
        <v>0.2</v>
      </c>
      <c r="I30" s="360">
        <v>0.4</v>
      </c>
      <c r="J30" s="360">
        <v>0.6</v>
      </c>
      <c r="K30" s="360">
        <v>0.8</v>
      </c>
      <c r="L30" s="360">
        <v>0.8</v>
      </c>
      <c r="M30" s="360">
        <v>0.8</v>
      </c>
      <c r="N30" s="360">
        <v>0.8</v>
      </c>
      <c r="O30" s="360">
        <v>0.8</v>
      </c>
    </row>
    <row r="31" spans="2:15" ht="12.75">
      <c r="B31" t="s">
        <v>3</v>
      </c>
      <c r="C31" s="196">
        <f>C26</f>
        <v>581.44459</v>
      </c>
      <c r="F31" s="116">
        <f>F30*$C$31</f>
        <v>0</v>
      </c>
      <c r="G31" s="116">
        <f aca="true" t="shared" si="3" ref="G31:O31">G30*$C$31</f>
        <v>0</v>
      </c>
      <c r="H31" s="201">
        <f t="shared" si="3"/>
        <v>116.288918</v>
      </c>
      <c r="I31" s="201">
        <f t="shared" si="3"/>
        <v>232.577836</v>
      </c>
      <c r="J31" s="201">
        <f t="shared" si="3"/>
        <v>348.86675399999996</v>
      </c>
      <c r="K31" s="201">
        <f t="shared" si="3"/>
        <v>465.155672</v>
      </c>
      <c r="L31" s="201">
        <f t="shared" si="3"/>
        <v>465.155672</v>
      </c>
      <c r="M31" s="201">
        <f t="shared" si="3"/>
        <v>465.155672</v>
      </c>
      <c r="N31" s="201">
        <f t="shared" si="3"/>
        <v>465.155672</v>
      </c>
      <c r="O31" s="201">
        <f t="shared" si="3"/>
        <v>465.155672</v>
      </c>
    </row>
    <row r="33" spans="2:5" ht="12.75">
      <c r="B33" s="29" t="s">
        <v>322</v>
      </c>
      <c r="C33" s="29"/>
      <c r="D33" s="29"/>
      <c r="E33" s="203">
        <f>20000000/(581000000*0.8)</f>
        <v>0.043029259896729774</v>
      </c>
    </row>
    <row r="35" ht="12.75">
      <c r="B35" t="s">
        <v>326</v>
      </c>
    </row>
    <row r="37" ht="12.75">
      <c r="B37" s="22" t="s">
        <v>328</v>
      </c>
    </row>
    <row r="38" spans="6:15" ht="13.5">
      <c r="F38" s="11" t="s">
        <v>31</v>
      </c>
      <c r="G38" s="11" t="s">
        <v>32</v>
      </c>
      <c r="H38" s="11" t="s">
        <v>33</v>
      </c>
      <c r="I38" s="11" t="s">
        <v>34</v>
      </c>
      <c r="J38" s="11" t="s">
        <v>35</v>
      </c>
      <c r="K38" s="11" t="s">
        <v>36</v>
      </c>
      <c r="L38" s="11" t="s">
        <v>37</v>
      </c>
      <c r="M38" s="11" t="s">
        <v>38</v>
      </c>
      <c r="N38" s="11" t="s">
        <v>39</v>
      </c>
      <c r="O38" s="11" t="s">
        <v>40</v>
      </c>
    </row>
    <row r="39" spans="2:15" ht="38.25">
      <c r="B39" s="81" t="s">
        <v>2</v>
      </c>
      <c r="C39" s="83">
        <v>50</v>
      </c>
      <c r="F39" s="120">
        <v>0</v>
      </c>
      <c r="G39" s="120">
        <v>0</v>
      </c>
      <c r="H39" s="120">
        <v>1</v>
      </c>
      <c r="I39" s="120">
        <v>1</v>
      </c>
      <c r="J39" s="120">
        <v>1</v>
      </c>
      <c r="K39" s="120">
        <v>1</v>
      </c>
      <c r="L39" s="120">
        <v>1</v>
      </c>
      <c r="M39" s="120">
        <v>1</v>
      </c>
      <c r="N39" s="120">
        <v>1</v>
      </c>
      <c r="O39" s="120">
        <v>1</v>
      </c>
    </row>
    <row r="40" spans="6:15" ht="12.75">
      <c r="F40" s="116"/>
      <c r="G40" s="116"/>
      <c r="H40" s="116"/>
      <c r="I40" s="116"/>
      <c r="J40" s="116"/>
      <c r="K40" s="116"/>
      <c r="L40" s="116"/>
      <c r="M40" s="116"/>
      <c r="N40" s="116"/>
      <c r="O40" s="116"/>
    </row>
    <row r="41" spans="6:15" ht="12.75">
      <c r="F41" s="361">
        <f>F39*$C$39</f>
        <v>0</v>
      </c>
      <c r="G41" s="361">
        <f>G39*$C$39</f>
        <v>0</v>
      </c>
      <c r="H41" s="361">
        <f aca="true" t="shared" si="4" ref="H41:O41">H39*$C$39/8</f>
        <v>6.25</v>
      </c>
      <c r="I41" s="361">
        <f t="shared" si="4"/>
        <v>6.25</v>
      </c>
      <c r="J41" s="361">
        <f t="shared" si="4"/>
        <v>6.25</v>
      </c>
      <c r="K41" s="361">
        <f t="shared" si="4"/>
        <v>6.25</v>
      </c>
      <c r="L41" s="361">
        <f t="shared" si="4"/>
        <v>6.25</v>
      </c>
      <c r="M41" s="361">
        <f t="shared" si="4"/>
        <v>6.25</v>
      </c>
      <c r="N41" s="361">
        <f t="shared" si="4"/>
        <v>6.25</v>
      </c>
      <c r="O41" s="361">
        <f t="shared" si="4"/>
        <v>6.25</v>
      </c>
    </row>
    <row r="42" spans="6:15" ht="12.75">
      <c r="F42" s="116"/>
      <c r="G42" s="116"/>
      <c r="H42" s="116"/>
      <c r="I42" s="116"/>
      <c r="J42" s="116"/>
      <c r="K42" s="116"/>
      <c r="L42" s="116"/>
      <c r="M42" s="116"/>
      <c r="N42" s="116"/>
      <c r="O42" s="116"/>
    </row>
    <row r="43" spans="2:15" ht="12.75">
      <c r="B43" t="s">
        <v>329</v>
      </c>
      <c r="F43" s="117">
        <f>'Action 1_assumptions'!B225</f>
        <v>1.404624</v>
      </c>
      <c r="G43" s="117">
        <f>'Action 1_assumptions'!C225</f>
        <v>1.872832</v>
      </c>
      <c r="H43" s="117">
        <f>'Action 1_assumptions'!D225</f>
        <v>2.34104</v>
      </c>
      <c r="I43" s="117">
        <f>'Action 1_assumptions'!E225</f>
        <v>3.023443457585225</v>
      </c>
      <c r="J43" s="117">
        <f>'Action 1_assumptions'!F225</f>
        <v>3.9047646948428483</v>
      </c>
      <c r="K43" s="117">
        <f>'Action 1_assumptions'!G225</f>
        <v>5.042987420134803</v>
      </c>
      <c r="L43" s="117">
        <f>'Action 1_assumptions'!H225</f>
        <v>6.5129973524976785</v>
      </c>
      <c r="M43" s="117">
        <f>'Action 1_assumptions'!I225</f>
        <v>8.411509087704182</v>
      </c>
      <c r="N43" s="117">
        <f>'Action 1_assumptions'!J225</f>
        <v>10.86342912536218</v>
      </c>
      <c r="O43" s="117">
        <f>'Action 1_assumptions'!K225</f>
        <v>14.0300736920416</v>
      </c>
    </row>
    <row r="44" spans="6:15" ht="12.75">
      <c r="F44" s="116"/>
      <c r="G44" s="116"/>
      <c r="H44" s="116"/>
      <c r="I44" s="116"/>
      <c r="J44" s="116"/>
      <c r="K44" s="116"/>
      <c r="L44" s="116"/>
      <c r="M44" s="116"/>
      <c r="N44" s="116"/>
      <c r="O44" s="116"/>
    </row>
    <row r="45" spans="2:15" ht="12.75">
      <c r="B45" t="s">
        <v>1</v>
      </c>
      <c r="F45" s="138">
        <v>0</v>
      </c>
      <c r="G45" s="138">
        <v>0</v>
      </c>
      <c r="H45" s="362">
        <f aca="true" t="shared" si="5" ref="H45:O45">H41/H43</f>
        <v>2.6697536137784916</v>
      </c>
      <c r="I45" s="362">
        <f t="shared" si="5"/>
        <v>2.0671793892225696</v>
      </c>
      <c r="J45" s="362">
        <f t="shared" si="5"/>
        <v>1.600608612410008</v>
      </c>
      <c r="K45" s="362">
        <f t="shared" si="5"/>
        <v>1.2393447532797797</v>
      </c>
      <c r="L45" s="362">
        <f t="shared" si="5"/>
        <v>0.9596196131729086</v>
      </c>
      <c r="M45" s="362">
        <f t="shared" si="5"/>
        <v>0.7430295723196871</v>
      </c>
      <c r="N45" s="362">
        <f t="shared" si="5"/>
        <v>0.5753247826147739</v>
      </c>
      <c r="O45" s="362">
        <f t="shared" si="5"/>
        <v>0.44547164449643917</v>
      </c>
    </row>
  </sheetData>
  <sheetProtection/>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H38"/>
  <sheetViews>
    <sheetView zoomScalePageLayoutView="0" workbookViewId="0" topLeftCell="A13">
      <selection activeCell="C48" sqref="C48"/>
    </sheetView>
  </sheetViews>
  <sheetFormatPr defaultColWidth="9.140625" defaultRowHeight="12.75"/>
  <cols>
    <col min="1" max="1" width="5.57421875" style="0" customWidth="1"/>
    <col min="2" max="2" width="67.57421875" style="0" customWidth="1"/>
    <col min="3" max="3" width="31.28125" style="0" customWidth="1"/>
    <col min="4" max="4" width="26.140625" style="0" customWidth="1"/>
    <col min="5" max="5" width="21.8515625" style="0" bestFit="1" customWidth="1"/>
    <col min="6" max="6" width="22.140625" style="0" customWidth="1"/>
    <col min="7" max="7" width="12.140625" style="0" customWidth="1"/>
    <col min="8" max="8" width="10.57421875" style="0" customWidth="1"/>
    <col min="9" max="10" width="13.00390625" style="0" bestFit="1" customWidth="1"/>
    <col min="11" max="11" width="11.8515625" style="0" bestFit="1" customWidth="1"/>
  </cols>
  <sheetData>
    <row r="1" ht="12.75">
      <c r="A1" s="23" t="s">
        <v>205</v>
      </c>
    </row>
    <row r="2" ht="13.5" thickBot="1"/>
    <row r="3" spans="1:2" ht="12.75">
      <c r="A3" s="397" t="s">
        <v>194</v>
      </c>
      <c r="B3" s="398"/>
    </row>
    <row r="4" spans="1:2" ht="25.5">
      <c r="A4" s="71" t="s">
        <v>195</v>
      </c>
      <c r="B4" s="72" t="s">
        <v>196</v>
      </c>
    </row>
    <row r="5" spans="1:2" ht="38.25">
      <c r="A5" s="73">
        <v>1</v>
      </c>
      <c r="B5" s="74" t="s">
        <v>197</v>
      </c>
    </row>
    <row r="6" spans="1:2" ht="12.75">
      <c r="A6" s="73"/>
      <c r="B6" s="74"/>
    </row>
    <row r="7" spans="1:8" ht="12.75">
      <c r="A7" s="73">
        <v>2</v>
      </c>
      <c r="B7" s="74" t="s">
        <v>198</v>
      </c>
      <c r="G7" s="21"/>
      <c r="H7" s="21"/>
    </row>
    <row r="8" spans="1:2" ht="25.5">
      <c r="A8" s="73"/>
      <c r="B8" s="74" t="s">
        <v>4</v>
      </c>
    </row>
    <row r="9" spans="1:2" ht="25.5">
      <c r="A9" s="73"/>
      <c r="B9" s="74" t="s">
        <v>5</v>
      </c>
    </row>
    <row r="10" spans="1:2" ht="12.75">
      <c r="A10" s="73"/>
      <c r="B10" s="74" t="s">
        <v>6</v>
      </c>
    </row>
    <row r="11" spans="1:2" ht="13.5" thickBot="1">
      <c r="A11" s="75"/>
      <c r="B11" s="76" t="s">
        <v>7</v>
      </c>
    </row>
    <row r="13" ht="13.5" thickBot="1"/>
    <row r="14" spans="2:3" ht="12.75">
      <c r="B14" s="395" t="s">
        <v>199</v>
      </c>
      <c r="C14" s="396"/>
    </row>
    <row r="15" spans="2:3" ht="12.75">
      <c r="B15" s="77" t="s">
        <v>200</v>
      </c>
      <c r="C15" s="78" t="s">
        <v>52</v>
      </c>
    </row>
    <row r="16" spans="2:3" ht="12.75">
      <c r="B16" s="79" t="s">
        <v>8</v>
      </c>
      <c r="C16" s="74" t="s">
        <v>201</v>
      </c>
    </row>
    <row r="17" spans="2:3" ht="25.5">
      <c r="B17" s="79" t="s">
        <v>9</v>
      </c>
      <c r="C17" s="74" t="s">
        <v>202</v>
      </c>
    </row>
    <row r="18" spans="2:3" ht="13.5" thickBot="1">
      <c r="B18" s="80" t="s">
        <v>10</v>
      </c>
      <c r="C18" s="76" t="s">
        <v>203</v>
      </c>
    </row>
    <row r="20" ht="12.75">
      <c r="A20" s="23" t="s">
        <v>206</v>
      </c>
    </row>
    <row r="21" spans="2:4" ht="65.25" customHeight="1">
      <c r="B21" t="s">
        <v>207</v>
      </c>
      <c r="D21" s="328" t="s">
        <v>208</v>
      </c>
    </row>
    <row r="22" spans="2:4" ht="12.75">
      <c r="B22" t="s">
        <v>209</v>
      </c>
      <c r="C22">
        <f>373*52</f>
        <v>19396</v>
      </c>
      <c r="D22" t="s">
        <v>210</v>
      </c>
    </row>
    <row r="23" spans="2:4" ht="12.75">
      <c r="B23" t="s">
        <v>211</v>
      </c>
      <c r="C23">
        <v>8230</v>
      </c>
      <c r="D23" t="s">
        <v>212</v>
      </c>
    </row>
    <row r="24" spans="2:3" ht="12.75">
      <c r="B24" s="22" t="s">
        <v>213</v>
      </c>
      <c r="C24" s="82">
        <f>C22*C23</f>
        <v>159629080</v>
      </c>
    </row>
    <row r="25" spans="2:4" ht="12.75">
      <c r="B25" s="30" t="s">
        <v>214</v>
      </c>
      <c r="C25" s="83">
        <v>1</v>
      </c>
      <c r="D25" t="s">
        <v>215</v>
      </c>
    </row>
    <row r="26" spans="2:3" ht="12.75">
      <c r="B26" s="22" t="s">
        <v>216</v>
      </c>
      <c r="C26" s="82">
        <f>C24*C25</f>
        <v>159629080</v>
      </c>
    </row>
    <row r="27" spans="2:3" ht="12.75">
      <c r="B27" s="30"/>
      <c r="C27" s="84"/>
    </row>
    <row r="28" spans="2:6" ht="12.75">
      <c r="B28" s="115" t="s">
        <v>30</v>
      </c>
      <c r="C28" s="47" t="s">
        <v>217</v>
      </c>
      <c r="D28" s="47" t="s">
        <v>218</v>
      </c>
      <c r="E28" s="47" t="s">
        <v>219</v>
      </c>
      <c r="F28" s="47" t="s">
        <v>220</v>
      </c>
    </row>
    <row r="29" spans="2:6" ht="12.75">
      <c r="B29" s="59">
        <v>0</v>
      </c>
      <c r="C29" t="s">
        <v>221</v>
      </c>
      <c r="D29" s="85">
        <v>0</v>
      </c>
      <c r="E29" s="85">
        <v>0</v>
      </c>
      <c r="F29" s="85">
        <v>0</v>
      </c>
    </row>
    <row r="30" spans="2:6" ht="12.75">
      <c r="B30">
        <v>1</v>
      </c>
      <c r="C30" s="86">
        <v>0.05</v>
      </c>
      <c r="D30" s="87">
        <f aca="true" t="shared" si="0" ref="D30:D38">C30*$C$26</f>
        <v>7981454</v>
      </c>
      <c r="E30" s="87">
        <f>0.7*D30</f>
        <v>5587017.8</v>
      </c>
      <c r="F30" s="87">
        <f>0.3*D30</f>
        <v>2394436.1999999997</v>
      </c>
    </row>
    <row r="31" spans="2:6" ht="12.75">
      <c r="B31">
        <v>2</v>
      </c>
      <c r="C31" s="86">
        <v>0.1</v>
      </c>
      <c r="D31" s="87">
        <f t="shared" si="0"/>
        <v>15962908</v>
      </c>
      <c r="E31" s="87">
        <f>0.7*D31</f>
        <v>11174035.6</v>
      </c>
      <c r="F31" s="87">
        <f>0.3*D31</f>
        <v>4788872.399999999</v>
      </c>
    </row>
    <row r="32" spans="2:6" ht="12.75">
      <c r="B32">
        <v>3</v>
      </c>
      <c r="C32" s="86">
        <v>0.15</v>
      </c>
      <c r="D32" s="87">
        <f t="shared" si="0"/>
        <v>23944362</v>
      </c>
      <c r="E32" s="87">
        <f aca="true" t="shared" si="1" ref="E32:E38">0.5*D32</f>
        <v>11972181</v>
      </c>
      <c r="F32" s="87">
        <f aca="true" t="shared" si="2" ref="F32:F38">0.5*D32</f>
        <v>11972181</v>
      </c>
    </row>
    <row r="33" spans="2:6" ht="12.75">
      <c r="B33">
        <v>4</v>
      </c>
      <c r="C33" s="86">
        <v>0.2</v>
      </c>
      <c r="D33" s="87">
        <f t="shared" si="0"/>
        <v>31925816</v>
      </c>
      <c r="E33" s="87">
        <f t="shared" si="1"/>
        <v>15962908</v>
      </c>
      <c r="F33" s="87">
        <f t="shared" si="2"/>
        <v>15962908</v>
      </c>
    </row>
    <row r="34" spans="2:6" ht="12.75">
      <c r="B34">
        <v>5</v>
      </c>
      <c r="C34" s="86">
        <v>0.25</v>
      </c>
      <c r="D34" s="87">
        <f t="shared" si="0"/>
        <v>39907270</v>
      </c>
      <c r="E34" s="87">
        <f t="shared" si="1"/>
        <v>19953635</v>
      </c>
      <c r="F34" s="87">
        <f t="shared" si="2"/>
        <v>19953635</v>
      </c>
    </row>
    <row r="35" spans="2:6" ht="12.75">
      <c r="B35">
        <v>6</v>
      </c>
      <c r="C35" s="86">
        <v>0.3</v>
      </c>
      <c r="D35" s="87">
        <f t="shared" si="0"/>
        <v>47888724</v>
      </c>
      <c r="E35" s="87">
        <f t="shared" si="1"/>
        <v>23944362</v>
      </c>
      <c r="F35" s="87">
        <f t="shared" si="2"/>
        <v>23944362</v>
      </c>
    </row>
    <row r="36" spans="2:6" ht="12.75">
      <c r="B36">
        <v>7</v>
      </c>
      <c r="C36" s="86">
        <v>0.4</v>
      </c>
      <c r="D36" s="87">
        <f t="shared" si="0"/>
        <v>63851632</v>
      </c>
      <c r="E36" s="87">
        <f t="shared" si="1"/>
        <v>31925816</v>
      </c>
      <c r="F36" s="87">
        <f t="shared" si="2"/>
        <v>31925816</v>
      </c>
    </row>
    <row r="37" spans="2:6" ht="12.75">
      <c r="B37">
        <v>8</v>
      </c>
      <c r="C37" s="86">
        <v>0.5</v>
      </c>
      <c r="D37" s="87">
        <f t="shared" si="0"/>
        <v>79814540</v>
      </c>
      <c r="E37" s="87">
        <f t="shared" si="1"/>
        <v>39907270</v>
      </c>
      <c r="F37" s="87">
        <f t="shared" si="2"/>
        <v>39907270</v>
      </c>
    </row>
    <row r="38" spans="2:6" ht="12.75">
      <c r="B38">
        <v>9</v>
      </c>
      <c r="C38" s="86">
        <v>0.5</v>
      </c>
      <c r="D38" s="87">
        <f t="shared" si="0"/>
        <v>79814540</v>
      </c>
      <c r="E38" s="87">
        <f t="shared" si="1"/>
        <v>39907270</v>
      </c>
      <c r="F38" s="87">
        <f t="shared" si="2"/>
        <v>39907270</v>
      </c>
    </row>
  </sheetData>
  <sheetProtection/>
  <mergeCells count="2">
    <mergeCell ref="B14:C14"/>
    <mergeCell ref="A3:B3"/>
  </mergeCells>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U13"/>
  <sheetViews>
    <sheetView zoomScalePageLayoutView="0" workbookViewId="0" topLeftCell="A1">
      <selection activeCell="C48" sqref="C48"/>
    </sheetView>
  </sheetViews>
  <sheetFormatPr defaultColWidth="9.140625" defaultRowHeight="12.75"/>
  <cols>
    <col min="5" max="5" width="13.8515625" style="0" bestFit="1" customWidth="1"/>
    <col min="6" max="6" width="13.8515625" style="0" customWidth="1"/>
  </cols>
  <sheetData>
    <row r="1" spans="1:13" s="22" customFormat="1" ht="12.75">
      <c r="A1" s="23" t="s">
        <v>54</v>
      </c>
      <c r="G1" s="23" t="s">
        <v>52</v>
      </c>
      <c r="H1" s="23"/>
      <c r="I1" s="23"/>
      <c r="J1" s="23"/>
      <c r="K1" s="23"/>
      <c r="L1" s="23"/>
      <c r="M1" s="23" t="s">
        <v>53</v>
      </c>
    </row>
    <row r="2" spans="1:7" ht="12.75">
      <c r="A2" t="s">
        <v>57</v>
      </c>
      <c r="E2" s="24">
        <v>500000</v>
      </c>
      <c r="G2" s="30" t="s">
        <v>11</v>
      </c>
    </row>
    <row r="4" spans="1:21" ht="12.75">
      <c r="A4" s="365" t="s">
        <v>55</v>
      </c>
      <c r="B4" s="365"/>
      <c r="C4" s="365"/>
      <c r="D4" s="365"/>
      <c r="E4" s="27">
        <v>1000000</v>
      </c>
      <c r="G4" s="29" t="s">
        <v>54</v>
      </c>
      <c r="M4" s="365" t="s">
        <v>56</v>
      </c>
      <c r="N4" s="365"/>
      <c r="O4" s="365"/>
      <c r="P4" s="365"/>
      <c r="Q4" s="365"/>
      <c r="R4" s="365"/>
      <c r="S4" s="365"/>
      <c r="T4" s="365"/>
      <c r="U4" s="365"/>
    </row>
    <row r="5" spans="1:21" ht="12.75">
      <c r="A5" s="365"/>
      <c r="B5" s="365"/>
      <c r="C5" s="365"/>
      <c r="D5" s="365"/>
      <c r="E5" s="27"/>
      <c r="M5" s="365"/>
      <c r="N5" s="365"/>
      <c r="O5" s="365"/>
      <c r="P5" s="365"/>
      <c r="Q5" s="365"/>
      <c r="R5" s="365"/>
      <c r="S5" s="365"/>
      <c r="T5" s="365"/>
      <c r="U5" s="365"/>
    </row>
    <row r="7" spans="1:7" ht="12.75">
      <c r="A7" s="388" t="s">
        <v>164</v>
      </c>
      <c r="B7" s="388"/>
      <c r="C7" s="388"/>
      <c r="D7" s="388"/>
      <c r="E7" s="24">
        <v>86000000</v>
      </c>
      <c r="G7" s="29" t="s">
        <v>165</v>
      </c>
    </row>
    <row r="8" spans="1:4" ht="12.75">
      <c r="A8" s="388"/>
      <c r="B8" s="388"/>
      <c r="C8" s="388"/>
      <c r="D8" s="388"/>
    </row>
    <row r="9" spans="1:7" ht="12.75">
      <c r="A9" s="88" t="s">
        <v>166</v>
      </c>
      <c r="B9" s="88"/>
      <c r="C9" s="88"/>
      <c r="D9" s="88"/>
      <c r="E9" s="26">
        <v>0.05</v>
      </c>
      <c r="G9" s="29" t="s">
        <v>54</v>
      </c>
    </row>
    <row r="10" spans="1:5" ht="12.75">
      <c r="A10" t="s">
        <v>167</v>
      </c>
      <c r="E10" s="24">
        <f>E9*E7</f>
        <v>4300000</v>
      </c>
    </row>
    <row r="13" ht="12.75">
      <c r="A13" s="23"/>
    </row>
  </sheetData>
  <sheetProtection/>
  <mergeCells count="3">
    <mergeCell ref="A7:D8"/>
    <mergeCell ref="A4:D5"/>
    <mergeCell ref="M4:U5"/>
  </mergeCell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P18"/>
  <sheetViews>
    <sheetView zoomScalePageLayoutView="0" workbookViewId="0" topLeftCell="A1">
      <selection activeCell="I24" sqref="I24"/>
    </sheetView>
  </sheetViews>
  <sheetFormatPr defaultColWidth="9.140625" defaultRowHeight="12.75"/>
  <sheetData>
    <row r="1" spans="1:16" ht="12.75">
      <c r="A1" s="387" t="s">
        <v>229</v>
      </c>
      <c r="B1" s="365"/>
      <c r="C1" s="365"/>
      <c r="D1" s="365"/>
      <c r="E1" s="365"/>
      <c r="F1" s="365"/>
      <c r="G1" s="365"/>
      <c r="H1" s="365"/>
      <c r="I1" s="365"/>
      <c r="J1" s="365"/>
      <c r="K1" s="365"/>
      <c r="L1" s="365"/>
      <c r="M1" s="365"/>
      <c r="N1" s="365"/>
      <c r="O1" s="365"/>
      <c r="P1" s="365"/>
    </row>
    <row r="2" spans="1:16" ht="12.75">
      <c r="A2" s="365"/>
      <c r="B2" s="365"/>
      <c r="C2" s="365"/>
      <c r="D2" s="365"/>
      <c r="E2" s="365"/>
      <c r="F2" s="365"/>
      <c r="G2" s="365"/>
      <c r="H2" s="365"/>
      <c r="I2" s="365"/>
      <c r="J2" s="365"/>
      <c r="K2" s="365"/>
      <c r="L2" s="365"/>
      <c r="M2" s="365"/>
      <c r="N2" s="365"/>
      <c r="O2" s="365"/>
      <c r="P2" s="365"/>
    </row>
    <row r="4" ht="13.5" thickBot="1">
      <c r="A4" s="25" t="s">
        <v>230</v>
      </c>
    </row>
    <row r="5" spans="1:16" ht="13.5" thickBot="1">
      <c r="A5" s="25"/>
      <c r="G5" s="403" t="s">
        <v>159</v>
      </c>
      <c r="H5" s="404"/>
      <c r="I5" s="404"/>
      <c r="J5" s="404"/>
      <c r="K5" s="404"/>
      <c r="L5" s="404"/>
      <c r="M5" s="404"/>
      <c r="N5" s="404"/>
      <c r="O5" s="404"/>
      <c r="P5" s="405"/>
    </row>
    <row r="6" spans="1:16" ht="12.75">
      <c r="A6" s="107" t="s">
        <v>25</v>
      </c>
      <c r="B6" s="108"/>
      <c r="C6" s="108"/>
      <c r="D6" s="108"/>
      <c r="E6" s="108"/>
      <c r="F6" s="109"/>
      <c r="G6" s="93" t="s">
        <v>232</v>
      </c>
      <c r="H6" s="97" t="s">
        <v>233</v>
      </c>
      <c r="I6" s="97" t="s">
        <v>234</v>
      </c>
      <c r="J6" s="97" t="s">
        <v>235</v>
      </c>
      <c r="K6" s="97" t="s">
        <v>236</v>
      </c>
      <c r="L6" s="97" t="s">
        <v>237</v>
      </c>
      <c r="M6" s="97" t="s">
        <v>238</v>
      </c>
      <c r="N6" s="97" t="s">
        <v>239</v>
      </c>
      <c r="O6" s="97" t="s">
        <v>240</v>
      </c>
      <c r="P6" s="92" t="s">
        <v>241</v>
      </c>
    </row>
    <row r="7" spans="1:16" ht="38.25" customHeight="1">
      <c r="A7" s="399" t="s">
        <v>223</v>
      </c>
      <c r="B7" s="400"/>
      <c r="C7" s="400"/>
      <c r="D7" s="400"/>
      <c r="E7" s="400"/>
      <c r="F7" s="101"/>
      <c r="G7" s="94">
        <v>0.015</v>
      </c>
      <c r="H7" s="98">
        <v>0</v>
      </c>
      <c r="I7" s="98">
        <v>0</v>
      </c>
      <c r="J7" s="98">
        <v>0</v>
      </c>
      <c r="K7" s="98">
        <v>0</v>
      </c>
      <c r="L7" s="98">
        <v>0</v>
      </c>
      <c r="M7" s="98">
        <v>0</v>
      </c>
      <c r="N7" s="98">
        <v>0</v>
      </c>
      <c r="O7" s="98">
        <v>0</v>
      </c>
      <c r="P7" s="90">
        <v>0</v>
      </c>
    </row>
    <row r="8" spans="1:16" ht="12.75">
      <c r="A8" s="102" t="s">
        <v>224</v>
      </c>
      <c r="B8" s="101"/>
      <c r="C8" s="101"/>
      <c r="D8" s="101"/>
      <c r="E8" s="101"/>
      <c r="F8" s="101"/>
      <c r="G8" s="94">
        <v>0.006</v>
      </c>
      <c r="H8" s="98">
        <v>0</v>
      </c>
      <c r="I8" s="98">
        <v>0</v>
      </c>
      <c r="J8" s="98">
        <v>0</v>
      </c>
      <c r="K8" s="98">
        <v>0</v>
      </c>
      <c r="L8" s="98">
        <v>0</v>
      </c>
      <c r="M8" s="98">
        <v>0</v>
      </c>
      <c r="N8" s="98">
        <v>0</v>
      </c>
      <c r="O8" s="98">
        <v>0</v>
      </c>
      <c r="P8" s="90">
        <v>0</v>
      </c>
    </row>
    <row r="9" spans="1:16" ht="25.5" customHeight="1">
      <c r="A9" s="406" t="s">
        <v>225</v>
      </c>
      <c r="B9" s="400"/>
      <c r="C9" s="400"/>
      <c r="D9" s="400"/>
      <c r="E9" s="400"/>
      <c r="F9" s="101"/>
      <c r="G9" s="95">
        <v>0.025</v>
      </c>
      <c r="H9" s="98">
        <v>0</v>
      </c>
      <c r="I9" s="99">
        <v>0</v>
      </c>
      <c r="J9" s="99">
        <v>0</v>
      </c>
      <c r="K9" s="99">
        <v>0</v>
      </c>
      <c r="L9" s="99">
        <v>0</v>
      </c>
      <c r="M9" s="99">
        <v>0</v>
      </c>
      <c r="N9" s="99">
        <v>0</v>
      </c>
      <c r="O9" s="99">
        <v>0</v>
      </c>
      <c r="P9" s="89">
        <v>0</v>
      </c>
    </row>
    <row r="10" spans="1:16" ht="12.75" customHeight="1">
      <c r="A10" s="103" t="s">
        <v>226</v>
      </c>
      <c r="B10" s="67"/>
      <c r="C10" s="67"/>
      <c r="D10" s="67"/>
      <c r="E10" s="67"/>
      <c r="F10" s="101"/>
      <c r="G10" s="94">
        <v>0.005</v>
      </c>
      <c r="H10" s="98">
        <v>0</v>
      </c>
      <c r="I10" s="98">
        <v>0</v>
      </c>
      <c r="J10" s="98">
        <v>0</v>
      </c>
      <c r="K10" s="98">
        <v>0</v>
      </c>
      <c r="L10" s="98">
        <v>0</v>
      </c>
      <c r="M10" s="98">
        <v>0</v>
      </c>
      <c r="N10" s="98">
        <v>0</v>
      </c>
      <c r="O10" s="98">
        <v>0</v>
      </c>
      <c r="P10" s="90">
        <v>0</v>
      </c>
    </row>
    <row r="11" spans="1:16" ht="12.75" customHeight="1" thickBot="1">
      <c r="A11" s="114" t="s">
        <v>227</v>
      </c>
      <c r="B11" s="104"/>
      <c r="C11" s="104"/>
      <c r="D11" s="104"/>
      <c r="E11" s="104"/>
      <c r="F11" s="105"/>
      <c r="G11" s="96">
        <v>0</v>
      </c>
      <c r="H11" s="100">
        <v>0.01875</v>
      </c>
      <c r="I11" s="100">
        <v>0.01875</v>
      </c>
      <c r="J11" s="100">
        <v>0.01875</v>
      </c>
      <c r="K11" s="100">
        <v>0.01875</v>
      </c>
      <c r="L11" s="100">
        <v>0.01875</v>
      </c>
      <c r="M11" s="100">
        <v>0.01875</v>
      </c>
      <c r="N11" s="100">
        <v>0.01875</v>
      </c>
      <c r="O11" s="100">
        <v>0.01875</v>
      </c>
      <c r="P11" s="91">
        <v>0.01875</v>
      </c>
    </row>
    <row r="12" spans="1:16" ht="12.75">
      <c r="A12" s="113" t="s">
        <v>41</v>
      </c>
      <c r="B12" s="106"/>
      <c r="C12" s="106"/>
      <c r="D12" s="106"/>
      <c r="E12" s="106"/>
      <c r="F12" s="106"/>
      <c r="G12" s="110" t="s">
        <v>232</v>
      </c>
      <c r="H12" s="111" t="s">
        <v>233</v>
      </c>
      <c r="I12" s="111" t="s">
        <v>234</v>
      </c>
      <c r="J12" s="111" t="s">
        <v>235</v>
      </c>
      <c r="K12" s="111" t="s">
        <v>236</v>
      </c>
      <c r="L12" s="111" t="s">
        <v>237</v>
      </c>
      <c r="M12" s="111" t="s">
        <v>238</v>
      </c>
      <c r="N12" s="111" t="s">
        <v>239</v>
      </c>
      <c r="O12" s="111" t="s">
        <v>240</v>
      </c>
      <c r="P12" s="112" t="s">
        <v>241</v>
      </c>
    </row>
    <row r="13" spans="1:16" ht="25.5" customHeight="1" thickBot="1">
      <c r="A13" s="401" t="s">
        <v>231</v>
      </c>
      <c r="B13" s="402"/>
      <c r="C13" s="402"/>
      <c r="D13" s="402"/>
      <c r="E13" s="402"/>
      <c r="F13" s="105"/>
      <c r="G13" s="96">
        <v>0.015</v>
      </c>
      <c r="H13" s="100">
        <v>0</v>
      </c>
      <c r="I13" s="100">
        <v>0</v>
      </c>
      <c r="J13" s="100">
        <v>0</v>
      </c>
      <c r="K13" s="100">
        <v>0</v>
      </c>
      <c r="L13" s="100">
        <v>0</v>
      </c>
      <c r="M13" s="100">
        <v>0</v>
      </c>
      <c r="N13" s="100">
        <v>0</v>
      </c>
      <c r="O13" s="100">
        <v>0</v>
      </c>
      <c r="P13" s="91">
        <v>0</v>
      </c>
    </row>
    <row r="15" ht="12.75">
      <c r="A15" s="25" t="s">
        <v>242</v>
      </c>
    </row>
    <row r="17" spans="1:8" ht="12.75">
      <c r="A17" s="365" t="s">
        <v>243</v>
      </c>
      <c r="B17" s="365"/>
      <c r="C17" s="365"/>
      <c r="D17" s="365"/>
      <c r="E17" s="365"/>
      <c r="F17">
        <v>8</v>
      </c>
      <c r="H17" s="29" t="s">
        <v>54</v>
      </c>
    </row>
    <row r="18" spans="1:5" ht="12.75">
      <c r="A18" s="365"/>
      <c r="B18" s="365"/>
      <c r="C18" s="365"/>
      <c r="D18" s="365"/>
      <c r="E18" s="365"/>
    </row>
  </sheetData>
  <sheetProtection/>
  <mergeCells count="6">
    <mergeCell ref="A1:P2"/>
    <mergeCell ref="A17:E18"/>
    <mergeCell ref="A7:E7"/>
    <mergeCell ref="A13:E13"/>
    <mergeCell ref="G5:P5"/>
    <mergeCell ref="A9:E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27"/>
  <sheetViews>
    <sheetView zoomScalePageLayoutView="0" workbookViewId="0" topLeftCell="A1">
      <selection activeCell="C48" sqref="C48"/>
    </sheetView>
  </sheetViews>
  <sheetFormatPr defaultColWidth="9.140625" defaultRowHeight="12.75"/>
  <cols>
    <col min="1" max="1" width="3.28125" style="236" customWidth="1"/>
    <col min="2" max="2" width="4.7109375" style="236" customWidth="1"/>
    <col min="3" max="3" width="38.8515625" style="236" customWidth="1"/>
    <col min="4" max="16384" width="9.140625" style="236" customWidth="1"/>
  </cols>
  <sheetData>
    <row r="1" ht="12.75">
      <c r="B1" s="289">
        <v>2</v>
      </c>
    </row>
    <row r="2" spans="3:16" ht="12.75">
      <c r="C2" s="381" t="str">
        <f>VLOOKUP(B1,Summary!$B$7:$C$36,2,FALSE)</f>
        <v>All Patient data* (in publicly funded health and social care) should be identified by the NHS number as the primary identifier at the point of care by 2015. Local authorities are committed to working towards much better integration of our health and care information and the consistent use of NHS numbers.
*some exceptions apply, for example small voluntary organisations and for specific public health services.</v>
      </c>
      <c r="D2" s="367" t="e">
        <f>VLOOKUP(C1,#REF!,2,FALSE)</f>
        <v>#REF!</v>
      </c>
      <c r="E2" s="367" t="e">
        <f>VLOOKUP(D1,#REF!,2,FALSE)</f>
        <v>#REF!</v>
      </c>
      <c r="F2" s="367" t="e">
        <f>VLOOKUP(E1,#REF!,2,FALSE)</f>
        <v>#REF!</v>
      </c>
      <c r="G2" s="367" t="e">
        <v>#REF!</v>
      </c>
      <c r="H2" s="367" t="e">
        <v>#REF!</v>
      </c>
      <c r="I2" s="367" t="e">
        <v>#REF!</v>
      </c>
      <c r="J2" s="367" t="e">
        <v>#REF!</v>
      </c>
      <c r="K2" s="367" t="e">
        <v>#REF!</v>
      </c>
      <c r="L2" s="367" t="e">
        <v>#REF!</v>
      </c>
      <c r="M2" s="367" t="e">
        <v>#REF!</v>
      </c>
      <c r="N2" s="367" t="e">
        <v>#REF!</v>
      </c>
      <c r="O2" s="367" t="e">
        <v>#REF!</v>
      </c>
      <c r="P2" s="367" t="e">
        <v>#REF!</v>
      </c>
    </row>
    <row r="3" spans="3:16" ht="12.75">
      <c r="C3" s="367" t="e">
        <f>VLOOKUP(B2,#REF!,2,FALSE)</f>
        <v>#REF!</v>
      </c>
      <c r="D3" s="367" t="e">
        <f>VLOOKUP(C2,#REF!,2,FALSE)</f>
        <v>#VALUE!</v>
      </c>
      <c r="E3" s="367" t="e">
        <f>VLOOKUP(D2,#REF!,2,FALSE)</f>
        <v>#REF!</v>
      </c>
      <c r="F3" s="367" t="e">
        <f>VLOOKUP(E2,#REF!,2,FALSE)</f>
        <v>#REF!</v>
      </c>
      <c r="G3" s="367" t="e">
        <v>#REF!</v>
      </c>
      <c r="H3" s="367" t="e">
        <v>#REF!</v>
      </c>
      <c r="I3" s="367" t="e">
        <v>#REF!</v>
      </c>
      <c r="J3" s="367" t="e">
        <v>#REF!</v>
      </c>
      <c r="K3" s="367" t="e">
        <v>#REF!</v>
      </c>
      <c r="L3" s="367" t="e">
        <v>#REF!</v>
      </c>
      <c r="M3" s="367" t="e">
        <v>#REF!</v>
      </c>
      <c r="N3" s="367" t="e">
        <v>#REF!</v>
      </c>
      <c r="O3" s="367" t="e">
        <v>#REF!</v>
      </c>
      <c r="P3" s="367" t="e">
        <v>#REF!</v>
      </c>
    </row>
    <row r="4" spans="2:16" ht="13.5" thickBot="1">
      <c r="B4" s="292"/>
      <c r="C4" s="292"/>
      <c r="D4" s="292"/>
      <c r="E4" s="292"/>
      <c r="F4" s="293" t="s">
        <v>30</v>
      </c>
      <c r="G4" s="294">
        <v>0</v>
      </c>
      <c r="H4" s="294">
        <v>1</v>
      </c>
      <c r="I4" s="294">
        <v>2</v>
      </c>
      <c r="J4" s="294">
        <v>3</v>
      </c>
      <c r="K4" s="294">
        <v>4</v>
      </c>
      <c r="L4" s="294">
        <v>5</v>
      </c>
      <c r="M4" s="294">
        <v>6</v>
      </c>
      <c r="N4" s="294">
        <v>7</v>
      </c>
      <c r="O4" s="294">
        <v>8</v>
      </c>
      <c r="P4" s="294">
        <v>9</v>
      </c>
    </row>
    <row r="5" spans="1:17" ht="26.25">
      <c r="A5" s="315"/>
      <c r="B5" s="302" t="s">
        <v>26</v>
      </c>
      <c r="C5" s="303" t="s">
        <v>19</v>
      </c>
      <c r="D5" s="303" t="s">
        <v>27</v>
      </c>
      <c r="E5" s="303" t="s">
        <v>28</v>
      </c>
      <c r="F5" s="303" t="s">
        <v>29</v>
      </c>
      <c r="G5" s="304" t="s">
        <v>31</v>
      </c>
      <c r="H5" s="304" t="s">
        <v>32</v>
      </c>
      <c r="I5" s="304" t="s">
        <v>33</v>
      </c>
      <c r="J5" s="304" t="s">
        <v>34</v>
      </c>
      <c r="K5" s="304" t="s">
        <v>35</v>
      </c>
      <c r="L5" s="304" t="s">
        <v>36</v>
      </c>
      <c r="M5" s="304" t="s">
        <v>37</v>
      </c>
      <c r="N5" s="304" t="s">
        <v>38</v>
      </c>
      <c r="O5" s="304" t="s">
        <v>39</v>
      </c>
      <c r="P5" s="305" t="s">
        <v>40</v>
      </c>
      <c r="Q5" s="290"/>
    </row>
    <row r="6" spans="1:17" ht="15.75">
      <c r="A6" s="315"/>
      <c r="B6" s="306" t="s">
        <v>20</v>
      </c>
      <c r="C6" s="296"/>
      <c r="D6" s="296"/>
      <c r="E6" s="296"/>
      <c r="F6" s="296"/>
      <c r="G6" s="296"/>
      <c r="H6" s="296"/>
      <c r="I6" s="296"/>
      <c r="J6" s="296"/>
      <c r="K6" s="296"/>
      <c r="L6" s="296"/>
      <c r="M6" s="296"/>
      <c r="N6" s="296"/>
      <c r="O6" s="296"/>
      <c r="P6" s="307"/>
      <c r="Q6" s="290"/>
    </row>
    <row r="7" spans="1:17" ht="12.75">
      <c r="A7" s="315"/>
      <c r="B7" s="308" t="s">
        <v>25</v>
      </c>
      <c r="C7" s="297"/>
      <c r="D7" s="297"/>
      <c r="E7" s="297"/>
      <c r="F7" s="297"/>
      <c r="G7" s="297"/>
      <c r="H7" s="297"/>
      <c r="I7" s="297"/>
      <c r="J7" s="297"/>
      <c r="K7" s="297"/>
      <c r="L7" s="297"/>
      <c r="M7" s="297"/>
      <c r="N7" s="297"/>
      <c r="O7" s="297"/>
      <c r="P7" s="309"/>
      <c r="Q7" s="290"/>
    </row>
    <row r="8" spans="1:17" ht="39" customHeight="1">
      <c r="A8" s="315"/>
      <c r="B8" s="310">
        <v>1</v>
      </c>
      <c r="C8" s="245" t="s">
        <v>342</v>
      </c>
      <c r="D8" s="245" t="s">
        <v>189</v>
      </c>
      <c r="E8" s="60" t="s">
        <v>151</v>
      </c>
      <c r="F8" s="246">
        <f>SUM(G8:P8)</f>
        <v>11</v>
      </c>
      <c r="G8" s="247">
        <v>1.5</v>
      </c>
      <c r="H8" s="247">
        <v>1.5</v>
      </c>
      <c r="I8" s="247">
        <v>1.5</v>
      </c>
      <c r="J8" s="247">
        <v>1.5</v>
      </c>
      <c r="K8" s="247">
        <v>1.5</v>
      </c>
      <c r="L8" s="247">
        <v>1.5</v>
      </c>
      <c r="M8" s="247">
        <v>1</v>
      </c>
      <c r="N8" s="247">
        <v>1</v>
      </c>
      <c r="O8" s="247">
        <v>0</v>
      </c>
      <c r="P8" s="248">
        <v>0</v>
      </c>
      <c r="Q8" s="290"/>
    </row>
    <row r="9" spans="1:17" ht="25.5">
      <c r="A9" s="315"/>
      <c r="B9" s="310">
        <v>2</v>
      </c>
      <c r="C9" s="245" t="s">
        <v>343</v>
      </c>
      <c r="D9" s="245" t="s">
        <v>188</v>
      </c>
      <c r="E9" s="60" t="s">
        <v>296</v>
      </c>
      <c r="F9" s="246">
        <f>SUM(G9:P9)</f>
        <v>9.5</v>
      </c>
      <c r="G9" s="247">
        <v>0.5</v>
      </c>
      <c r="H9" s="247">
        <v>0.5</v>
      </c>
      <c r="I9" s="247">
        <v>1</v>
      </c>
      <c r="J9" s="247">
        <v>1.5</v>
      </c>
      <c r="K9" s="247">
        <v>1.5</v>
      </c>
      <c r="L9" s="247">
        <v>1.5</v>
      </c>
      <c r="M9" s="247">
        <v>1.5</v>
      </c>
      <c r="N9" s="247">
        <v>1.5</v>
      </c>
      <c r="O9" s="247">
        <v>0</v>
      </c>
      <c r="P9" s="248">
        <v>0</v>
      </c>
      <c r="Q9" s="290"/>
    </row>
    <row r="10" spans="1:17" ht="38.25">
      <c r="A10" s="315"/>
      <c r="B10" s="310">
        <v>3</v>
      </c>
      <c r="C10" s="245" t="s">
        <v>344</v>
      </c>
      <c r="D10" s="245" t="s">
        <v>187</v>
      </c>
      <c r="E10" s="60" t="s">
        <v>151</v>
      </c>
      <c r="F10" s="246">
        <f>SUM(G10:P10)</f>
        <v>9</v>
      </c>
      <c r="G10" s="247">
        <v>0</v>
      </c>
      <c r="H10" s="247">
        <v>3</v>
      </c>
      <c r="I10" s="247">
        <v>3</v>
      </c>
      <c r="J10" s="247">
        <v>3</v>
      </c>
      <c r="K10" s="247">
        <v>0</v>
      </c>
      <c r="L10" s="247">
        <v>0</v>
      </c>
      <c r="M10" s="247">
        <v>0</v>
      </c>
      <c r="N10" s="247">
        <v>0</v>
      </c>
      <c r="O10" s="247">
        <v>0</v>
      </c>
      <c r="P10" s="248">
        <v>0</v>
      </c>
      <c r="Q10" s="290"/>
    </row>
    <row r="11" spans="1:17" ht="12.75" hidden="1">
      <c r="A11" s="315"/>
      <c r="B11" s="308" t="s">
        <v>41</v>
      </c>
      <c r="C11" s="297"/>
      <c r="D11" s="297"/>
      <c r="E11" s="297"/>
      <c r="F11" s="298"/>
      <c r="G11" s="299"/>
      <c r="H11" s="299"/>
      <c r="I11" s="299"/>
      <c r="J11" s="299"/>
      <c r="K11" s="299"/>
      <c r="L11" s="299"/>
      <c r="M11" s="299"/>
      <c r="N11" s="299"/>
      <c r="O11" s="299"/>
      <c r="P11" s="311"/>
      <c r="Q11" s="290"/>
    </row>
    <row r="12" spans="1:17" ht="12.75" hidden="1">
      <c r="A12" s="315"/>
      <c r="B12" s="310">
        <v>7</v>
      </c>
      <c r="C12" s="60"/>
      <c r="D12" s="60"/>
      <c r="E12" s="60"/>
      <c r="F12" s="246">
        <f>SUM(G12:P12)</f>
        <v>0</v>
      </c>
      <c r="G12" s="247">
        <v>0</v>
      </c>
      <c r="H12" s="247">
        <v>0</v>
      </c>
      <c r="I12" s="247">
        <v>0</v>
      </c>
      <c r="J12" s="247">
        <v>0</v>
      </c>
      <c r="K12" s="247">
        <v>0</v>
      </c>
      <c r="L12" s="247">
        <v>0</v>
      </c>
      <c r="M12" s="247">
        <v>0</v>
      </c>
      <c r="N12" s="247">
        <v>0</v>
      </c>
      <c r="O12" s="247">
        <v>0</v>
      </c>
      <c r="P12" s="248">
        <v>0</v>
      </c>
      <c r="Q12" s="290"/>
    </row>
    <row r="13" spans="1:17" s="237" customFormat="1" ht="12.75">
      <c r="A13" s="316"/>
      <c r="B13" s="312"/>
      <c r="C13" s="272" t="s">
        <v>42</v>
      </c>
      <c r="D13" s="272"/>
      <c r="E13" s="272"/>
      <c r="F13" s="246">
        <f aca="true" t="shared" si="0" ref="F13:P13">SUM(F8:F10)</f>
        <v>29.5</v>
      </c>
      <c r="G13" s="246">
        <f t="shared" si="0"/>
        <v>2</v>
      </c>
      <c r="H13" s="246">
        <f t="shared" si="0"/>
        <v>5</v>
      </c>
      <c r="I13" s="246">
        <f t="shared" si="0"/>
        <v>5.5</v>
      </c>
      <c r="J13" s="246">
        <f t="shared" si="0"/>
        <v>6</v>
      </c>
      <c r="K13" s="246">
        <f t="shared" si="0"/>
        <v>3</v>
      </c>
      <c r="L13" s="246">
        <f t="shared" si="0"/>
        <v>3</v>
      </c>
      <c r="M13" s="246">
        <f t="shared" si="0"/>
        <v>2.5</v>
      </c>
      <c r="N13" s="246">
        <f t="shared" si="0"/>
        <v>2.5</v>
      </c>
      <c r="O13" s="246">
        <f t="shared" si="0"/>
        <v>0</v>
      </c>
      <c r="P13" s="273">
        <f t="shared" si="0"/>
        <v>0</v>
      </c>
      <c r="Q13" s="291"/>
    </row>
    <row r="14" spans="1:17" s="237" customFormat="1" ht="12.75">
      <c r="A14" s="316"/>
      <c r="B14" s="312"/>
      <c r="C14" s="272" t="s">
        <v>415</v>
      </c>
      <c r="D14" s="272"/>
      <c r="E14" s="272"/>
      <c r="F14" s="246">
        <f aca="true" t="shared" si="1" ref="F14:P14">SUM(F12:F12)</f>
        <v>0</v>
      </c>
      <c r="G14" s="246">
        <f t="shared" si="1"/>
        <v>0</v>
      </c>
      <c r="H14" s="246">
        <f t="shared" si="1"/>
        <v>0</v>
      </c>
      <c r="I14" s="246">
        <f t="shared" si="1"/>
        <v>0</v>
      </c>
      <c r="J14" s="246">
        <f t="shared" si="1"/>
        <v>0</v>
      </c>
      <c r="K14" s="246">
        <f t="shared" si="1"/>
        <v>0</v>
      </c>
      <c r="L14" s="246">
        <f t="shared" si="1"/>
        <v>0</v>
      </c>
      <c r="M14" s="246">
        <f t="shared" si="1"/>
        <v>0</v>
      </c>
      <c r="N14" s="246">
        <f t="shared" si="1"/>
        <v>0</v>
      </c>
      <c r="O14" s="246">
        <f t="shared" si="1"/>
        <v>0</v>
      </c>
      <c r="P14" s="273">
        <f t="shared" si="1"/>
        <v>0</v>
      </c>
      <c r="Q14" s="291"/>
    </row>
    <row r="15" spans="1:17" ht="15.75" hidden="1">
      <c r="A15" s="315"/>
      <c r="B15" s="306" t="s">
        <v>46</v>
      </c>
      <c r="C15" s="296"/>
      <c r="D15" s="300" t="s">
        <v>49</v>
      </c>
      <c r="E15" s="296"/>
      <c r="F15" s="301"/>
      <c r="G15" s="301"/>
      <c r="H15" s="301"/>
      <c r="I15" s="301"/>
      <c r="J15" s="301"/>
      <c r="K15" s="301"/>
      <c r="L15" s="301"/>
      <c r="M15" s="301"/>
      <c r="N15" s="301"/>
      <c r="O15" s="301"/>
      <c r="P15" s="313"/>
      <c r="Q15" s="290"/>
    </row>
    <row r="16" spans="1:17" ht="12.75" hidden="1">
      <c r="A16" s="315"/>
      <c r="B16" s="310">
        <v>1</v>
      </c>
      <c r="C16" s="60"/>
      <c r="D16" s="278"/>
      <c r="E16" s="60"/>
      <c r="F16" s="246">
        <f>SUM(G16:P16)</f>
        <v>0</v>
      </c>
      <c r="G16" s="247">
        <v>0</v>
      </c>
      <c r="H16" s="247">
        <v>0</v>
      </c>
      <c r="I16" s="247">
        <v>0</v>
      </c>
      <c r="J16" s="247">
        <v>0</v>
      </c>
      <c r="K16" s="247">
        <v>0</v>
      </c>
      <c r="L16" s="247">
        <v>0</v>
      </c>
      <c r="M16" s="247">
        <v>0</v>
      </c>
      <c r="N16" s="247">
        <v>0</v>
      </c>
      <c r="O16" s="247">
        <v>0</v>
      </c>
      <c r="P16" s="248">
        <v>0</v>
      </c>
      <c r="Q16" s="290"/>
    </row>
    <row r="17" spans="1:17" ht="12.75" hidden="1">
      <c r="A17" s="315"/>
      <c r="B17" s="310">
        <v>2</v>
      </c>
      <c r="C17" s="60"/>
      <c r="D17" s="278"/>
      <c r="E17" s="60"/>
      <c r="F17" s="246">
        <f>SUM(G17:P17)</f>
        <v>0</v>
      </c>
      <c r="G17" s="247">
        <v>0</v>
      </c>
      <c r="H17" s="247">
        <v>0</v>
      </c>
      <c r="I17" s="247">
        <v>0</v>
      </c>
      <c r="J17" s="247">
        <v>0</v>
      </c>
      <c r="K17" s="247">
        <v>0</v>
      </c>
      <c r="L17" s="247">
        <v>0</v>
      </c>
      <c r="M17" s="247">
        <v>0</v>
      </c>
      <c r="N17" s="247">
        <v>0</v>
      </c>
      <c r="O17" s="247">
        <v>0</v>
      </c>
      <c r="P17" s="248">
        <v>0</v>
      </c>
      <c r="Q17" s="290"/>
    </row>
    <row r="18" spans="1:17" ht="12.75" hidden="1">
      <c r="A18" s="315"/>
      <c r="B18" s="310">
        <v>3</v>
      </c>
      <c r="C18" s="60"/>
      <c r="D18" s="278"/>
      <c r="E18" s="60"/>
      <c r="F18" s="246">
        <f>SUM(G18:P18)</f>
        <v>0</v>
      </c>
      <c r="G18" s="247">
        <v>0</v>
      </c>
      <c r="H18" s="247">
        <v>0</v>
      </c>
      <c r="I18" s="247">
        <v>0</v>
      </c>
      <c r="J18" s="247">
        <v>0</v>
      </c>
      <c r="K18" s="247">
        <v>0</v>
      </c>
      <c r="L18" s="247">
        <v>0</v>
      </c>
      <c r="M18" s="247">
        <v>0</v>
      </c>
      <c r="N18" s="247">
        <v>0</v>
      </c>
      <c r="O18" s="247">
        <v>0</v>
      </c>
      <c r="P18" s="248">
        <v>0</v>
      </c>
      <c r="Q18" s="290"/>
    </row>
    <row r="19" spans="1:17" ht="12.75" hidden="1">
      <c r="A19" s="315"/>
      <c r="B19" s="310"/>
      <c r="C19" s="60"/>
      <c r="D19" s="278"/>
      <c r="E19" s="60"/>
      <c r="F19" s="246">
        <f>SUM(G19:P19)</f>
        <v>0</v>
      </c>
      <c r="G19" s="247">
        <v>0</v>
      </c>
      <c r="H19" s="247">
        <v>0</v>
      </c>
      <c r="I19" s="247">
        <v>0</v>
      </c>
      <c r="J19" s="247">
        <v>0</v>
      </c>
      <c r="K19" s="247">
        <v>0</v>
      </c>
      <c r="L19" s="247">
        <v>0</v>
      </c>
      <c r="M19" s="247">
        <v>0</v>
      </c>
      <c r="N19" s="247">
        <v>0</v>
      </c>
      <c r="O19" s="247">
        <v>0</v>
      </c>
      <c r="P19" s="248">
        <v>0</v>
      </c>
      <c r="Q19" s="290"/>
    </row>
    <row r="20" spans="1:17" ht="15.75">
      <c r="A20" s="315"/>
      <c r="B20" s="306" t="s">
        <v>29</v>
      </c>
      <c r="C20" s="296"/>
      <c r="D20" s="296"/>
      <c r="E20" s="296"/>
      <c r="F20" s="301"/>
      <c r="G20" s="301"/>
      <c r="H20" s="301"/>
      <c r="I20" s="301"/>
      <c r="J20" s="301"/>
      <c r="K20" s="301"/>
      <c r="L20" s="301"/>
      <c r="M20" s="301"/>
      <c r="N20" s="301"/>
      <c r="O20" s="301"/>
      <c r="P20" s="313"/>
      <c r="Q20" s="290"/>
    </row>
    <row r="21" spans="1:17" ht="12.75">
      <c r="A21" s="315"/>
      <c r="B21" s="310"/>
      <c r="C21" s="60" t="s">
        <v>44</v>
      </c>
      <c r="D21" s="60"/>
      <c r="E21" s="60"/>
      <c r="F21" s="246">
        <f>SUM(F13:F14)</f>
        <v>29.5</v>
      </c>
      <c r="G21" s="246">
        <f aca="true" t="shared" si="2" ref="G21:P21">SUM(G13:G14)</f>
        <v>2</v>
      </c>
      <c r="H21" s="246">
        <f t="shared" si="2"/>
        <v>5</v>
      </c>
      <c r="I21" s="246">
        <f t="shared" si="2"/>
        <v>5.5</v>
      </c>
      <c r="J21" s="246">
        <f t="shared" si="2"/>
        <v>6</v>
      </c>
      <c r="K21" s="246">
        <f t="shared" si="2"/>
        <v>3</v>
      </c>
      <c r="L21" s="246">
        <f t="shared" si="2"/>
        <v>3</v>
      </c>
      <c r="M21" s="246">
        <f t="shared" si="2"/>
        <v>2.5</v>
      </c>
      <c r="N21" s="246">
        <f t="shared" si="2"/>
        <v>2.5</v>
      </c>
      <c r="O21" s="246">
        <f t="shared" si="2"/>
        <v>0</v>
      </c>
      <c r="P21" s="273">
        <f t="shared" si="2"/>
        <v>0</v>
      </c>
      <c r="Q21" s="290"/>
    </row>
    <row r="22" spans="1:17" ht="12.75">
      <c r="A22" s="315"/>
      <c r="B22" s="310"/>
      <c r="C22" s="60" t="s">
        <v>47</v>
      </c>
      <c r="D22" s="60"/>
      <c r="E22" s="60"/>
      <c r="F22" s="246">
        <f>SUM(F16:F19)</f>
        <v>0</v>
      </c>
      <c r="G22" s="246">
        <f aca="true" t="shared" si="3" ref="G22:P22">SUM(G16:G19)</f>
        <v>0</v>
      </c>
      <c r="H22" s="246">
        <f t="shared" si="3"/>
        <v>0</v>
      </c>
      <c r="I22" s="246">
        <f t="shared" si="3"/>
        <v>0</v>
      </c>
      <c r="J22" s="246">
        <f t="shared" si="3"/>
        <v>0</v>
      </c>
      <c r="K22" s="246">
        <f t="shared" si="3"/>
        <v>0</v>
      </c>
      <c r="L22" s="246">
        <f t="shared" si="3"/>
        <v>0</v>
      </c>
      <c r="M22" s="246">
        <f t="shared" si="3"/>
        <v>0</v>
      </c>
      <c r="N22" s="246">
        <f t="shared" si="3"/>
        <v>0</v>
      </c>
      <c r="O22" s="246">
        <f t="shared" si="3"/>
        <v>0</v>
      </c>
      <c r="P22" s="273">
        <f t="shared" si="3"/>
        <v>0</v>
      </c>
      <c r="Q22" s="290"/>
    </row>
    <row r="23" spans="1:17" s="237" customFormat="1" ht="12.75">
      <c r="A23" s="316"/>
      <c r="B23" s="312"/>
      <c r="C23" s="272" t="s">
        <v>48</v>
      </c>
      <c r="D23" s="272"/>
      <c r="E23" s="272"/>
      <c r="F23" s="246">
        <f>F21-F22</f>
        <v>29.5</v>
      </c>
      <c r="G23" s="246">
        <v>2</v>
      </c>
      <c r="H23" s="246">
        <v>5</v>
      </c>
      <c r="I23" s="246">
        <v>5.5</v>
      </c>
      <c r="J23" s="246">
        <v>6</v>
      </c>
      <c r="K23" s="246">
        <v>3</v>
      </c>
      <c r="L23" s="246">
        <v>3</v>
      </c>
      <c r="M23" s="246">
        <v>2.5</v>
      </c>
      <c r="N23" s="246">
        <v>2.5</v>
      </c>
      <c r="O23" s="246">
        <v>0</v>
      </c>
      <c r="P23" s="273">
        <v>0</v>
      </c>
      <c r="Q23" s="291"/>
    </row>
    <row r="24" spans="1:17" ht="15.75">
      <c r="A24" s="315"/>
      <c r="B24" s="306" t="s">
        <v>45</v>
      </c>
      <c r="C24" s="296"/>
      <c r="D24" s="296"/>
      <c r="E24" s="296"/>
      <c r="F24" s="301"/>
      <c r="G24" s="301"/>
      <c r="H24" s="301"/>
      <c r="I24" s="301"/>
      <c r="J24" s="301"/>
      <c r="K24" s="301"/>
      <c r="L24" s="301"/>
      <c r="M24" s="301"/>
      <c r="N24" s="301"/>
      <c r="O24" s="301"/>
      <c r="P24" s="313"/>
      <c r="Q24" s="290"/>
    </row>
    <row r="25" spans="1:17" ht="12.75">
      <c r="A25" s="315"/>
      <c r="B25" s="310"/>
      <c r="C25" s="60" t="s">
        <v>20</v>
      </c>
      <c r="D25" s="60"/>
      <c r="E25" s="60"/>
      <c r="F25" s="246">
        <f>F21*2.4</f>
        <v>70.8</v>
      </c>
      <c r="G25" s="247">
        <v>4.8</v>
      </c>
      <c r="H25" s="247">
        <v>12</v>
      </c>
      <c r="I25" s="247">
        <v>13.2</v>
      </c>
      <c r="J25" s="247">
        <v>14.4</v>
      </c>
      <c r="K25" s="247">
        <v>7.2</v>
      </c>
      <c r="L25" s="247">
        <v>7.2</v>
      </c>
      <c r="M25" s="247">
        <v>6</v>
      </c>
      <c r="N25" s="247">
        <v>6</v>
      </c>
      <c r="O25" s="247">
        <v>0</v>
      </c>
      <c r="P25" s="248">
        <v>0</v>
      </c>
      <c r="Q25" s="290"/>
    </row>
    <row r="26" spans="1:17" ht="13.5" thickBot="1">
      <c r="A26" s="315"/>
      <c r="B26" s="314"/>
      <c r="C26" s="281" t="s">
        <v>46</v>
      </c>
      <c r="D26" s="281"/>
      <c r="E26" s="281"/>
      <c r="F26" s="282">
        <f>F22*2.4</f>
        <v>0</v>
      </c>
      <c r="G26" s="283">
        <v>0</v>
      </c>
      <c r="H26" s="283">
        <v>0</v>
      </c>
      <c r="I26" s="283">
        <v>0</v>
      </c>
      <c r="J26" s="283">
        <v>0</v>
      </c>
      <c r="K26" s="283">
        <v>0</v>
      </c>
      <c r="L26" s="283">
        <v>0</v>
      </c>
      <c r="M26" s="283">
        <v>0</v>
      </c>
      <c r="N26" s="283">
        <v>0</v>
      </c>
      <c r="O26" s="283">
        <v>0</v>
      </c>
      <c r="P26" s="284">
        <v>0</v>
      </c>
      <c r="Q26" s="290"/>
    </row>
    <row r="27" spans="1:16" ht="12.75">
      <c r="A27" s="295"/>
      <c r="B27" s="295"/>
      <c r="C27" s="295"/>
      <c r="D27" s="295"/>
      <c r="E27" s="295"/>
      <c r="F27" s="295"/>
      <c r="G27" s="295"/>
      <c r="H27" s="295"/>
      <c r="I27" s="295"/>
      <c r="J27" s="295"/>
      <c r="K27" s="295"/>
      <c r="L27" s="295"/>
      <c r="M27" s="295"/>
      <c r="N27" s="295"/>
      <c r="O27" s="295"/>
      <c r="P27" s="295"/>
    </row>
  </sheetData>
  <sheetProtection/>
  <mergeCells count="1">
    <mergeCell ref="C2:P3"/>
  </mergeCells>
  <dataValidations count="1">
    <dataValidation type="list" allowBlank="1" showInputMessage="1" showErrorMessage="1" sqref="D16:D19">
      <formula1>"Y, N"</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30"/>
  <sheetViews>
    <sheetView zoomScalePageLayoutView="0" workbookViewId="0" topLeftCell="A1">
      <selection activeCell="D8" sqref="D8:D21"/>
    </sheetView>
  </sheetViews>
  <sheetFormatPr defaultColWidth="9.140625" defaultRowHeight="12.75"/>
  <cols>
    <col min="1" max="1" width="4.7109375" style="1" customWidth="1"/>
    <col min="2" max="2" width="24.140625" style="1" customWidth="1"/>
    <col min="3" max="16384" width="9.140625" style="1" customWidth="1"/>
  </cols>
  <sheetData>
    <row r="1" ht="12.75">
      <c r="A1" s="1">
        <v>3</v>
      </c>
    </row>
    <row r="2" spans="2:15" ht="12.75">
      <c r="B2" s="382" t="str">
        <f>VLOOKUP(A1,Summary!$B$7:$C$36,2,FALSE)</f>
        <v>Patients will be able to view online which GP Practices offer online access to records by 2013.</v>
      </c>
      <c r="C2" s="365" t="e">
        <f>VLOOKUP(B1,#REF!,2,FALSE)</f>
        <v>#REF!</v>
      </c>
      <c r="D2" s="365" t="e">
        <f>VLOOKUP(C1,#REF!,2,FALSE)</f>
        <v>#REF!</v>
      </c>
      <c r="E2" s="365" t="e">
        <f>VLOOKUP(D1,#REF!,2,FALSE)</f>
        <v>#REF!</v>
      </c>
      <c r="F2" s="365" t="e">
        <v>#REF!</v>
      </c>
      <c r="G2" s="365" t="e">
        <v>#REF!</v>
      </c>
      <c r="H2" s="365" t="e">
        <v>#REF!</v>
      </c>
      <c r="I2" s="365" t="e">
        <v>#REF!</v>
      </c>
      <c r="J2" s="365" t="e">
        <v>#REF!</v>
      </c>
      <c r="K2" s="365" t="e">
        <v>#REF!</v>
      </c>
      <c r="L2" s="365" t="e">
        <v>#REF!</v>
      </c>
      <c r="M2" s="365" t="e">
        <v>#REF!</v>
      </c>
      <c r="N2" s="365" t="e">
        <v>#REF!</v>
      </c>
      <c r="O2" s="365" t="e">
        <v>#REF!</v>
      </c>
    </row>
    <row r="3" spans="2:15" ht="12.75">
      <c r="B3" s="365" t="e">
        <f>VLOOKUP(A2,#REF!,2,FALSE)</f>
        <v>#REF!</v>
      </c>
      <c r="C3" s="365" t="e">
        <f>VLOOKUP(B2,#REF!,2,FALSE)</f>
        <v>#REF!</v>
      </c>
      <c r="D3" s="365" t="e">
        <f>VLOOKUP(C2,#REF!,2,FALSE)</f>
        <v>#REF!</v>
      </c>
      <c r="E3" s="365" t="e">
        <f>VLOOKUP(D2,#REF!,2,FALSE)</f>
        <v>#REF!</v>
      </c>
      <c r="F3" s="365" t="e">
        <v>#REF!</v>
      </c>
      <c r="G3" s="365" t="e">
        <v>#REF!</v>
      </c>
      <c r="H3" s="365" t="e">
        <v>#REF!</v>
      </c>
      <c r="I3" s="365" t="e">
        <v>#REF!</v>
      </c>
      <c r="J3" s="365" t="e">
        <v>#REF!</v>
      </c>
      <c r="K3" s="365" t="e">
        <v>#REF!</v>
      </c>
      <c r="L3" s="365" t="e">
        <v>#REF!</v>
      </c>
      <c r="M3" s="365" t="e">
        <v>#REF!</v>
      </c>
      <c r="N3" s="365" t="e">
        <v>#REF!</v>
      </c>
      <c r="O3" s="365" t="e">
        <v>#REF!</v>
      </c>
    </row>
    <row r="4" spans="1:15" ht="12.75">
      <c r="A4" s="10"/>
      <c r="B4" s="10"/>
      <c r="C4" s="10"/>
      <c r="D4" s="10"/>
      <c r="E4" s="12" t="s">
        <v>30</v>
      </c>
      <c r="F4" s="13">
        <v>0</v>
      </c>
      <c r="G4" s="13">
        <v>1</v>
      </c>
      <c r="H4" s="13">
        <v>2</v>
      </c>
      <c r="I4" s="13">
        <v>3</v>
      </c>
      <c r="J4" s="13">
        <v>4</v>
      </c>
      <c r="K4" s="13">
        <v>5</v>
      </c>
      <c r="L4" s="13">
        <v>6</v>
      </c>
      <c r="M4" s="13">
        <v>7</v>
      </c>
      <c r="N4" s="13">
        <v>8</v>
      </c>
      <c r="O4" s="13">
        <v>9</v>
      </c>
    </row>
    <row r="5" spans="1:15" ht="26.25">
      <c r="A5" s="18" t="s">
        <v>26</v>
      </c>
      <c r="B5" s="10" t="s">
        <v>19</v>
      </c>
      <c r="C5" s="10" t="s">
        <v>27</v>
      </c>
      <c r="D5" s="10" t="s">
        <v>28</v>
      </c>
      <c r="E5" s="10" t="s">
        <v>29</v>
      </c>
      <c r="F5" s="11" t="s">
        <v>31</v>
      </c>
      <c r="G5" s="11" t="s">
        <v>32</v>
      </c>
      <c r="H5" s="11" t="s">
        <v>33</v>
      </c>
      <c r="I5" s="11" t="s">
        <v>34</v>
      </c>
      <c r="J5" s="11" t="s">
        <v>35</v>
      </c>
      <c r="K5" s="11" t="s">
        <v>36</v>
      </c>
      <c r="L5" s="11" t="s">
        <v>37</v>
      </c>
      <c r="M5" s="11" t="s">
        <v>38</v>
      </c>
      <c r="N5" s="11" t="s">
        <v>39</v>
      </c>
      <c r="O5" s="11" t="s">
        <v>40</v>
      </c>
    </row>
    <row r="6" spans="1:15" ht="15.75">
      <c r="A6" s="5" t="s">
        <v>20</v>
      </c>
      <c r="B6" s="4"/>
      <c r="C6" s="4"/>
      <c r="D6" s="4"/>
      <c r="E6" s="4"/>
      <c r="F6" s="4"/>
      <c r="G6" s="4"/>
      <c r="H6" s="4"/>
      <c r="I6" s="4"/>
      <c r="J6" s="4"/>
      <c r="K6" s="4"/>
      <c r="L6" s="4"/>
      <c r="M6" s="4"/>
      <c r="N6" s="4"/>
      <c r="O6" s="4"/>
    </row>
    <row r="7" spans="1:15" ht="12.75">
      <c r="A7" s="6" t="s">
        <v>25</v>
      </c>
      <c r="B7" s="6"/>
      <c r="C7" s="6"/>
      <c r="D7" s="6"/>
      <c r="E7" s="6"/>
      <c r="F7" s="6"/>
      <c r="G7" s="6"/>
      <c r="H7" s="6"/>
      <c r="I7" s="6"/>
      <c r="J7" s="6"/>
      <c r="K7" s="6"/>
      <c r="L7" s="6"/>
      <c r="M7" s="6"/>
      <c r="N7" s="6"/>
      <c r="O7" s="6"/>
    </row>
    <row r="8" spans="1:15" ht="12.75">
      <c r="A8" s="1">
        <v>1</v>
      </c>
      <c r="B8" s="2"/>
      <c r="C8" s="2"/>
      <c r="D8" s="1" t="s">
        <v>151</v>
      </c>
      <c r="E8" s="14">
        <f>SUM(F8:O8)</f>
        <v>0</v>
      </c>
      <c r="F8" s="7">
        <v>0</v>
      </c>
      <c r="G8" s="7">
        <v>0</v>
      </c>
      <c r="H8" s="7">
        <v>0</v>
      </c>
      <c r="I8" s="7">
        <v>0</v>
      </c>
      <c r="J8" s="7">
        <v>0</v>
      </c>
      <c r="K8" s="7">
        <v>0</v>
      </c>
      <c r="L8" s="7">
        <v>0</v>
      </c>
      <c r="M8" s="7">
        <v>0</v>
      </c>
      <c r="N8" s="7">
        <v>0</v>
      </c>
      <c r="O8" s="7">
        <v>0</v>
      </c>
    </row>
    <row r="9" spans="1:15" ht="12.75">
      <c r="A9" s="1">
        <v>2</v>
      </c>
      <c r="B9" s="2"/>
      <c r="C9" s="2"/>
      <c r="D9" s="1" t="s">
        <v>151</v>
      </c>
      <c r="E9" s="14">
        <f>SUM(F9:O9)</f>
        <v>0</v>
      </c>
      <c r="F9" s="7">
        <v>0</v>
      </c>
      <c r="G9" s="7">
        <v>0</v>
      </c>
      <c r="H9" s="7">
        <v>0</v>
      </c>
      <c r="I9" s="7">
        <v>0</v>
      </c>
      <c r="J9" s="7">
        <v>0</v>
      </c>
      <c r="K9" s="7">
        <v>0</v>
      </c>
      <c r="L9" s="7">
        <v>0</v>
      </c>
      <c r="M9" s="7">
        <v>0</v>
      </c>
      <c r="N9" s="7">
        <v>0</v>
      </c>
      <c r="O9" s="7">
        <v>0</v>
      </c>
    </row>
    <row r="10" spans="1:15" ht="12.75">
      <c r="A10" s="1">
        <v>3</v>
      </c>
      <c r="B10" s="2"/>
      <c r="C10" s="2"/>
      <c r="D10" s="1" t="s">
        <v>151</v>
      </c>
      <c r="E10" s="14">
        <f>SUM(F10:O10)</f>
        <v>0</v>
      </c>
      <c r="F10" s="7">
        <v>0</v>
      </c>
      <c r="G10" s="7">
        <v>0</v>
      </c>
      <c r="H10" s="7">
        <v>0</v>
      </c>
      <c r="I10" s="7">
        <v>0</v>
      </c>
      <c r="J10" s="7">
        <v>0</v>
      </c>
      <c r="K10" s="7">
        <v>0</v>
      </c>
      <c r="L10" s="7">
        <v>0</v>
      </c>
      <c r="M10" s="7">
        <v>0</v>
      </c>
      <c r="N10" s="7">
        <v>0</v>
      </c>
      <c r="O10" s="7">
        <v>0</v>
      </c>
    </row>
    <row r="11" spans="1:15" ht="12.75">
      <c r="A11" s="1">
        <v>4</v>
      </c>
      <c r="E11" s="14">
        <f>SUM(F11:O11)</f>
        <v>0</v>
      </c>
      <c r="F11" s="7">
        <v>0</v>
      </c>
      <c r="G11" s="7">
        <v>0</v>
      </c>
      <c r="H11" s="7">
        <v>0</v>
      </c>
      <c r="I11" s="7">
        <v>0</v>
      </c>
      <c r="J11" s="7">
        <v>0</v>
      </c>
      <c r="K11" s="7">
        <v>0</v>
      </c>
      <c r="L11" s="7">
        <v>0</v>
      </c>
      <c r="M11" s="7">
        <v>0</v>
      </c>
      <c r="N11" s="7">
        <v>0</v>
      </c>
      <c r="O11" s="7">
        <v>0</v>
      </c>
    </row>
    <row r="12" spans="1:15" ht="12.75">
      <c r="A12" s="1">
        <v>5</v>
      </c>
      <c r="E12" s="14">
        <f>SUM(F12:O12)</f>
        <v>0</v>
      </c>
      <c r="F12" s="7">
        <v>0</v>
      </c>
      <c r="G12" s="7">
        <v>0</v>
      </c>
      <c r="H12" s="7">
        <v>0</v>
      </c>
      <c r="I12" s="7">
        <v>0</v>
      </c>
      <c r="J12" s="7">
        <v>0</v>
      </c>
      <c r="K12" s="7">
        <v>0</v>
      </c>
      <c r="L12" s="7">
        <v>0</v>
      </c>
      <c r="M12" s="7">
        <v>0</v>
      </c>
      <c r="N12" s="7">
        <v>0</v>
      </c>
      <c r="O12" s="7">
        <v>0</v>
      </c>
    </row>
    <row r="13" spans="5:15" ht="12.75">
      <c r="E13" s="14"/>
      <c r="F13" s="7"/>
      <c r="G13" s="7"/>
      <c r="H13" s="7"/>
      <c r="I13" s="7"/>
      <c r="J13" s="7"/>
      <c r="K13" s="7"/>
      <c r="L13" s="7"/>
      <c r="M13" s="7"/>
      <c r="N13" s="7"/>
      <c r="O13" s="7"/>
    </row>
    <row r="14" spans="1:15" ht="12.75">
      <c r="A14" s="6" t="s">
        <v>41</v>
      </c>
      <c r="B14" s="6"/>
      <c r="C14" s="6"/>
      <c r="D14" s="6"/>
      <c r="E14" s="15"/>
      <c r="F14" s="8"/>
      <c r="G14" s="8"/>
      <c r="H14" s="8"/>
      <c r="I14" s="8"/>
      <c r="J14" s="8"/>
      <c r="K14" s="8"/>
      <c r="L14" s="8"/>
      <c r="M14" s="8"/>
      <c r="N14" s="8"/>
      <c r="O14" s="8"/>
    </row>
    <row r="15" spans="1:15" ht="12.75">
      <c r="A15" s="1">
        <v>6</v>
      </c>
      <c r="D15" s="1" t="s">
        <v>151</v>
      </c>
      <c r="E15" s="14">
        <f>SUM(F15:O15)</f>
        <v>0</v>
      </c>
      <c r="F15" s="7">
        <v>0</v>
      </c>
      <c r="G15" s="7">
        <v>0</v>
      </c>
      <c r="H15" s="7">
        <v>0</v>
      </c>
      <c r="I15" s="7">
        <v>0</v>
      </c>
      <c r="J15" s="7">
        <v>0</v>
      </c>
      <c r="K15" s="7">
        <v>0</v>
      </c>
      <c r="L15" s="7">
        <v>0</v>
      </c>
      <c r="M15" s="7">
        <v>0</v>
      </c>
      <c r="N15" s="7">
        <v>0</v>
      </c>
      <c r="O15" s="7">
        <v>0</v>
      </c>
    </row>
    <row r="16" spans="1:15" ht="12.75">
      <c r="A16" s="1">
        <v>7</v>
      </c>
      <c r="D16" s="1" t="s">
        <v>151</v>
      </c>
      <c r="E16" s="14">
        <f>SUM(F16:O16)</f>
        <v>0</v>
      </c>
      <c r="F16" s="7">
        <v>0</v>
      </c>
      <c r="G16" s="7">
        <v>0</v>
      </c>
      <c r="H16" s="7">
        <v>0</v>
      </c>
      <c r="I16" s="7">
        <v>0</v>
      </c>
      <c r="J16" s="7">
        <v>0</v>
      </c>
      <c r="K16" s="7">
        <v>0</v>
      </c>
      <c r="L16" s="7">
        <v>0</v>
      </c>
      <c r="M16" s="7">
        <v>0</v>
      </c>
      <c r="N16" s="7">
        <v>0</v>
      </c>
      <c r="O16" s="7">
        <v>0</v>
      </c>
    </row>
    <row r="17" spans="2:15" s="3" customFormat="1" ht="12.75">
      <c r="B17" s="3" t="s">
        <v>42</v>
      </c>
      <c r="E17" s="14">
        <f>SUM(E8:E12)</f>
        <v>0</v>
      </c>
      <c r="F17" s="14">
        <v>0</v>
      </c>
      <c r="G17" s="14">
        <v>0</v>
      </c>
      <c r="H17" s="14">
        <v>0</v>
      </c>
      <c r="I17" s="14">
        <v>0</v>
      </c>
      <c r="J17" s="14">
        <v>0</v>
      </c>
      <c r="K17" s="14">
        <v>0</v>
      </c>
      <c r="L17" s="14">
        <v>0</v>
      </c>
      <c r="M17" s="14">
        <v>0</v>
      </c>
      <c r="N17" s="14">
        <v>0</v>
      </c>
      <c r="O17" s="14">
        <v>0</v>
      </c>
    </row>
    <row r="18" spans="2:15" s="3" customFormat="1" ht="12.75">
      <c r="B18" s="3" t="s">
        <v>43</v>
      </c>
      <c r="E18" s="14">
        <f>SUM(E15:E16)</f>
        <v>0</v>
      </c>
      <c r="F18" s="14">
        <v>0</v>
      </c>
      <c r="G18" s="14">
        <v>0</v>
      </c>
      <c r="H18" s="14">
        <v>0</v>
      </c>
      <c r="I18" s="14">
        <v>0</v>
      </c>
      <c r="J18" s="14">
        <v>0</v>
      </c>
      <c r="K18" s="14">
        <v>0</v>
      </c>
      <c r="L18" s="14">
        <v>0</v>
      </c>
      <c r="M18" s="14">
        <v>0</v>
      </c>
      <c r="N18" s="14">
        <v>0</v>
      </c>
      <c r="O18" s="14">
        <v>0</v>
      </c>
    </row>
    <row r="19" spans="1:15" ht="15.75">
      <c r="A19" s="5" t="s">
        <v>46</v>
      </c>
      <c r="B19" s="4"/>
      <c r="C19" s="16" t="s">
        <v>49</v>
      </c>
      <c r="D19" s="4"/>
      <c r="E19" s="9"/>
      <c r="F19" s="9"/>
      <c r="G19" s="9"/>
      <c r="H19" s="9"/>
      <c r="I19" s="9"/>
      <c r="J19" s="9"/>
      <c r="K19" s="9"/>
      <c r="L19" s="9"/>
      <c r="M19" s="9"/>
      <c r="N19" s="9"/>
      <c r="O19" s="9"/>
    </row>
    <row r="20" spans="1:15" ht="12.75">
      <c r="A20" s="1">
        <v>1</v>
      </c>
      <c r="C20" s="17" t="s">
        <v>50</v>
      </c>
      <c r="D20" s="1" t="s">
        <v>151</v>
      </c>
      <c r="E20" s="14">
        <f>SUM(F20:O20)</f>
        <v>0</v>
      </c>
      <c r="F20" s="7">
        <v>0</v>
      </c>
      <c r="G20" s="7">
        <v>0</v>
      </c>
      <c r="H20" s="7">
        <v>0</v>
      </c>
      <c r="I20" s="7">
        <v>0</v>
      </c>
      <c r="J20" s="7">
        <v>0</v>
      </c>
      <c r="K20" s="7">
        <v>0</v>
      </c>
      <c r="L20" s="7">
        <v>0</v>
      </c>
      <c r="M20" s="7">
        <v>0</v>
      </c>
      <c r="N20" s="7">
        <v>0</v>
      </c>
      <c r="O20" s="7">
        <v>0</v>
      </c>
    </row>
    <row r="21" spans="1:15" ht="12.75">
      <c r="A21" s="1">
        <v>2</v>
      </c>
      <c r="C21" s="17"/>
      <c r="E21" s="14">
        <f>SUM(F21:O21)</f>
        <v>0</v>
      </c>
      <c r="F21" s="7">
        <v>0</v>
      </c>
      <c r="G21" s="7">
        <v>0</v>
      </c>
      <c r="H21" s="7">
        <v>0</v>
      </c>
      <c r="I21" s="7">
        <v>0</v>
      </c>
      <c r="J21" s="7">
        <v>0</v>
      </c>
      <c r="K21" s="7">
        <v>0</v>
      </c>
      <c r="L21" s="7">
        <v>0</v>
      </c>
      <c r="M21" s="7">
        <v>0</v>
      </c>
      <c r="N21" s="7">
        <v>0</v>
      </c>
      <c r="O21" s="7">
        <v>0</v>
      </c>
    </row>
    <row r="22" spans="1:15" ht="12.75">
      <c r="A22" s="1">
        <v>3</v>
      </c>
      <c r="C22" s="17"/>
      <c r="E22" s="14">
        <f>SUM(F22:O22)</f>
        <v>0</v>
      </c>
      <c r="F22" s="7">
        <v>0</v>
      </c>
      <c r="G22" s="7">
        <v>0</v>
      </c>
      <c r="H22" s="7">
        <v>0</v>
      </c>
      <c r="I22" s="7">
        <v>0</v>
      </c>
      <c r="J22" s="7">
        <v>0</v>
      </c>
      <c r="K22" s="7">
        <v>0</v>
      </c>
      <c r="L22" s="7">
        <v>0</v>
      </c>
      <c r="M22" s="7">
        <v>0</v>
      </c>
      <c r="N22" s="7">
        <v>0</v>
      </c>
      <c r="O22" s="7">
        <v>0</v>
      </c>
    </row>
    <row r="23" spans="3:15" ht="12.75">
      <c r="C23" s="17"/>
      <c r="E23" s="14"/>
      <c r="F23" s="7"/>
      <c r="G23" s="7"/>
      <c r="H23" s="7"/>
      <c r="I23" s="7"/>
      <c r="J23" s="7"/>
      <c r="K23" s="7"/>
      <c r="L23" s="7"/>
      <c r="M23" s="7"/>
      <c r="N23" s="7"/>
      <c r="O23" s="7"/>
    </row>
    <row r="24" spans="1:15" ht="15.75">
      <c r="A24" s="5" t="s">
        <v>29</v>
      </c>
      <c r="B24" s="4"/>
      <c r="C24" s="4"/>
      <c r="D24" s="4"/>
      <c r="E24" s="9"/>
      <c r="F24" s="9"/>
      <c r="G24" s="9"/>
      <c r="H24" s="9"/>
      <c r="I24" s="9"/>
      <c r="J24" s="9"/>
      <c r="K24" s="9"/>
      <c r="L24" s="9"/>
      <c r="M24" s="9"/>
      <c r="N24" s="9"/>
      <c r="O24" s="9"/>
    </row>
    <row r="25" spans="2:15" ht="12.75">
      <c r="B25" s="1" t="s">
        <v>44</v>
      </c>
      <c r="E25" s="14">
        <f>SUM(E17:E18)</f>
        <v>0</v>
      </c>
      <c r="F25" s="7">
        <v>0</v>
      </c>
      <c r="G25" s="7">
        <v>0</v>
      </c>
      <c r="H25" s="7">
        <v>0</v>
      </c>
      <c r="I25" s="7">
        <v>0</v>
      </c>
      <c r="J25" s="7">
        <v>0</v>
      </c>
      <c r="K25" s="7">
        <v>0</v>
      </c>
      <c r="L25" s="7">
        <v>0</v>
      </c>
      <c r="M25" s="7">
        <v>0</v>
      </c>
      <c r="N25" s="7">
        <v>0</v>
      </c>
      <c r="O25" s="7">
        <v>0</v>
      </c>
    </row>
    <row r="26" spans="2:15" ht="12.75">
      <c r="B26" s="1" t="s">
        <v>47</v>
      </c>
      <c r="E26" s="14">
        <f>SUM(E20:E22)</f>
        <v>0</v>
      </c>
      <c r="F26" s="7">
        <v>0</v>
      </c>
      <c r="G26" s="7">
        <v>0</v>
      </c>
      <c r="H26" s="7">
        <v>0</v>
      </c>
      <c r="I26" s="7">
        <v>0</v>
      </c>
      <c r="J26" s="7">
        <v>0</v>
      </c>
      <c r="K26" s="7">
        <v>0</v>
      </c>
      <c r="L26" s="7">
        <v>0</v>
      </c>
      <c r="M26" s="7">
        <v>0</v>
      </c>
      <c r="N26" s="7">
        <v>0</v>
      </c>
      <c r="O26" s="7">
        <v>0</v>
      </c>
    </row>
    <row r="27" spans="2:15" s="3" customFormat="1" ht="12.75">
      <c r="B27" s="3" t="s">
        <v>48</v>
      </c>
      <c r="E27" s="14">
        <f>E25-E26</f>
        <v>0</v>
      </c>
      <c r="F27" s="14">
        <v>0</v>
      </c>
      <c r="G27" s="14">
        <v>0</v>
      </c>
      <c r="H27" s="14">
        <v>0</v>
      </c>
      <c r="I27" s="14">
        <v>0</v>
      </c>
      <c r="J27" s="14">
        <v>0</v>
      </c>
      <c r="K27" s="14">
        <v>0</v>
      </c>
      <c r="L27" s="14">
        <v>0</v>
      </c>
      <c r="M27" s="14">
        <v>0</v>
      </c>
      <c r="N27" s="14">
        <v>0</v>
      </c>
      <c r="O27" s="14">
        <v>0</v>
      </c>
    </row>
    <row r="28" spans="1:15" ht="15.75">
      <c r="A28" s="5" t="s">
        <v>45</v>
      </c>
      <c r="B28" s="4"/>
      <c r="C28" s="4"/>
      <c r="D28" s="4"/>
      <c r="E28" s="9"/>
      <c r="F28" s="9"/>
      <c r="G28" s="9"/>
      <c r="H28" s="9"/>
      <c r="I28" s="9"/>
      <c r="J28" s="9"/>
      <c r="K28" s="9"/>
      <c r="L28" s="9"/>
      <c r="M28" s="9"/>
      <c r="N28" s="9"/>
      <c r="O28" s="9"/>
    </row>
    <row r="29" spans="2:15" ht="12.75">
      <c r="B29" s="1" t="s">
        <v>20</v>
      </c>
      <c r="E29" s="14">
        <f>E25*2.4</f>
        <v>0</v>
      </c>
      <c r="F29" s="7">
        <v>0</v>
      </c>
      <c r="G29" s="7">
        <v>0</v>
      </c>
      <c r="H29" s="7">
        <v>0</v>
      </c>
      <c r="I29" s="7">
        <v>0</v>
      </c>
      <c r="J29" s="7">
        <v>0</v>
      </c>
      <c r="K29" s="7">
        <v>0</v>
      </c>
      <c r="L29" s="7">
        <v>0</v>
      </c>
      <c r="M29" s="7">
        <v>0</v>
      </c>
      <c r="N29" s="7">
        <v>0</v>
      </c>
      <c r="O29" s="7">
        <v>0</v>
      </c>
    </row>
    <row r="30" spans="2:15" ht="12.75">
      <c r="B30" s="1" t="s">
        <v>46</v>
      </c>
      <c r="E30" s="14">
        <f>E26*2.4</f>
        <v>0</v>
      </c>
      <c r="F30" s="7">
        <v>0</v>
      </c>
      <c r="G30" s="7">
        <v>0</v>
      </c>
      <c r="H30" s="7">
        <v>0</v>
      </c>
      <c r="I30" s="7">
        <v>0</v>
      </c>
      <c r="J30" s="7">
        <v>0</v>
      </c>
      <c r="K30" s="7">
        <v>0</v>
      </c>
      <c r="L30" s="7">
        <v>0</v>
      </c>
      <c r="M30" s="7">
        <v>0</v>
      </c>
      <c r="N30" s="7">
        <v>0</v>
      </c>
      <c r="O30" s="7">
        <v>0</v>
      </c>
    </row>
  </sheetData>
  <sheetProtection/>
  <mergeCells count="1">
    <mergeCell ref="B2:O3"/>
  </mergeCells>
  <dataValidations count="1">
    <dataValidation type="list" allowBlank="1" showInputMessage="1" showErrorMessage="1" sqref="C20:C23">
      <formula1>"Y, N"</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O30"/>
  <sheetViews>
    <sheetView zoomScalePageLayoutView="0" workbookViewId="0" topLeftCell="A1">
      <selection activeCell="D8" sqref="D8:D18"/>
    </sheetView>
  </sheetViews>
  <sheetFormatPr defaultColWidth="9.140625" defaultRowHeight="12.75"/>
  <cols>
    <col min="1" max="1" width="4.7109375" style="1" customWidth="1"/>
    <col min="2" max="2" width="24.140625" style="1" customWidth="1"/>
    <col min="3" max="16384" width="9.140625" style="1" customWidth="1"/>
  </cols>
  <sheetData>
    <row r="1" ht="12.75">
      <c r="A1" s="1">
        <v>4</v>
      </c>
    </row>
    <row r="2" spans="2:15" ht="12.75">
      <c r="B2" s="382" t="str">
        <f>VLOOKUP(A1,Summary!$B$7:$C$36,2,FALSE)</f>
        <v>The Government has asked the Royal College of General Practitioners, working in partnership with patient groups and other professional organisations to lead development of a plan, policy and procedures to support patient access and engagement with their GP records.</v>
      </c>
      <c r="C2" s="365" t="e">
        <f>VLOOKUP(B1,#REF!,2,FALSE)</f>
        <v>#REF!</v>
      </c>
      <c r="D2" s="365" t="e">
        <f>VLOOKUP(C1,#REF!,2,FALSE)</f>
        <v>#REF!</v>
      </c>
      <c r="E2" s="365" t="e">
        <f>VLOOKUP(D1,#REF!,2,FALSE)</f>
        <v>#REF!</v>
      </c>
      <c r="F2" s="365" t="e">
        <v>#REF!</v>
      </c>
      <c r="G2" s="365" t="e">
        <v>#REF!</v>
      </c>
      <c r="H2" s="365" t="e">
        <v>#REF!</v>
      </c>
      <c r="I2" s="365" t="e">
        <v>#REF!</v>
      </c>
      <c r="J2" s="365" t="e">
        <v>#REF!</v>
      </c>
      <c r="K2" s="365" t="e">
        <v>#REF!</v>
      </c>
      <c r="L2" s="365" t="e">
        <v>#REF!</v>
      </c>
      <c r="M2" s="365" t="e">
        <v>#REF!</v>
      </c>
      <c r="N2" s="365" t="e">
        <v>#REF!</v>
      </c>
      <c r="O2" s="365" t="e">
        <v>#REF!</v>
      </c>
    </row>
    <row r="3" spans="2:15" ht="12.75">
      <c r="B3" s="365" t="e">
        <f>VLOOKUP(A2,#REF!,2,FALSE)</f>
        <v>#REF!</v>
      </c>
      <c r="C3" s="365" t="e">
        <f>VLOOKUP(B2,#REF!,2,FALSE)</f>
        <v>#VALUE!</v>
      </c>
      <c r="D3" s="365" t="e">
        <f>VLOOKUP(C2,#REF!,2,FALSE)</f>
        <v>#REF!</v>
      </c>
      <c r="E3" s="365" t="e">
        <f>VLOOKUP(D2,#REF!,2,FALSE)</f>
        <v>#REF!</v>
      </c>
      <c r="F3" s="365" t="e">
        <v>#REF!</v>
      </c>
      <c r="G3" s="365" t="e">
        <v>#REF!</v>
      </c>
      <c r="H3" s="365" t="e">
        <v>#REF!</v>
      </c>
      <c r="I3" s="365" t="e">
        <v>#REF!</v>
      </c>
      <c r="J3" s="365" t="e">
        <v>#REF!</v>
      </c>
      <c r="K3" s="365" t="e">
        <v>#REF!</v>
      </c>
      <c r="L3" s="365" t="e">
        <v>#REF!</v>
      </c>
      <c r="M3" s="365" t="e">
        <v>#REF!</v>
      </c>
      <c r="N3" s="365" t="e">
        <v>#REF!</v>
      </c>
      <c r="O3" s="365" t="e">
        <v>#REF!</v>
      </c>
    </row>
    <row r="4" spans="1:15" ht="12.75">
      <c r="A4" s="10"/>
      <c r="B4" s="10"/>
      <c r="C4" s="10"/>
      <c r="D4" s="10"/>
      <c r="E4" s="12" t="s">
        <v>30</v>
      </c>
      <c r="F4" s="13">
        <v>0</v>
      </c>
      <c r="G4" s="13">
        <v>1</v>
      </c>
      <c r="H4" s="13">
        <v>2</v>
      </c>
      <c r="I4" s="13">
        <v>3</v>
      </c>
      <c r="J4" s="13">
        <v>4</v>
      </c>
      <c r="K4" s="13">
        <v>5</v>
      </c>
      <c r="L4" s="13">
        <v>6</v>
      </c>
      <c r="M4" s="13">
        <v>7</v>
      </c>
      <c r="N4" s="13">
        <v>8</v>
      </c>
      <c r="O4" s="13">
        <v>9</v>
      </c>
    </row>
    <row r="5" spans="1:15" ht="26.25">
      <c r="A5" s="18" t="s">
        <v>26</v>
      </c>
      <c r="B5" s="10" t="s">
        <v>19</v>
      </c>
      <c r="C5" s="10" t="s">
        <v>27</v>
      </c>
      <c r="D5" s="10" t="s">
        <v>28</v>
      </c>
      <c r="E5" s="10" t="s">
        <v>29</v>
      </c>
      <c r="F5" s="11" t="s">
        <v>31</v>
      </c>
      <c r="G5" s="11" t="s">
        <v>32</v>
      </c>
      <c r="H5" s="11" t="s">
        <v>33</v>
      </c>
      <c r="I5" s="11" t="s">
        <v>34</v>
      </c>
      <c r="J5" s="11" t="s">
        <v>35</v>
      </c>
      <c r="K5" s="11" t="s">
        <v>36</v>
      </c>
      <c r="L5" s="11" t="s">
        <v>37</v>
      </c>
      <c r="M5" s="11" t="s">
        <v>38</v>
      </c>
      <c r="N5" s="11" t="s">
        <v>39</v>
      </c>
      <c r="O5" s="11" t="s">
        <v>40</v>
      </c>
    </row>
    <row r="6" spans="1:15" ht="15.75">
      <c r="A6" s="5" t="s">
        <v>20</v>
      </c>
      <c r="B6" s="4"/>
      <c r="C6" s="4"/>
      <c r="D6" s="4"/>
      <c r="E6" s="4"/>
      <c r="F6" s="4"/>
      <c r="G6" s="4"/>
      <c r="H6" s="4"/>
      <c r="I6" s="4"/>
      <c r="J6" s="4"/>
      <c r="K6" s="4"/>
      <c r="L6" s="4"/>
      <c r="M6" s="4"/>
      <c r="N6" s="4"/>
      <c r="O6" s="4"/>
    </row>
    <row r="7" spans="1:15" ht="12.75">
      <c r="A7" s="6" t="s">
        <v>25</v>
      </c>
      <c r="B7" s="6"/>
      <c r="C7" s="6"/>
      <c r="D7" s="6"/>
      <c r="E7" s="6"/>
      <c r="F7" s="6"/>
      <c r="G7" s="6"/>
      <c r="H7" s="6"/>
      <c r="I7" s="6"/>
      <c r="J7" s="6"/>
      <c r="K7" s="6"/>
      <c r="L7" s="6"/>
      <c r="M7" s="6"/>
      <c r="N7" s="6"/>
      <c r="O7" s="6"/>
    </row>
    <row r="8" spans="1:15" ht="12.75">
      <c r="A8" s="1">
        <v>1</v>
      </c>
      <c r="B8" s="2"/>
      <c r="C8" s="2"/>
      <c r="D8" s="1" t="s">
        <v>151</v>
      </c>
      <c r="E8" s="14">
        <f>SUM(F8:O8)</f>
        <v>0</v>
      </c>
      <c r="F8" s="7">
        <v>0</v>
      </c>
      <c r="G8" s="7">
        <v>0</v>
      </c>
      <c r="H8" s="7">
        <v>0</v>
      </c>
      <c r="I8" s="7">
        <v>0</v>
      </c>
      <c r="J8" s="7">
        <v>0</v>
      </c>
      <c r="K8" s="7">
        <v>0</v>
      </c>
      <c r="L8" s="7">
        <v>0</v>
      </c>
      <c r="M8" s="7">
        <v>0</v>
      </c>
      <c r="N8" s="7">
        <v>0</v>
      </c>
      <c r="O8" s="7">
        <v>0</v>
      </c>
    </row>
    <row r="9" spans="1:15" ht="12.75">
      <c r="A9" s="1">
        <v>2</v>
      </c>
      <c r="B9" s="2"/>
      <c r="C9" s="2"/>
      <c r="D9" s="1" t="s">
        <v>151</v>
      </c>
      <c r="E9" s="14">
        <f>SUM(F9:O9)</f>
        <v>0</v>
      </c>
      <c r="F9" s="7">
        <v>0</v>
      </c>
      <c r="G9" s="7">
        <v>0</v>
      </c>
      <c r="H9" s="7">
        <v>0</v>
      </c>
      <c r="I9" s="7">
        <v>0</v>
      </c>
      <c r="J9" s="7">
        <v>0</v>
      </c>
      <c r="K9" s="7">
        <v>0</v>
      </c>
      <c r="L9" s="7">
        <v>0</v>
      </c>
      <c r="M9" s="7">
        <v>0</v>
      </c>
      <c r="N9" s="7">
        <v>0</v>
      </c>
      <c r="O9" s="7">
        <v>0</v>
      </c>
    </row>
    <row r="10" spans="1:15" ht="12.75">
      <c r="A10" s="1">
        <v>3</v>
      </c>
      <c r="B10" s="2"/>
      <c r="C10" s="2"/>
      <c r="D10" s="1" t="s">
        <v>151</v>
      </c>
      <c r="E10" s="14">
        <f>SUM(F10:O10)</f>
        <v>0</v>
      </c>
      <c r="F10" s="7">
        <v>0</v>
      </c>
      <c r="G10" s="7">
        <v>0</v>
      </c>
      <c r="H10" s="7">
        <v>0</v>
      </c>
      <c r="I10" s="7">
        <v>0</v>
      </c>
      <c r="J10" s="7">
        <v>0</v>
      </c>
      <c r="K10" s="7">
        <v>0</v>
      </c>
      <c r="L10" s="7">
        <v>0</v>
      </c>
      <c r="M10" s="7">
        <v>0</v>
      </c>
      <c r="N10" s="7">
        <v>0</v>
      </c>
      <c r="O10" s="7">
        <v>0</v>
      </c>
    </row>
    <row r="11" spans="1:15" ht="12.75">
      <c r="A11" s="1">
        <v>4</v>
      </c>
      <c r="E11" s="14">
        <f>SUM(F11:O11)</f>
        <v>0</v>
      </c>
      <c r="F11" s="7">
        <v>0</v>
      </c>
      <c r="G11" s="7">
        <v>0</v>
      </c>
      <c r="H11" s="7">
        <v>0</v>
      </c>
      <c r="I11" s="7">
        <v>0</v>
      </c>
      <c r="J11" s="7">
        <v>0</v>
      </c>
      <c r="K11" s="7">
        <v>0</v>
      </c>
      <c r="L11" s="7">
        <v>0</v>
      </c>
      <c r="M11" s="7">
        <v>0</v>
      </c>
      <c r="N11" s="7">
        <v>0</v>
      </c>
      <c r="O11" s="7">
        <v>0</v>
      </c>
    </row>
    <row r="12" spans="1:15" ht="12.75">
      <c r="A12" s="1">
        <v>5</v>
      </c>
      <c r="E12" s="14">
        <f>SUM(F12:O12)</f>
        <v>0</v>
      </c>
      <c r="F12" s="7">
        <v>0</v>
      </c>
      <c r="G12" s="7">
        <v>0</v>
      </c>
      <c r="H12" s="7">
        <v>0</v>
      </c>
      <c r="I12" s="7">
        <v>0</v>
      </c>
      <c r="J12" s="7">
        <v>0</v>
      </c>
      <c r="K12" s="7">
        <v>0</v>
      </c>
      <c r="L12" s="7">
        <v>0</v>
      </c>
      <c r="M12" s="7">
        <v>0</v>
      </c>
      <c r="N12" s="7">
        <v>0</v>
      </c>
      <c r="O12" s="7">
        <v>0</v>
      </c>
    </row>
    <row r="13" spans="1:15" ht="12.75">
      <c r="A13" s="1">
        <v>6</v>
      </c>
      <c r="E13" s="14"/>
      <c r="F13" s="7"/>
      <c r="G13" s="7"/>
      <c r="H13" s="7"/>
      <c r="I13" s="7"/>
      <c r="J13" s="7"/>
      <c r="K13" s="7"/>
      <c r="L13" s="7"/>
      <c r="M13" s="7"/>
      <c r="N13" s="7"/>
      <c r="O13" s="7"/>
    </row>
    <row r="14" spans="1:15" ht="12.75">
      <c r="A14" s="6" t="s">
        <v>41</v>
      </c>
      <c r="B14" s="6"/>
      <c r="C14" s="6"/>
      <c r="D14" s="6"/>
      <c r="E14" s="15"/>
      <c r="F14" s="8"/>
      <c r="G14" s="8"/>
      <c r="H14" s="8"/>
      <c r="I14" s="8"/>
      <c r="J14" s="8"/>
      <c r="K14" s="8"/>
      <c r="L14" s="8"/>
      <c r="M14" s="8"/>
      <c r="N14" s="8"/>
      <c r="O14" s="8"/>
    </row>
    <row r="15" spans="1:15" ht="12.75">
      <c r="A15" s="1">
        <v>6</v>
      </c>
      <c r="D15" s="1" t="s">
        <v>151</v>
      </c>
      <c r="E15" s="14">
        <f>SUM(F15:O15)</f>
        <v>0</v>
      </c>
      <c r="F15" s="7">
        <v>0</v>
      </c>
      <c r="G15" s="7">
        <v>0</v>
      </c>
      <c r="H15" s="7">
        <v>0</v>
      </c>
      <c r="I15" s="7">
        <v>0</v>
      </c>
      <c r="J15" s="7">
        <v>0</v>
      </c>
      <c r="K15" s="7">
        <v>0</v>
      </c>
      <c r="L15" s="7">
        <v>0</v>
      </c>
      <c r="M15" s="7">
        <v>0</v>
      </c>
      <c r="N15" s="7">
        <v>0</v>
      </c>
      <c r="O15" s="7">
        <v>0</v>
      </c>
    </row>
    <row r="16" spans="1:15" ht="12.75">
      <c r="A16" s="1">
        <v>7</v>
      </c>
      <c r="D16" s="1" t="s">
        <v>151</v>
      </c>
      <c r="E16" s="14">
        <f>SUM(F16:O16)</f>
        <v>0</v>
      </c>
      <c r="F16" s="7">
        <v>0</v>
      </c>
      <c r="G16" s="7">
        <v>0</v>
      </c>
      <c r="H16" s="7">
        <v>0</v>
      </c>
      <c r="I16" s="7">
        <v>0</v>
      </c>
      <c r="J16" s="7">
        <v>0</v>
      </c>
      <c r="K16" s="7">
        <v>0</v>
      </c>
      <c r="L16" s="7">
        <v>0</v>
      </c>
      <c r="M16" s="7">
        <v>0</v>
      </c>
      <c r="N16" s="7">
        <v>0</v>
      </c>
      <c r="O16" s="7">
        <v>0</v>
      </c>
    </row>
    <row r="17" spans="2:15" s="3" customFormat="1" ht="12.75">
      <c r="B17" s="3" t="s">
        <v>42</v>
      </c>
      <c r="E17" s="14">
        <f>SUM(E8:E12)</f>
        <v>0</v>
      </c>
      <c r="F17" s="14">
        <v>0</v>
      </c>
      <c r="G17" s="14">
        <v>0</v>
      </c>
      <c r="H17" s="14">
        <v>0</v>
      </c>
      <c r="I17" s="14">
        <v>0</v>
      </c>
      <c r="J17" s="14">
        <v>0</v>
      </c>
      <c r="K17" s="14">
        <v>0</v>
      </c>
      <c r="L17" s="14">
        <v>0</v>
      </c>
      <c r="M17" s="14">
        <v>0</v>
      </c>
      <c r="N17" s="14">
        <v>0</v>
      </c>
      <c r="O17" s="14">
        <v>0</v>
      </c>
    </row>
    <row r="18" spans="2:15" s="3" customFormat="1" ht="12.75">
      <c r="B18" s="3" t="s">
        <v>43</v>
      </c>
      <c r="E18" s="14">
        <f>SUM(E15:E16)</f>
        <v>0</v>
      </c>
      <c r="F18" s="14">
        <v>0</v>
      </c>
      <c r="G18" s="14">
        <v>0</v>
      </c>
      <c r="H18" s="14">
        <v>0</v>
      </c>
      <c r="I18" s="14">
        <v>0</v>
      </c>
      <c r="J18" s="14">
        <v>0</v>
      </c>
      <c r="K18" s="14">
        <v>0</v>
      </c>
      <c r="L18" s="14">
        <v>0</v>
      </c>
      <c r="M18" s="14">
        <v>0</v>
      </c>
      <c r="N18" s="14">
        <v>0</v>
      </c>
      <c r="O18" s="14">
        <v>0</v>
      </c>
    </row>
    <row r="19" spans="1:15" ht="15.75">
      <c r="A19" s="5" t="s">
        <v>46</v>
      </c>
      <c r="B19" s="4"/>
      <c r="C19" s="16" t="s">
        <v>49</v>
      </c>
      <c r="D19" s="4"/>
      <c r="E19" s="9"/>
      <c r="F19" s="9"/>
      <c r="G19" s="9"/>
      <c r="H19" s="9"/>
      <c r="I19" s="9"/>
      <c r="J19" s="9"/>
      <c r="K19" s="9"/>
      <c r="L19" s="9"/>
      <c r="M19" s="9"/>
      <c r="N19" s="9"/>
      <c r="O19" s="9"/>
    </row>
    <row r="20" spans="1:15" ht="12.75">
      <c r="A20" s="1">
        <v>1</v>
      </c>
      <c r="C20" s="17"/>
      <c r="E20" s="14">
        <f>SUM(F20:O20)</f>
        <v>0</v>
      </c>
      <c r="F20" s="7">
        <v>0</v>
      </c>
      <c r="G20" s="7">
        <v>0</v>
      </c>
      <c r="H20" s="7">
        <v>0</v>
      </c>
      <c r="I20" s="7">
        <v>0</v>
      </c>
      <c r="J20" s="7">
        <v>0</v>
      </c>
      <c r="K20" s="7">
        <v>0</v>
      </c>
      <c r="L20" s="7">
        <v>0</v>
      </c>
      <c r="M20" s="7">
        <v>0</v>
      </c>
      <c r="N20" s="7">
        <v>0</v>
      </c>
      <c r="O20" s="7">
        <v>0</v>
      </c>
    </row>
    <row r="21" spans="1:15" ht="12.75">
      <c r="A21" s="1">
        <v>2</v>
      </c>
      <c r="C21" s="17"/>
      <c r="E21" s="14">
        <f>SUM(F21:O21)</f>
        <v>0</v>
      </c>
      <c r="F21" s="7">
        <v>0</v>
      </c>
      <c r="G21" s="7">
        <v>0</v>
      </c>
      <c r="H21" s="7">
        <v>0</v>
      </c>
      <c r="I21" s="7">
        <v>0</v>
      </c>
      <c r="J21" s="7">
        <v>0</v>
      </c>
      <c r="K21" s="7">
        <v>0</v>
      </c>
      <c r="L21" s="7">
        <v>0</v>
      </c>
      <c r="M21" s="7">
        <v>0</v>
      </c>
      <c r="N21" s="7">
        <v>0</v>
      </c>
      <c r="O21" s="7">
        <v>0</v>
      </c>
    </row>
    <row r="22" spans="1:15" ht="12.75">
      <c r="A22" s="1">
        <v>3</v>
      </c>
      <c r="C22" s="17"/>
      <c r="E22" s="14">
        <f>SUM(F22:O22)</f>
        <v>0</v>
      </c>
      <c r="F22" s="7">
        <v>0</v>
      </c>
      <c r="G22" s="7">
        <v>0</v>
      </c>
      <c r="H22" s="7">
        <v>0</v>
      </c>
      <c r="I22" s="7">
        <v>0</v>
      </c>
      <c r="J22" s="7">
        <v>0</v>
      </c>
      <c r="K22" s="7">
        <v>0</v>
      </c>
      <c r="L22" s="7">
        <v>0</v>
      </c>
      <c r="M22" s="7">
        <v>0</v>
      </c>
      <c r="N22" s="7">
        <v>0</v>
      </c>
      <c r="O22" s="7">
        <v>0</v>
      </c>
    </row>
    <row r="23" spans="1:15" ht="12.75">
      <c r="A23" s="1">
        <v>4</v>
      </c>
      <c r="C23" s="17"/>
      <c r="E23" s="14"/>
      <c r="F23" s="7"/>
      <c r="G23" s="7"/>
      <c r="H23" s="7"/>
      <c r="I23" s="7"/>
      <c r="J23" s="7"/>
      <c r="K23" s="7"/>
      <c r="L23" s="7"/>
      <c r="M23" s="7"/>
      <c r="N23" s="7"/>
      <c r="O23" s="7"/>
    </row>
    <row r="24" spans="1:15" ht="15.75">
      <c r="A24" s="5" t="s">
        <v>29</v>
      </c>
      <c r="B24" s="4"/>
      <c r="C24" s="4"/>
      <c r="D24" s="4"/>
      <c r="E24" s="9"/>
      <c r="F24" s="9"/>
      <c r="G24" s="9"/>
      <c r="H24" s="9"/>
      <c r="I24" s="9"/>
      <c r="J24" s="9"/>
      <c r="K24" s="9"/>
      <c r="L24" s="9"/>
      <c r="M24" s="9"/>
      <c r="N24" s="9"/>
      <c r="O24" s="9"/>
    </row>
    <row r="25" spans="2:15" ht="12.75">
      <c r="B25" s="1" t="s">
        <v>44</v>
      </c>
      <c r="E25" s="14">
        <f>SUM(E17:E18)</f>
        <v>0</v>
      </c>
      <c r="F25" s="7">
        <v>0</v>
      </c>
      <c r="G25" s="7">
        <v>0</v>
      </c>
      <c r="H25" s="7">
        <v>0</v>
      </c>
      <c r="I25" s="7">
        <v>0</v>
      </c>
      <c r="J25" s="7">
        <v>0</v>
      </c>
      <c r="K25" s="7">
        <v>0</v>
      </c>
      <c r="L25" s="7">
        <v>0</v>
      </c>
      <c r="M25" s="7">
        <v>0</v>
      </c>
      <c r="N25" s="7">
        <v>0</v>
      </c>
      <c r="O25" s="7">
        <v>0</v>
      </c>
    </row>
    <row r="26" spans="2:15" ht="12.75">
      <c r="B26" s="1" t="s">
        <v>47</v>
      </c>
      <c r="E26" s="14">
        <f>SUM(E20:E22)</f>
        <v>0</v>
      </c>
      <c r="F26" s="7">
        <v>0</v>
      </c>
      <c r="G26" s="7">
        <v>0</v>
      </c>
      <c r="H26" s="7">
        <v>0</v>
      </c>
      <c r="I26" s="7">
        <v>0</v>
      </c>
      <c r="J26" s="7">
        <v>0</v>
      </c>
      <c r="K26" s="7">
        <v>0</v>
      </c>
      <c r="L26" s="7">
        <v>0</v>
      </c>
      <c r="M26" s="7">
        <v>0</v>
      </c>
      <c r="N26" s="7">
        <v>0</v>
      </c>
      <c r="O26" s="7">
        <v>0</v>
      </c>
    </row>
    <row r="27" spans="2:15" s="3" customFormat="1" ht="12.75">
      <c r="B27" s="3" t="s">
        <v>48</v>
      </c>
      <c r="E27" s="14">
        <f>E25-E26</f>
        <v>0</v>
      </c>
      <c r="F27" s="14">
        <v>0</v>
      </c>
      <c r="G27" s="14">
        <v>0</v>
      </c>
      <c r="H27" s="14">
        <v>0</v>
      </c>
      <c r="I27" s="14">
        <v>0</v>
      </c>
      <c r="J27" s="14">
        <v>0</v>
      </c>
      <c r="K27" s="14">
        <v>0</v>
      </c>
      <c r="L27" s="14">
        <v>0</v>
      </c>
      <c r="M27" s="14">
        <v>0</v>
      </c>
      <c r="N27" s="14">
        <v>0</v>
      </c>
      <c r="O27" s="14">
        <v>0</v>
      </c>
    </row>
    <row r="28" spans="1:15" ht="15.75">
      <c r="A28" s="5" t="s">
        <v>45</v>
      </c>
      <c r="B28" s="4"/>
      <c r="C28" s="4"/>
      <c r="D28" s="4"/>
      <c r="E28" s="9"/>
      <c r="F28" s="9"/>
      <c r="G28" s="9"/>
      <c r="H28" s="9"/>
      <c r="I28" s="9"/>
      <c r="J28" s="9"/>
      <c r="K28" s="9"/>
      <c r="L28" s="9"/>
      <c r="M28" s="9"/>
      <c r="N28" s="9"/>
      <c r="O28" s="9"/>
    </row>
    <row r="29" spans="2:15" ht="12.75">
      <c r="B29" s="1" t="s">
        <v>20</v>
      </c>
      <c r="E29" s="14">
        <f>E25*2.4</f>
        <v>0</v>
      </c>
      <c r="F29" s="7">
        <v>0</v>
      </c>
      <c r="G29" s="7">
        <v>0</v>
      </c>
      <c r="H29" s="7">
        <v>0</v>
      </c>
      <c r="I29" s="7">
        <v>0</v>
      </c>
      <c r="J29" s="7">
        <v>0</v>
      </c>
      <c r="K29" s="7">
        <v>0</v>
      </c>
      <c r="L29" s="7">
        <v>0</v>
      </c>
      <c r="M29" s="7">
        <v>0</v>
      </c>
      <c r="N29" s="7">
        <v>0</v>
      </c>
      <c r="O29" s="7">
        <v>0</v>
      </c>
    </row>
    <row r="30" spans="2:15" ht="12.75">
      <c r="B30" s="1" t="s">
        <v>46</v>
      </c>
      <c r="E30" s="14">
        <f>E26*2.4</f>
        <v>0</v>
      </c>
      <c r="F30" s="7">
        <v>0</v>
      </c>
      <c r="G30" s="7">
        <v>0</v>
      </c>
      <c r="H30" s="7">
        <v>0</v>
      </c>
      <c r="I30" s="7">
        <v>0</v>
      </c>
      <c r="J30" s="7">
        <v>0</v>
      </c>
      <c r="K30" s="7">
        <v>0</v>
      </c>
      <c r="L30" s="7">
        <v>0</v>
      </c>
      <c r="M30" s="7">
        <v>0</v>
      </c>
      <c r="N30" s="7">
        <v>0</v>
      </c>
      <c r="O30" s="7">
        <v>0</v>
      </c>
    </row>
  </sheetData>
  <sheetProtection/>
  <mergeCells count="1">
    <mergeCell ref="B2:O3"/>
  </mergeCells>
  <dataValidations count="1">
    <dataValidation type="list" allowBlank="1" showInputMessage="1" showErrorMessage="1" sqref="C20:C23">
      <formula1>"Y, N"</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Q31"/>
  <sheetViews>
    <sheetView zoomScalePageLayoutView="0" workbookViewId="0" topLeftCell="C1">
      <selection activeCell="C48" sqref="C48"/>
    </sheetView>
  </sheetViews>
  <sheetFormatPr defaultColWidth="9.140625" defaultRowHeight="12.75"/>
  <cols>
    <col min="1" max="1" width="4.00390625" style="236" customWidth="1"/>
    <col min="2" max="2" width="4.7109375" style="236" customWidth="1"/>
    <col min="3" max="3" width="45.57421875" style="236" customWidth="1"/>
    <col min="4" max="16384" width="9.140625" style="236" customWidth="1"/>
  </cols>
  <sheetData>
    <row r="1" ht="12.75">
      <c r="B1" s="289">
        <v>5</v>
      </c>
    </row>
    <row r="2" spans="3:16" ht="12.75">
      <c r="C2" s="381" t="str">
        <f>VLOOKUP(B1,Summary!$B$7:$C$36,2,FALSE)</f>
        <v>The Department of Health, NHS Commissioning Board and Public Health England will work with national stakeholders to lead and coordinate plans to facilitate and enable establishment of the infrastructure for patients and service users to have secure online access to all their health and care records, this will include: • Identification and authentication of patients and service users, in conjunction with other public services; • Capability to enable us and our professionals to locate accessible electronic records held by all the services we have used;• Ways of sharing electronic copies of their records with people and organisations of their choice who can help in understanding and managing their health and care. </v>
      </c>
      <c r="D2" s="367" t="e">
        <f>VLOOKUP(C1,#REF!,2,FALSE)</f>
        <v>#REF!</v>
      </c>
      <c r="E2" s="367" t="e">
        <f>VLOOKUP(D1,#REF!,2,FALSE)</f>
        <v>#REF!</v>
      </c>
      <c r="F2" s="367" t="e">
        <f>VLOOKUP(E1,#REF!,2,FALSE)</f>
        <v>#REF!</v>
      </c>
      <c r="G2" s="367" t="e">
        <v>#REF!</v>
      </c>
      <c r="H2" s="367" t="e">
        <v>#REF!</v>
      </c>
      <c r="I2" s="367" t="e">
        <v>#REF!</v>
      </c>
      <c r="J2" s="367" t="e">
        <v>#REF!</v>
      </c>
      <c r="K2" s="367" t="e">
        <v>#REF!</v>
      </c>
      <c r="L2" s="367" t="e">
        <v>#REF!</v>
      </c>
      <c r="M2" s="367" t="e">
        <v>#REF!</v>
      </c>
      <c r="N2" s="367" t="e">
        <v>#REF!</v>
      </c>
      <c r="O2" s="367" t="e">
        <v>#REF!</v>
      </c>
      <c r="P2" s="367" t="e">
        <v>#REF!</v>
      </c>
    </row>
    <row r="3" spans="3:16" ht="12.75">
      <c r="C3" s="367" t="e">
        <f>VLOOKUP(B2,#REF!,2,FALSE)</f>
        <v>#REF!</v>
      </c>
      <c r="D3" s="367" t="e">
        <f>VLOOKUP(C2,#REF!,2,FALSE)</f>
        <v>#VALUE!</v>
      </c>
      <c r="E3" s="367" t="e">
        <f>VLOOKUP(D2,#REF!,2,FALSE)</f>
        <v>#REF!</v>
      </c>
      <c r="F3" s="367" t="e">
        <f>VLOOKUP(E2,#REF!,2,FALSE)</f>
        <v>#REF!</v>
      </c>
      <c r="G3" s="367" t="e">
        <v>#REF!</v>
      </c>
      <c r="H3" s="367" t="e">
        <v>#REF!</v>
      </c>
      <c r="I3" s="367" t="e">
        <v>#REF!</v>
      </c>
      <c r="J3" s="367" t="e">
        <v>#REF!</v>
      </c>
      <c r="K3" s="367" t="e">
        <v>#REF!</v>
      </c>
      <c r="L3" s="367" t="e">
        <v>#REF!</v>
      </c>
      <c r="M3" s="367" t="e">
        <v>#REF!</v>
      </c>
      <c r="N3" s="367" t="e">
        <v>#REF!</v>
      </c>
      <c r="O3" s="367" t="e">
        <v>#REF!</v>
      </c>
      <c r="P3" s="367" t="e">
        <v>#REF!</v>
      </c>
    </row>
    <row r="4" spans="2:16" ht="13.5" thickBot="1">
      <c r="B4" s="292"/>
      <c r="C4" s="292"/>
      <c r="D4" s="292"/>
      <c r="E4" s="292"/>
      <c r="F4" s="293" t="s">
        <v>30</v>
      </c>
      <c r="G4" s="294">
        <v>0</v>
      </c>
      <c r="H4" s="294">
        <v>1</v>
      </c>
      <c r="I4" s="294">
        <v>2</v>
      </c>
      <c r="J4" s="294">
        <v>3</v>
      </c>
      <c r="K4" s="294">
        <v>4</v>
      </c>
      <c r="L4" s="294">
        <v>5</v>
      </c>
      <c r="M4" s="294">
        <v>6</v>
      </c>
      <c r="N4" s="294">
        <v>7</v>
      </c>
      <c r="O4" s="294">
        <v>8</v>
      </c>
      <c r="P4" s="294">
        <v>9</v>
      </c>
    </row>
    <row r="5" spans="1:17" ht="26.25">
      <c r="A5" s="318"/>
      <c r="B5" s="302" t="s">
        <v>26</v>
      </c>
      <c r="C5" s="303" t="s">
        <v>19</v>
      </c>
      <c r="D5" s="303" t="s">
        <v>27</v>
      </c>
      <c r="E5" s="303" t="s">
        <v>28</v>
      </c>
      <c r="F5" s="303" t="s">
        <v>29</v>
      </c>
      <c r="G5" s="304" t="s">
        <v>31</v>
      </c>
      <c r="H5" s="304" t="s">
        <v>32</v>
      </c>
      <c r="I5" s="304" t="s">
        <v>33</v>
      </c>
      <c r="J5" s="304" t="s">
        <v>34</v>
      </c>
      <c r="K5" s="304" t="s">
        <v>35</v>
      </c>
      <c r="L5" s="304" t="s">
        <v>36</v>
      </c>
      <c r="M5" s="304" t="s">
        <v>37</v>
      </c>
      <c r="N5" s="304" t="s">
        <v>38</v>
      </c>
      <c r="O5" s="304" t="s">
        <v>39</v>
      </c>
      <c r="P5" s="305" t="s">
        <v>40</v>
      </c>
      <c r="Q5" s="290"/>
    </row>
    <row r="6" spans="1:17" ht="15.75">
      <c r="A6" s="318"/>
      <c r="B6" s="306" t="s">
        <v>20</v>
      </c>
      <c r="C6" s="296"/>
      <c r="D6" s="296"/>
      <c r="E6" s="296"/>
      <c r="F6" s="296"/>
      <c r="G6" s="296"/>
      <c r="H6" s="296"/>
      <c r="I6" s="296"/>
      <c r="J6" s="296"/>
      <c r="K6" s="296"/>
      <c r="L6" s="296"/>
      <c r="M6" s="296"/>
      <c r="N6" s="296"/>
      <c r="O6" s="296"/>
      <c r="P6" s="307"/>
      <c r="Q6" s="290"/>
    </row>
    <row r="7" spans="1:17" ht="12.75">
      <c r="A7" s="318"/>
      <c r="B7" s="308" t="s">
        <v>25</v>
      </c>
      <c r="C7" s="297"/>
      <c r="D7" s="297"/>
      <c r="E7" s="297"/>
      <c r="F7" s="297"/>
      <c r="G7" s="297"/>
      <c r="H7" s="297"/>
      <c r="I7" s="297"/>
      <c r="J7" s="297"/>
      <c r="K7" s="297"/>
      <c r="L7" s="297"/>
      <c r="M7" s="297"/>
      <c r="N7" s="297"/>
      <c r="O7" s="297"/>
      <c r="P7" s="309"/>
      <c r="Q7" s="290"/>
    </row>
    <row r="8" spans="1:17" ht="12.75">
      <c r="A8" s="318"/>
      <c r="B8" s="244">
        <v>1</v>
      </c>
      <c r="C8" s="245" t="s">
        <v>297</v>
      </c>
      <c r="D8" s="245"/>
      <c r="E8" s="60" t="s">
        <v>151</v>
      </c>
      <c r="F8" s="246">
        <f aca="true" t="shared" si="0" ref="F8:F13">SUM(G8:P8)</f>
        <v>1</v>
      </c>
      <c r="G8" s="247">
        <v>0</v>
      </c>
      <c r="H8" s="247">
        <v>1</v>
      </c>
      <c r="I8" s="247">
        <v>0</v>
      </c>
      <c r="J8" s="247">
        <v>0</v>
      </c>
      <c r="K8" s="247">
        <v>0</v>
      </c>
      <c r="L8" s="247">
        <v>0</v>
      </c>
      <c r="M8" s="247">
        <v>0</v>
      </c>
      <c r="N8" s="247">
        <v>0</v>
      </c>
      <c r="O8" s="247">
        <v>0</v>
      </c>
      <c r="P8" s="248">
        <v>0</v>
      </c>
      <c r="Q8" s="290"/>
    </row>
    <row r="9" spans="1:17" ht="12.75">
      <c r="A9" s="318"/>
      <c r="B9" s="244">
        <v>2</v>
      </c>
      <c r="C9" s="245" t="s">
        <v>298</v>
      </c>
      <c r="D9" s="245"/>
      <c r="E9" s="60" t="s">
        <v>151</v>
      </c>
      <c r="F9" s="246">
        <f t="shared" si="0"/>
        <v>1</v>
      </c>
      <c r="G9" s="247">
        <v>0</v>
      </c>
      <c r="H9" s="247">
        <v>0</v>
      </c>
      <c r="I9" s="247">
        <v>0.5</v>
      </c>
      <c r="J9" s="247">
        <v>0.5</v>
      </c>
      <c r="K9" s="247">
        <v>0</v>
      </c>
      <c r="L9" s="247">
        <v>0</v>
      </c>
      <c r="M9" s="247">
        <v>0</v>
      </c>
      <c r="N9" s="247">
        <v>0</v>
      </c>
      <c r="O9" s="247">
        <v>0</v>
      </c>
      <c r="P9" s="248">
        <v>0</v>
      </c>
      <c r="Q9" s="290"/>
    </row>
    <row r="10" spans="1:17" ht="25.5">
      <c r="A10" s="318"/>
      <c r="B10" s="244">
        <v>3</v>
      </c>
      <c r="C10" s="245" t="s">
        <v>299</v>
      </c>
      <c r="D10" s="245" t="s">
        <v>190</v>
      </c>
      <c r="E10" s="60" t="s">
        <v>151</v>
      </c>
      <c r="F10" s="246">
        <f t="shared" si="0"/>
        <v>1</v>
      </c>
      <c r="G10" s="247">
        <v>0</v>
      </c>
      <c r="H10" s="247">
        <v>0</v>
      </c>
      <c r="I10" s="247">
        <v>0.5</v>
      </c>
      <c r="J10" s="247">
        <v>0.5</v>
      </c>
      <c r="K10" s="247">
        <v>0</v>
      </c>
      <c r="L10" s="247">
        <v>0</v>
      </c>
      <c r="M10" s="247">
        <v>0</v>
      </c>
      <c r="N10" s="247">
        <v>0</v>
      </c>
      <c r="O10" s="247">
        <v>0</v>
      </c>
      <c r="P10" s="248">
        <v>0</v>
      </c>
      <c r="Q10" s="290"/>
    </row>
    <row r="11" spans="1:17" ht="27" customHeight="1">
      <c r="A11" s="318"/>
      <c r="B11" s="244">
        <v>4</v>
      </c>
      <c r="C11" s="245" t="s">
        <v>333</v>
      </c>
      <c r="D11" s="245" t="s">
        <v>191</v>
      </c>
      <c r="E11" s="60" t="s">
        <v>168</v>
      </c>
      <c r="F11" s="246">
        <f t="shared" si="0"/>
        <v>130</v>
      </c>
      <c r="G11" s="247">
        <v>0</v>
      </c>
      <c r="H11" s="247">
        <v>0</v>
      </c>
      <c r="I11" s="247">
        <v>5</v>
      </c>
      <c r="J11" s="247">
        <v>10</v>
      </c>
      <c r="K11" s="247">
        <v>15</v>
      </c>
      <c r="L11" s="247">
        <v>20</v>
      </c>
      <c r="M11" s="247">
        <v>20</v>
      </c>
      <c r="N11" s="247">
        <v>20</v>
      </c>
      <c r="O11" s="247">
        <v>20</v>
      </c>
      <c r="P11" s="248">
        <v>20</v>
      </c>
      <c r="Q11" s="290"/>
    </row>
    <row r="12" spans="1:17" ht="63.75">
      <c r="A12" s="318"/>
      <c r="B12" s="244">
        <v>5</v>
      </c>
      <c r="C12" s="245" t="s">
        <v>330</v>
      </c>
      <c r="D12" s="245" t="s">
        <v>191</v>
      </c>
      <c r="E12" s="60" t="s">
        <v>168</v>
      </c>
      <c r="F12" s="246">
        <f t="shared" si="0"/>
        <v>50</v>
      </c>
      <c r="G12" s="247">
        <v>0</v>
      </c>
      <c r="H12" s="247">
        <v>0</v>
      </c>
      <c r="I12" s="247">
        <v>6.25</v>
      </c>
      <c r="J12" s="247">
        <v>6.25</v>
      </c>
      <c r="K12" s="247">
        <v>6.25</v>
      </c>
      <c r="L12" s="247">
        <v>6.25</v>
      </c>
      <c r="M12" s="247">
        <v>6.25</v>
      </c>
      <c r="N12" s="247">
        <v>6.25</v>
      </c>
      <c r="O12" s="247">
        <v>6.25</v>
      </c>
      <c r="P12" s="248">
        <v>6.25</v>
      </c>
      <c r="Q12" s="290"/>
    </row>
    <row r="13" spans="1:17" ht="12.75" hidden="1">
      <c r="A13" s="318"/>
      <c r="B13" s="310">
        <v>6</v>
      </c>
      <c r="C13" s="245"/>
      <c r="D13" s="245"/>
      <c r="E13" s="60"/>
      <c r="F13" s="246">
        <f t="shared" si="0"/>
        <v>0</v>
      </c>
      <c r="G13" s="247"/>
      <c r="H13" s="247"/>
      <c r="I13" s="247"/>
      <c r="J13" s="247"/>
      <c r="K13" s="247"/>
      <c r="L13" s="247"/>
      <c r="M13" s="247"/>
      <c r="N13" s="247"/>
      <c r="O13" s="247"/>
      <c r="P13" s="248"/>
      <c r="Q13" s="290"/>
    </row>
    <row r="14" spans="1:17" ht="12.75" hidden="1">
      <c r="A14" s="318"/>
      <c r="B14" s="308" t="s">
        <v>41</v>
      </c>
      <c r="C14" s="297"/>
      <c r="D14" s="297"/>
      <c r="E14" s="297"/>
      <c r="F14" s="298"/>
      <c r="G14" s="299"/>
      <c r="H14" s="299"/>
      <c r="I14" s="299"/>
      <c r="J14" s="299"/>
      <c r="K14" s="299"/>
      <c r="L14" s="299"/>
      <c r="M14" s="299"/>
      <c r="N14" s="299"/>
      <c r="O14" s="299"/>
      <c r="P14" s="311"/>
      <c r="Q14" s="290"/>
    </row>
    <row r="15" spans="1:17" ht="12.75" hidden="1">
      <c r="A15" s="318"/>
      <c r="B15" s="310">
        <v>6</v>
      </c>
      <c r="C15" s="60"/>
      <c r="D15" s="60"/>
      <c r="E15" s="60" t="s">
        <v>151</v>
      </c>
      <c r="F15" s="246">
        <f>SUM(G15:P15)</f>
        <v>0</v>
      </c>
      <c r="G15" s="247">
        <v>0</v>
      </c>
      <c r="H15" s="247">
        <v>0</v>
      </c>
      <c r="I15" s="247">
        <v>0</v>
      </c>
      <c r="J15" s="247">
        <v>0</v>
      </c>
      <c r="K15" s="247">
        <v>0</v>
      </c>
      <c r="L15" s="247">
        <v>0</v>
      </c>
      <c r="M15" s="247">
        <v>0</v>
      </c>
      <c r="N15" s="247">
        <v>0</v>
      </c>
      <c r="O15" s="247">
        <v>0</v>
      </c>
      <c r="P15" s="248">
        <v>0</v>
      </c>
      <c r="Q15" s="290"/>
    </row>
    <row r="16" spans="1:17" ht="12.75" hidden="1">
      <c r="A16" s="318"/>
      <c r="B16" s="310">
        <v>7</v>
      </c>
      <c r="C16" s="60"/>
      <c r="D16" s="60"/>
      <c r="E16" s="60" t="s">
        <v>151</v>
      </c>
      <c r="F16" s="246">
        <f>SUM(G16:P16)</f>
        <v>0</v>
      </c>
      <c r="G16" s="247">
        <v>0</v>
      </c>
      <c r="H16" s="247">
        <v>0</v>
      </c>
      <c r="I16" s="247">
        <v>0</v>
      </c>
      <c r="J16" s="247">
        <v>0</v>
      </c>
      <c r="K16" s="247">
        <v>0</v>
      </c>
      <c r="L16" s="247">
        <v>0</v>
      </c>
      <c r="M16" s="247">
        <v>0</v>
      </c>
      <c r="N16" s="247">
        <v>0</v>
      </c>
      <c r="O16" s="247">
        <v>0</v>
      </c>
      <c r="P16" s="248">
        <v>0</v>
      </c>
      <c r="Q16" s="290"/>
    </row>
    <row r="17" spans="1:17" s="237" customFormat="1" ht="12.75">
      <c r="A17" s="319"/>
      <c r="B17" s="312"/>
      <c r="C17" s="272" t="s">
        <v>42</v>
      </c>
      <c r="D17" s="272"/>
      <c r="E17" s="272"/>
      <c r="F17" s="246">
        <f>SUM(F8:F13)</f>
        <v>183</v>
      </c>
      <c r="G17" s="246">
        <v>0</v>
      </c>
      <c r="H17" s="246">
        <v>1</v>
      </c>
      <c r="I17" s="246">
        <v>12.25</v>
      </c>
      <c r="J17" s="246">
        <v>17.25</v>
      </c>
      <c r="K17" s="246">
        <v>21.25</v>
      </c>
      <c r="L17" s="246">
        <v>26.25</v>
      </c>
      <c r="M17" s="246">
        <v>26.25</v>
      </c>
      <c r="N17" s="246">
        <v>26.25</v>
      </c>
      <c r="O17" s="246">
        <v>26.25</v>
      </c>
      <c r="P17" s="273">
        <v>26.25</v>
      </c>
      <c r="Q17" s="291"/>
    </row>
    <row r="18" spans="1:17" s="237" customFormat="1" ht="12.75">
      <c r="A18" s="319"/>
      <c r="B18" s="312"/>
      <c r="C18" s="272" t="s">
        <v>415</v>
      </c>
      <c r="D18" s="272"/>
      <c r="E18" s="272"/>
      <c r="F18" s="246">
        <f>SUM(F15:F16)</f>
        <v>0</v>
      </c>
      <c r="G18" s="246">
        <v>0</v>
      </c>
      <c r="H18" s="246">
        <v>0</v>
      </c>
      <c r="I18" s="246">
        <v>0</v>
      </c>
      <c r="J18" s="246">
        <v>0</v>
      </c>
      <c r="K18" s="246">
        <v>0</v>
      </c>
      <c r="L18" s="246">
        <v>0</v>
      </c>
      <c r="M18" s="246">
        <v>0</v>
      </c>
      <c r="N18" s="246">
        <v>0</v>
      </c>
      <c r="O18" s="246">
        <v>0</v>
      </c>
      <c r="P18" s="273">
        <v>0</v>
      </c>
      <c r="Q18" s="291"/>
    </row>
    <row r="19" spans="1:17" ht="15.75" hidden="1">
      <c r="A19" s="318"/>
      <c r="B19" s="306" t="s">
        <v>46</v>
      </c>
      <c r="C19" s="296"/>
      <c r="D19" s="300" t="s">
        <v>49</v>
      </c>
      <c r="E19" s="296"/>
      <c r="F19" s="301"/>
      <c r="G19" s="301"/>
      <c r="H19" s="301"/>
      <c r="I19" s="301"/>
      <c r="J19" s="301"/>
      <c r="K19" s="301"/>
      <c r="L19" s="301"/>
      <c r="M19" s="301"/>
      <c r="N19" s="301"/>
      <c r="O19" s="301"/>
      <c r="P19" s="313"/>
      <c r="Q19" s="290"/>
    </row>
    <row r="20" spans="1:17" ht="12.75" hidden="1">
      <c r="A20" s="318"/>
      <c r="B20" s="310">
        <v>1</v>
      </c>
      <c r="C20" s="60"/>
      <c r="D20" s="278"/>
      <c r="E20" s="60"/>
      <c r="F20" s="246">
        <f>SUM(G20:P20)</f>
        <v>0</v>
      </c>
      <c r="G20" s="247">
        <v>0</v>
      </c>
      <c r="H20" s="247">
        <v>0</v>
      </c>
      <c r="I20" s="247">
        <v>0</v>
      </c>
      <c r="J20" s="247">
        <v>0</v>
      </c>
      <c r="K20" s="247">
        <v>0</v>
      </c>
      <c r="L20" s="247">
        <v>0</v>
      </c>
      <c r="M20" s="247">
        <v>0</v>
      </c>
      <c r="N20" s="247">
        <v>0</v>
      </c>
      <c r="O20" s="247">
        <v>0</v>
      </c>
      <c r="P20" s="248">
        <v>0</v>
      </c>
      <c r="Q20" s="290"/>
    </row>
    <row r="21" spans="1:17" ht="12.75" hidden="1">
      <c r="A21" s="318"/>
      <c r="B21" s="310">
        <v>2</v>
      </c>
      <c r="C21" s="60"/>
      <c r="D21" s="278"/>
      <c r="E21" s="60"/>
      <c r="F21" s="246">
        <f>SUM(G21:P21)</f>
        <v>0</v>
      </c>
      <c r="G21" s="247">
        <v>0</v>
      </c>
      <c r="H21" s="247">
        <v>0</v>
      </c>
      <c r="I21" s="247">
        <v>0</v>
      </c>
      <c r="J21" s="247">
        <v>0</v>
      </c>
      <c r="K21" s="247">
        <v>0</v>
      </c>
      <c r="L21" s="247">
        <v>0</v>
      </c>
      <c r="M21" s="247">
        <v>0</v>
      </c>
      <c r="N21" s="247">
        <v>0</v>
      </c>
      <c r="O21" s="247">
        <v>0</v>
      </c>
      <c r="P21" s="248">
        <v>0</v>
      </c>
      <c r="Q21" s="290"/>
    </row>
    <row r="22" spans="1:17" ht="12.75" hidden="1">
      <c r="A22" s="318"/>
      <c r="B22" s="310">
        <v>3</v>
      </c>
      <c r="C22" s="60"/>
      <c r="D22" s="278"/>
      <c r="E22" s="60"/>
      <c r="F22" s="246">
        <f>SUM(G22:P22)</f>
        <v>0</v>
      </c>
      <c r="G22" s="247">
        <v>0</v>
      </c>
      <c r="H22" s="247">
        <v>0</v>
      </c>
      <c r="I22" s="247">
        <v>0</v>
      </c>
      <c r="J22" s="247">
        <v>0</v>
      </c>
      <c r="K22" s="247">
        <v>0</v>
      </c>
      <c r="L22" s="247">
        <v>0</v>
      </c>
      <c r="M22" s="247">
        <v>0</v>
      </c>
      <c r="N22" s="247">
        <v>0</v>
      </c>
      <c r="O22" s="247">
        <v>0</v>
      </c>
      <c r="P22" s="248">
        <v>0</v>
      </c>
      <c r="Q22" s="290"/>
    </row>
    <row r="23" spans="1:17" ht="12.75" hidden="1">
      <c r="A23" s="318"/>
      <c r="B23" s="310"/>
      <c r="C23" s="60"/>
      <c r="D23" s="278"/>
      <c r="E23" s="60"/>
      <c r="F23" s="246"/>
      <c r="G23" s="247"/>
      <c r="H23" s="247"/>
      <c r="I23" s="247"/>
      <c r="J23" s="247"/>
      <c r="K23" s="247"/>
      <c r="L23" s="247"/>
      <c r="M23" s="247"/>
      <c r="N23" s="247"/>
      <c r="O23" s="247"/>
      <c r="P23" s="248"/>
      <c r="Q23" s="290"/>
    </row>
    <row r="24" spans="1:17" ht="15.75">
      <c r="A24" s="318"/>
      <c r="B24" s="306" t="s">
        <v>29</v>
      </c>
      <c r="C24" s="296"/>
      <c r="D24" s="296"/>
      <c r="E24" s="296"/>
      <c r="F24" s="301"/>
      <c r="G24" s="301"/>
      <c r="H24" s="301"/>
      <c r="I24" s="301"/>
      <c r="J24" s="301"/>
      <c r="K24" s="301"/>
      <c r="L24" s="301"/>
      <c r="M24" s="301"/>
      <c r="N24" s="301"/>
      <c r="O24" s="301"/>
      <c r="P24" s="313"/>
      <c r="Q24" s="290"/>
    </row>
    <row r="25" spans="1:17" ht="12.75">
      <c r="A25" s="318"/>
      <c r="B25" s="310"/>
      <c r="C25" s="60" t="s">
        <v>44</v>
      </c>
      <c r="D25" s="60"/>
      <c r="E25" s="60"/>
      <c r="F25" s="246">
        <f>SUM(F17:F18)</f>
        <v>183</v>
      </c>
      <c r="G25" s="246">
        <f aca="true" t="shared" si="1" ref="G25:P25">SUM(G17:G18)</f>
        <v>0</v>
      </c>
      <c r="H25" s="246">
        <f>SUM(H17:H18)</f>
        <v>1</v>
      </c>
      <c r="I25" s="246">
        <f t="shared" si="1"/>
        <v>12.25</v>
      </c>
      <c r="J25" s="246">
        <f t="shared" si="1"/>
        <v>17.25</v>
      </c>
      <c r="K25" s="246">
        <f t="shared" si="1"/>
        <v>21.25</v>
      </c>
      <c r="L25" s="246">
        <f t="shared" si="1"/>
        <v>26.25</v>
      </c>
      <c r="M25" s="246">
        <f t="shared" si="1"/>
        <v>26.25</v>
      </c>
      <c r="N25" s="246">
        <f t="shared" si="1"/>
        <v>26.25</v>
      </c>
      <c r="O25" s="246">
        <f t="shared" si="1"/>
        <v>26.25</v>
      </c>
      <c r="P25" s="273">
        <f t="shared" si="1"/>
        <v>26.25</v>
      </c>
      <c r="Q25" s="290"/>
    </row>
    <row r="26" spans="1:17" ht="12.75">
      <c r="A26" s="318"/>
      <c r="B26" s="310"/>
      <c r="C26" s="60" t="s">
        <v>47</v>
      </c>
      <c r="D26" s="60"/>
      <c r="E26" s="60"/>
      <c r="F26" s="246">
        <f>SUM(F20:F23)</f>
        <v>0</v>
      </c>
      <c r="G26" s="246">
        <f aca="true" t="shared" si="2" ref="G26:P26">SUM(G20:G23)</f>
        <v>0</v>
      </c>
      <c r="H26" s="246">
        <f t="shared" si="2"/>
        <v>0</v>
      </c>
      <c r="I26" s="246">
        <f t="shared" si="2"/>
        <v>0</v>
      </c>
      <c r="J26" s="246">
        <f t="shared" si="2"/>
        <v>0</v>
      </c>
      <c r="K26" s="246">
        <f t="shared" si="2"/>
        <v>0</v>
      </c>
      <c r="L26" s="246">
        <f t="shared" si="2"/>
        <v>0</v>
      </c>
      <c r="M26" s="246">
        <f t="shared" si="2"/>
        <v>0</v>
      </c>
      <c r="N26" s="246">
        <f t="shared" si="2"/>
        <v>0</v>
      </c>
      <c r="O26" s="246">
        <f t="shared" si="2"/>
        <v>0</v>
      </c>
      <c r="P26" s="273">
        <f t="shared" si="2"/>
        <v>0</v>
      </c>
      <c r="Q26" s="290"/>
    </row>
    <row r="27" spans="1:17" s="237" customFormat="1" ht="12.75">
      <c r="A27" s="319"/>
      <c r="B27" s="312"/>
      <c r="C27" s="272" t="s">
        <v>48</v>
      </c>
      <c r="D27" s="272"/>
      <c r="E27" s="272"/>
      <c r="F27" s="246">
        <f>F25-F26</f>
        <v>183</v>
      </c>
      <c r="G27" s="246">
        <v>0</v>
      </c>
      <c r="H27" s="246">
        <v>1</v>
      </c>
      <c r="I27" s="246">
        <v>12.25</v>
      </c>
      <c r="J27" s="246">
        <v>17.25</v>
      </c>
      <c r="K27" s="246">
        <v>21.25</v>
      </c>
      <c r="L27" s="246">
        <v>26.25</v>
      </c>
      <c r="M27" s="246">
        <v>26.25</v>
      </c>
      <c r="N27" s="246">
        <v>26.25</v>
      </c>
      <c r="O27" s="246">
        <v>26.25</v>
      </c>
      <c r="P27" s="273">
        <v>26.25</v>
      </c>
      <c r="Q27" s="291"/>
    </row>
    <row r="28" spans="1:17" ht="15.75">
      <c r="A28" s="318"/>
      <c r="B28" s="306" t="s">
        <v>45</v>
      </c>
      <c r="C28" s="296"/>
      <c r="D28" s="296"/>
      <c r="E28" s="296"/>
      <c r="F28" s="301"/>
      <c r="G28" s="301"/>
      <c r="H28" s="301"/>
      <c r="I28" s="301"/>
      <c r="J28" s="301"/>
      <c r="K28" s="301"/>
      <c r="L28" s="301"/>
      <c r="M28" s="301"/>
      <c r="N28" s="301"/>
      <c r="O28" s="301"/>
      <c r="P28" s="313"/>
      <c r="Q28" s="290"/>
    </row>
    <row r="29" spans="1:17" ht="12.75">
      <c r="A29" s="318"/>
      <c r="B29" s="310"/>
      <c r="C29" s="60" t="s">
        <v>20</v>
      </c>
      <c r="D29" s="60"/>
      <c r="E29" s="60"/>
      <c r="F29" s="246">
        <f aca="true" t="shared" si="3" ref="F29:P29">F25*2.4</f>
        <v>439.2</v>
      </c>
      <c r="G29" s="247">
        <f t="shared" si="3"/>
        <v>0</v>
      </c>
      <c r="H29" s="247">
        <f t="shared" si="3"/>
        <v>2.4</v>
      </c>
      <c r="I29" s="247">
        <f t="shared" si="3"/>
        <v>29.4</v>
      </c>
      <c r="J29" s="247">
        <f t="shared" si="3"/>
        <v>41.4</v>
      </c>
      <c r="K29" s="247">
        <f t="shared" si="3"/>
        <v>51</v>
      </c>
      <c r="L29" s="247">
        <f t="shared" si="3"/>
        <v>63</v>
      </c>
      <c r="M29" s="247">
        <f t="shared" si="3"/>
        <v>63</v>
      </c>
      <c r="N29" s="247">
        <f t="shared" si="3"/>
        <v>63</v>
      </c>
      <c r="O29" s="247">
        <f t="shared" si="3"/>
        <v>63</v>
      </c>
      <c r="P29" s="248">
        <f t="shared" si="3"/>
        <v>63</v>
      </c>
      <c r="Q29" s="290"/>
    </row>
    <row r="30" spans="1:17" ht="13.5" thickBot="1">
      <c r="A30" s="318"/>
      <c r="B30" s="314"/>
      <c r="C30" s="281" t="s">
        <v>46</v>
      </c>
      <c r="D30" s="281"/>
      <c r="E30" s="281"/>
      <c r="F30" s="282">
        <f aca="true" t="shared" si="4" ref="F30:P30">F26*2.4</f>
        <v>0</v>
      </c>
      <c r="G30" s="283">
        <f t="shared" si="4"/>
        <v>0</v>
      </c>
      <c r="H30" s="283">
        <f t="shared" si="4"/>
        <v>0</v>
      </c>
      <c r="I30" s="283">
        <f t="shared" si="4"/>
        <v>0</v>
      </c>
      <c r="J30" s="283">
        <f t="shared" si="4"/>
        <v>0</v>
      </c>
      <c r="K30" s="283">
        <f t="shared" si="4"/>
        <v>0</v>
      </c>
      <c r="L30" s="283">
        <f t="shared" si="4"/>
        <v>0</v>
      </c>
      <c r="M30" s="283">
        <f t="shared" si="4"/>
        <v>0</v>
      </c>
      <c r="N30" s="283">
        <f t="shared" si="4"/>
        <v>0</v>
      </c>
      <c r="O30" s="283">
        <f t="shared" si="4"/>
        <v>0</v>
      </c>
      <c r="P30" s="284">
        <f t="shared" si="4"/>
        <v>0</v>
      </c>
      <c r="Q30" s="290"/>
    </row>
    <row r="31" spans="2:16" ht="12.75">
      <c r="B31" s="295"/>
      <c r="C31" s="295"/>
      <c r="D31" s="295"/>
      <c r="E31" s="295"/>
      <c r="F31" s="295"/>
      <c r="G31" s="295"/>
      <c r="H31" s="295"/>
      <c r="I31" s="295"/>
      <c r="J31" s="295"/>
      <c r="K31" s="295"/>
      <c r="L31" s="295"/>
      <c r="M31" s="295"/>
      <c r="N31" s="295"/>
      <c r="O31" s="295"/>
      <c r="P31" s="295"/>
    </row>
  </sheetData>
  <sheetProtection/>
  <mergeCells count="1">
    <mergeCell ref="C2:P3"/>
  </mergeCells>
  <dataValidations count="1">
    <dataValidation type="list" allowBlank="1" showInputMessage="1" showErrorMessage="1" sqref="D20:D23">
      <formula1>"Y, N"</formula1>
    </dataValidation>
  </dataValidation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0"/>
  <sheetViews>
    <sheetView zoomScalePageLayoutView="0" workbookViewId="0" topLeftCell="A1">
      <selection activeCell="E36" sqref="E36"/>
    </sheetView>
  </sheetViews>
  <sheetFormatPr defaultColWidth="9.140625" defaultRowHeight="12.75"/>
  <cols>
    <col min="1" max="1" width="4.7109375" style="1" customWidth="1"/>
    <col min="2" max="2" width="24.140625" style="1" customWidth="1"/>
    <col min="3" max="16384" width="9.140625" style="1" customWidth="1"/>
  </cols>
  <sheetData>
    <row r="1" ht="12.75">
      <c r="A1" s="1">
        <v>6</v>
      </c>
    </row>
    <row r="2" spans="2:15" ht="12.75">
      <c r="B2" s="382" t="str">
        <f>VLOOKUP(A1,Summary!$B$7:$C$36,2,FALSE)</f>
        <v>Intellect has agreed to work with the Department of Health, NHS Commissioning Board and Public Health England to develop the evidence case for a ‘portal’ approach to patient and professional secure viewing of appropriate health and care records and information online.</v>
      </c>
      <c r="C2" s="365" t="e">
        <f>VLOOKUP(B1,#REF!,2,FALSE)</f>
        <v>#REF!</v>
      </c>
      <c r="D2" s="365" t="e">
        <f>VLOOKUP(C1,#REF!,2,FALSE)</f>
        <v>#REF!</v>
      </c>
      <c r="E2" s="365" t="e">
        <f>VLOOKUP(D1,#REF!,2,FALSE)</f>
        <v>#REF!</v>
      </c>
      <c r="F2" s="365" t="e">
        <v>#REF!</v>
      </c>
      <c r="G2" s="365" t="e">
        <v>#REF!</v>
      </c>
      <c r="H2" s="365" t="e">
        <v>#REF!</v>
      </c>
      <c r="I2" s="365" t="e">
        <v>#REF!</v>
      </c>
      <c r="J2" s="365" t="e">
        <v>#REF!</v>
      </c>
      <c r="K2" s="365" t="e">
        <v>#REF!</v>
      </c>
      <c r="L2" s="365" t="e">
        <v>#REF!</v>
      </c>
      <c r="M2" s="365" t="e">
        <v>#REF!</v>
      </c>
      <c r="N2" s="365" t="e">
        <v>#REF!</v>
      </c>
      <c r="O2" s="365" t="e">
        <v>#REF!</v>
      </c>
    </row>
    <row r="3" spans="2:15" ht="12.75">
      <c r="B3" s="365" t="e">
        <f>VLOOKUP(A2,#REF!,2,FALSE)</f>
        <v>#REF!</v>
      </c>
      <c r="C3" s="365" t="e">
        <f>VLOOKUP(B2,#REF!,2,FALSE)</f>
        <v>#VALUE!</v>
      </c>
      <c r="D3" s="365" t="e">
        <f>VLOOKUP(C2,#REF!,2,FALSE)</f>
        <v>#REF!</v>
      </c>
      <c r="E3" s="365" t="e">
        <f>VLOOKUP(D2,#REF!,2,FALSE)</f>
        <v>#REF!</v>
      </c>
      <c r="F3" s="365" t="e">
        <v>#REF!</v>
      </c>
      <c r="G3" s="365" t="e">
        <v>#REF!</v>
      </c>
      <c r="H3" s="365" t="e">
        <v>#REF!</v>
      </c>
      <c r="I3" s="365" t="e">
        <v>#REF!</v>
      </c>
      <c r="J3" s="365" t="e">
        <v>#REF!</v>
      </c>
      <c r="K3" s="365" t="e">
        <v>#REF!</v>
      </c>
      <c r="L3" s="365" t="e">
        <v>#REF!</v>
      </c>
      <c r="M3" s="365" t="e">
        <v>#REF!</v>
      </c>
      <c r="N3" s="365" t="e">
        <v>#REF!</v>
      </c>
      <c r="O3" s="365" t="e">
        <v>#REF!</v>
      </c>
    </row>
    <row r="4" spans="1:15" ht="12.75">
      <c r="A4" s="10"/>
      <c r="B4" s="10"/>
      <c r="C4" s="10"/>
      <c r="D4" s="10"/>
      <c r="E4" s="12" t="s">
        <v>30</v>
      </c>
      <c r="F4" s="13">
        <v>0</v>
      </c>
      <c r="G4" s="13">
        <v>1</v>
      </c>
      <c r="H4" s="13">
        <v>2</v>
      </c>
      <c r="I4" s="13">
        <v>3</v>
      </c>
      <c r="J4" s="13">
        <v>4</v>
      </c>
      <c r="K4" s="13">
        <v>5</v>
      </c>
      <c r="L4" s="13">
        <v>6</v>
      </c>
      <c r="M4" s="13">
        <v>7</v>
      </c>
      <c r="N4" s="13">
        <v>8</v>
      </c>
      <c r="O4" s="13">
        <v>9</v>
      </c>
    </row>
    <row r="5" spans="1:15" ht="26.25">
      <c r="A5" s="18" t="s">
        <v>26</v>
      </c>
      <c r="B5" s="10" t="s">
        <v>19</v>
      </c>
      <c r="C5" s="10" t="s">
        <v>27</v>
      </c>
      <c r="D5" s="10" t="s">
        <v>28</v>
      </c>
      <c r="E5" s="10" t="s">
        <v>29</v>
      </c>
      <c r="F5" s="11" t="s">
        <v>31</v>
      </c>
      <c r="G5" s="11" t="s">
        <v>32</v>
      </c>
      <c r="H5" s="11" t="s">
        <v>33</v>
      </c>
      <c r="I5" s="11" t="s">
        <v>34</v>
      </c>
      <c r="J5" s="11" t="s">
        <v>35</v>
      </c>
      <c r="K5" s="11" t="s">
        <v>36</v>
      </c>
      <c r="L5" s="11" t="s">
        <v>37</v>
      </c>
      <c r="M5" s="11" t="s">
        <v>38</v>
      </c>
      <c r="N5" s="11" t="s">
        <v>39</v>
      </c>
      <c r="O5" s="11" t="s">
        <v>40</v>
      </c>
    </row>
    <row r="6" spans="1:15" ht="15.75">
      <c r="A6" s="5" t="s">
        <v>20</v>
      </c>
      <c r="B6" s="4"/>
      <c r="C6" s="4"/>
      <c r="D6" s="4"/>
      <c r="E6" s="4"/>
      <c r="F6" s="4"/>
      <c r="G6" s="4"/>
      <c r="H6" s="4"/>
      <c r="I6" s="4"/>
      <c r="J6" s="4"/>
      <c r="K6" s="4"/>
      <c r="L6" s="4"/>
      <c r="M6" s="4"/>
      <c r="N6" s="4"/>
      <c r="O6" s="4"/>
    </row>
    <row r="7" spans="1:15" ht="12.75">
      <c r="A7" s="6" t="s">
        <v>25</v>
      </c>
      <c r="B7" s="6"/>
      <c r="C7" s="6"/>
      <c r="D7" s="6"/>
      <c r="E7" s="6"/>
      <c r="F7" s="6"/>
      <c r="G7" s="6"/>
      <c r="H7" s="6"/>
      <c r="I7" s="6"/>
      <c r="J7" s="6"/>
      <c r="K7" s="6"/>
      <c r="L7" s="6"/>
      <c r="M7" s="6"/>
      <c r="N7" s="6"/>
      <c r="O7" s="6"/>
    </row>
    <row r="8" spans="1:15" ht="12.75">
      <c r="A8" s="1">
        <v>1</v>
      </c>
      <c r="B8" s="2"/>
      <c r="C8" s="2"/>
      <c r="D8" s="1" t="s">
        <v>151</v>
      </c>
      <c r="E8" s="14">
        <f>SUM(F8:O8)</f>
        <v>0</v>
      </c>
      <c r="F8" s="7">
        <v>0</v>
      </c>
      <c r="G8" s="7">
        <v>0</v>
      </c>
      <c r="H8" s="7">
        <v>0</v>
      </c>
      <c r="I8" s="7">
        <v>0</v>
      </c>
      <c r="J8" s="7">
        <v>0</v>
      </c>
      <c r="K8" s="7">
        <v>0</v>
      </c>
      <c r="L8" s="7">
        <v>0</v>
      </c>
      <c r="M8" s="7">
        <v>0</v>
      </c>
      <c r="N8" s="7">
        <v>0</v>
      </c>
      <c r="O8" s="7">
        <v>0</v>
      </c>
    </row>
    <row r="9" spans="1:15" ht="12.75">
      <c r="A9" s="1">
        <v>2</v>
      </c>
      <c r="B9" s="2"/>
      <c r="C9" s="2"/>
      <c r="D9" s="1" t="s">
        <v>151</v>
      </c>
      <c r="E9" s="14">
        <f>SUM(F9:O9)</f>
        <v>0</v>
      </c>
      <c r="F9" s="7">
        <v>0</v>
      </c>
      <c r="G9" s="7">
        <v>0</v>
      </c>
      <c r="H9" s="7">
        <v>0</v>
      </c>
      <c r="I9" s="7">
        <v>0</v>
      </c>
      <c r="J9" s="7">
        <v>0</v>
      </c>
      <c r="K9" s="7">
        <v>0</v>
      </c>
      <c r="L9" s="7">
        <v>0</v>
      </c>
      <c r="M9" s="7">
        <v>0</v>
      </c>
      <c r="N9" s="7">
        <v>0</v>
      </c>
      <c r="O9" s="7">
        <v>0</v>
      </c>
    </row>
    <row r="10" spans="1:15" ht="12.75">
      <c r="A10" s="1">
        <v>3</v>
      </c>
      <c r="B10" s="2"/>
      <c r="C10" s="2"/>
      <c r="D10" s="1" t="s">
        <v>151</v>
      </c>
      <c r="E10" s="14">
        <f>SUM(F10:O10)</f>
        <v>0</v>
      </c>
      <c r="F10" s="7">
        <v>0</v>
      </c>
      <c r="G10" s="7">
        <v>0</v>
      </c>
      <c r="H10" s="7">
        <v>0</v>
      </c>
      <c r="I10" s="7">
        <v>0</v>
      </c>
      <c r="J10" s="7">
        <v>0</v>
      </c>
      <c r="K10" s="7">
        <v>0</v>
      </c>
      <c r="L10" s="7">
        <v>0</v>
      </c>
      <c r="M10" s="7">
        <v>0</v>
      </c>
      <c r="N10" s="7">
        <v>0</v>
      </c>
      <c r="O10" s="7">
        <v>0</v>
      </c>
    </row>
    <row r="11" spans="1:15" ht="12.75">
      <c r="A11" s="1">
        <v>4</v>
      </c>
      <c r="E11" s="14">
        <f>SUM(F11:O11)</f>
        <v>0</v>
      </c>
      <c r="F11" s="7">
        <v>0</v>
      </c>
      <c r="G11" s="7">
        <v>0</v>
      </c>
      <c r="H11" s="7">
        <v>0</v>
      </c>
      <c r="I11" s="7">
        <v>0</v>
      </c>
      <c r="J11" s="7">
        <v>0</v>
      </c>
      <c r="K11" s="7">
        <v>0</v>
      </c>
      <c r="L11" s="7">
        <v>0</v>
      </c>
      <c r="M11" s="7">
        <v>0</v>
      </c>
      <c r="N11" s="7">
        <v>0</v>
      </c>
      <c r="O11" s="7">
        <v>0</v>
      </c>
    </row>
    <row r="12" spans="1:15" ht="12.75">
      <c r="A12" s="1">
        <v>5</v>
      </c>
      <c r="E12" s="14">
        <f>SUM(F12:O12)</f>
        <v>0</v>
      </c>
      <c r="F12" s="7">
        <v>0</v>
      </c>
      <c r="G12" s="7">
        <v>0</v>
      </c>
      <c r="H12" s="7">
        <v>0</v>
      </c>
      <c r="I12" s="7">
        <v>0</v>
      </c>
      <c r="J12" s="7">
        <v>0</v>
      </c>
      <c r="K12" s="7">
        <v>0</v>
      </c>
      <c r="L12" s="7">
        <v>0</v>
      </c>
      <c r="M12" s="7">
        <v>0</v>
      </c>
      <c r="N12" s="7">
        <v>0</v>
      </c>
      <c r="O12" s="7">
        <v>0</v>
      </c>
    </row>
    <row r="13" spans="5:15" ht="12.75">
      <c r="E13" s="14"/>
      <c r="F13" s="7"/>
      <c r="G13" s="7"/>
      <c r="H13" s="7"/>
      <c r="I13" s="7"/>
      <c r="J13" s="7"/>
      <c r="K13" s="7"/>
      <c r="L13" s="7"/>
      <c r="M13" s="7"/>
      <c r="N13" s="7"/>
      <c r="O13" s="7"/>
    </row>
    <row r="14" spans="1:15" ht="12.75">
      <c r="A14" s="6" t="s">
        <v>41</v>
      </c>
      <c r="B14" s="6"/>
      <c r="C14" s="6"/>
      <c r="D14" s="6"/>
      <c r="E14" s="15"/>
      <c r="F14" s="8"/>
      <c r="G14" s="8"/>
      <c r="H14" s="8"/>
      <c r="I14" s="8"/>
      <c r="J14" s="8"/>
      <c r="K14" s="8"/>
      <c r="L14" s="8"/>
      <c r="M14" s="8"/>
      <c r="N14" s="8"/>
      <c r="O14" s="8"/>
    </row>
    <row r="15" spans="1:15" ht="12.75">
      <c r="A15" s="1">
        <v>6</v>
      </c>
      <c r="D15" s="1" t="s">
        <v>151</v>
      </c>
      <c r="E15" s="14">
        <f>SUM(F15:O15)</f>
        <v>0</v>
      </c>
      <c r="F15" s="7">
        <v>0</v>
      </c>
      <c r="G15" s="7">
        <v>0</v>
      </c>
      <c r="H15" s="7">
        <v>0</v>
      </c>
      <c r="I15" s="7">
        <v>0</v>
      </c>
      <c r="J15" s="7">
        <v>0</v>
      </c>
      <c r="K15" s="7">
        <v>0</v>
      </c>
      <c r="L15" s="7">
        <v>0</v>
      </c>
      <c r="M15" s="7">
        <v>0</v>
      </c>
      <c r="N15" s="7">
        <v>0</v>
      </c>
      <c r="O15" s="7">
        <v>0</v>
      </c>
    </row>
    <row r="16" spans="1:15" ht="12.75">
      <c r="A16" s="1">
        <v>7</v>
      </c>
      <c r="D16" s="1" t="s">
        <v>151</v>
      </c>
      <c r="E16" s="14">
        <f>SUM(F16:O16)</f>
        <v>0</v>
      </c>
      <c r="F16" s="7">
        <v>0</v>
      </c>
      <c r="G16" s="7">
        <v>0</v>
      </c>
      <c r="H16" s="7">
        <v>0</v>
      </c>
      <c r="I16" s="7">
        <v>0</v>
      </c>
      <c r="J16" s="7">
        <v>0</v>
      </c>
      <c r="K16" s="7">
        <v>0</v>
      </c>
      <c r="L16" s="7">
        <v>0</v>
      </c>
      <c r="M16" s="7">
        <v>0</v>
      </c>
      <c r="N16" s="7">
        <v>0</v>
      </c>
      <c r="O16" s="7">
        <v>0</v>
      </c>
    </row>
    <row r="17" spans="2:15" s="3" customFormat="1" ht="12.75">
      <c r="B17" s="3" t="s">
        <v>42</v>
      </c>
      <c r="E17" s="14">
        <f>SUM(E8:E12)</f>
        <v>0</v>
      </c>
      <c r="F17" s="14">
        <v>0</v>
      </c>
      <c r="G17" s="14">
        <v>0</v>
      </c>
      <c r="H17" s="14">
        <v>0</v>
      </c>
      <c r="I17" s="14">
        <v>0</v>
      </c>
      <c r="J17" s="14">
        <v>0</v>
      </c>
      <c r="K17" s="14">
        <v>0</v>
      </c>
      <c r="L17" s="14">
        <v>0</v>
      </c>
      <c r="M17" s="14">
        <v>0</v>
      </c>
      <c r="N17" s="14">
        <v>0</v>
      </c>
      <c r="O17" s="14">
        <v>0</v>
      </c>
    </row>
    <row r="18" spans="2:15" s="3" customFormat="1" ht="12.75">
      <c r="B18" s="3" t="s">
        <v>43</v>
      </c>
      <c r="E18" s="14">
        <f>SUM(E15:E16)</f>
        <v>0</v>
      </c>
      <c r="F18" s="14">
        <v>0</v>
      </c>
      <c r="G18" s="14">
        <v>0</v>
      </c>
      <c r="H18" s="14">
        <v>0</v>
      </c>
      <c r="I18" s="14">
        <v>0</v>
      </c>
      <c r="J18" s="14">
        <v>0</v>
      </c>
      <c r="K18" s="14">
        <v>0</v>
      </c>
      <c r="L18" s="14">
        <v>0</v>
      </c>
      <c r="M18" s="14">
        <v>0</v>
      </c>
      <c r="N18" s="14">
        <v>0</v>
      </c>
      <c r="O18" s="14">
        <v>0</v>
      </c>
    </row>
    <row r="19" spans="1:15" ht="15.75">
      <c r="A19" s="5" t="s">
        <v>46</v>
      </c>
      <c r="B19" s="4"/>
      <c r="C19" s="16" t="s">
        <v>49</v>
      </c>
      <c r="D19" s="4"/>
      <c r="E19" s="9"/>
      <c r="F19" s="9"/>
      <c r="G19" s="9"/>
      <c r="H19" s="9"/>
      <c r="I19" s="9"/>
      <c r="J19" s="9"/>
      <c r="K19" s="9"/>
      <c r="L19" s="9"/>
      <c r="M19" s="9"/>
      <c r="N19" s="9"/>
      <c r="O19" s="9"/>
    </row>
    <row r="20" spans="1:15" ht="12.75">
      <c r="A20" s="1">
        <v>1</v>
      </c>
      <c r="C20" s="17" t="s">
        <v>50</v>
      </c>
      <c r="D20" s="1" t="s">
        <v>151</v>
      </c>
      <c r="E20" s="14">
        <f>SUM(F20:O20)</f>
        <v>0</v>
      </c>
      <c r="F20" s="7">
        <v>0</v>
      </c>
      <c r="G20" s="7">
        <v>0</v>
      </c>
      <c r="H20" s="7">
        <v>0</v>
      </c>
      <c r="I20" s="7">
        <v>0</v>
      </c>
      <c r="J20" s="7">
        <v>0</v>
      </c>
      <c r="K20" s="7">
        <v>0</v>
      </c>
      <c r="L20" s="7">
        <v>0</v>
      </c>
      <c r="M20" s="7">
        <v>0</v>
      </c>
      <c r="N20" s="7">
        <v>0</v>
      </c>
      <c r="O20" s="7">
        <v>0</v>
      </c>
    </row>
    <row r="21" spans="1:15" ht="12.75">
      <c r="A21" s="1">
        <v>2</v>
      </c>
      <c r="C21" s="17"/>
      <c r="E21" s="14">
        <f>SUM(F21:O21)</f>
        <v>0</v>
      </c>
      <c r="F21" s="7">
        <v>0</v>
      </c>
      <c r="G21" s="7">
        <v>0</v>
      </c>
      <c r="H21" s="7">
        <v>0</v>
      </c>
      <c r="I21" s="7">
        <v>0</v>
      </c>
      <c r="J21" s="7">
        <v>0</v>
      </c>
      <c r="K21" s="7">
        <v>0</v>
      </c>
      <c r="L21" s="7">
        <v>0</v>
      </c>
      <c r="M21" s="7">
        <v>0</v>
      </c>
      <c r="N21" s="7">
        <v>0</v>
      </c>
      <c r="O21" s="7">
        <v>0</v>
      </c>
    </row>
    <row r="22" spans="1:15" ht="12.75">
      <c r="A22" s="1">
        <v>3</v>
      </c>
      <c r="C22" s="17"/>
      <c r="E22" s="14">
        <f>SUM(F22:O22)</f>
        <v>0</v>
      </c>
      <c r="F22" s="7">
        <v>0</v>
      </c>
      <c r="G22" s="7">
        <v>0</v>
      </c>
      <c r="H22" s="7">
        <v>0</v>
      </c>
      <c r="I22" s="7">
        <v>0</v>
      </c>
      <c r="J22" s="7">
        <v>0</v>
      </c>
      <c r="K22" s="7">
        <v>0</v>
      </c>
      <c r="L22" s="7">
        <v>0</v>
      </c>
      <c r="M22" s="7">
        <v>0</v>
      </c>
      <c r="N22" s="7">
        <v>0</v>
      </c>
      <c r="O22" s="7">
        <v>0</v>
      </c>
    </row>
    <row r="23" spans="3:15" ht="12.75">
      <c r="C23" s="17"/>
      <c r="E23" s="14"/>
      <c r="F23" s="7"/>
      <c r="G23" s="7"/>
      <c r="H23" s="7"/>
      <c r="I23" s="7"/>
      <c r="J23" s="7"/>
      <c r="K23" s="7"/>
      <c r="L23" s="7"/>
      <c r="M23" s="7"/>
      <c r="N23" s="7"/>
      <c r="O23" s="7"/>
    </row>
    <row r="24" spans="1:15" ht="15.75">
      <c r="A24" s="5" t="s">
        <v>29</v>
      </c>
      <c r="B24" s="4"/>
      <c r="C24" s="4"/>
      <c r="D24" s="4"/>
      <c r="E24" s="9"/>
      <c r="F24" s="9"/>
      <c r="G24" s="9"/>
      <c r="H24" s="9"/>
      <c r="I24" s="9"/>
      <c r="J24" s="9"/>
      <c r="K24" s="9"/>
      <c r="L24" s="9"/>
      <c r="M24" s="9"/>
      <c r="N24" s="9"/>
      <c r="O24" s="9"/>
    </row>
    <row r="25" spans="2:15" ht="12.75">
      <c r="B25" s="1" t="s">
        <v>44</v>
      </c>
      <c r="E25" s="14">
        <f>SUM(E17:E18)</f>
        <v>0</v>
      </c>
      <c r="F25" s="7">
        <v>0</v>
      </c>
      <c r="G25" s="7">
        <v>0</v>
      </c>
      <c r="H25" s="7">
        <v>0</v>
      </c>
      <c r="I25" s="7">
        <v>0</v>
      </c>
      <c r="J25" s="7">
        <v>0</v>
      </c>
      <c r="K25" s="7">
        <v>0</v>
      </c>
      <c r="L25" s="7">
        <v>0</v>
      </c>
      <c r="M25" s="7">
        <v>0</v>
      </c>
      <c r="N25" s="7">
        <v>0</v>
      </c>
      <c r="O25" s="7">
        <v>0</v>
      </c>
    </row>
    <row r="26" spans="2:15" ht="12.75">
      <c r="B26" s="1" t="s">
        <v>47</v>
      </c>
      <c r="E26" s="14">
        <f>SUM(E20:E22)</f>
        <v>0</v>
      </c>
      <c r="F26" s="7">
        <v>0</v>
      </c>
      <c r="G26" s="7">
        <v>0</v>
      </c>
      <c r="H26" s="7">
        <v>0</v>
      </c>
      <c r="I26" s="7">
        <v>0</v>
      </c>
      <c r="J26" s="7">
        <v>0</v>
      </c>
      <c r="K26" s="7">
        <v>0</v>
      </c>
      <c r="L26" s="7">
        <v>0</v>
      </c>
      <c r="M26" s="7">
        <v>0</v>
      </c>
      <c r="N26" s="7">
        <v>0</v>
      </c>
      <c r="O26" s="7">
        <v>0</v>
      </c>
    </row>
    <row r="27" spans="2:15" s="3" customFormat="1" ht="12.75">
      <c r="B27" s="3" t="s">
        <v>48</v>
      </c>
      <c r="E27" s="14">
        <f>E25-E26</f>
        <v>0</v>
      </c>
      <c r="F27" s="14">
        <v>0</v>
      </c>
      <c r="G27" s="14">
        <v>0</v>
      </c>
      <c r="H27" s="14">
        <v>0</v>
      </c>
      <c r="I27" s="14">
        <v>0</v>
      </c>
      <c r="J27" s="14">
        <v>0</v>
      </c>
      <c r="K27" s="14">
        <v>0</v>
      </c>
      <c r="L27" s="14">
        <v>0</v>
      </c>
      <c r="M27" s="14">
        <v>0</v>
      </c>
      <c r="N27" s="14">
        <v>0</v>
      </c>
      <c r="O27" s="14">
        <v>0</v>
      </c>
    </row>
    <row r="28" spans="1:15" ht="15.75">
      <c r="A28" s="5" t="s">
        <v>45</v>
      </c>
      <c r="B28" s="4"/>
      <c r="C28" s="4"/>
      <c r="D28" s="4"/>
      <c r="E28" s="9"/>
      <c r="F28" s="9"/>
      <c r="G28" s="9"/>
      <c r="H28" s="9"/>
      <c r="I28" s="9"/>
      <c r="J28" s="9"/>
      <c r="K28" s="9"/>
      <c r="L28" s="9"/>
      <c r="M28" s="9"/>
      <c r="N28" s="9"/>
      <c r="O28" s="9"/>
    </row>
    <row r="29" spans="2:15" ht="12.75">
      <c r="B29" s="1" t="s">
        <v>20</v>
      </c>
      <c r="E29" s="14">
        <f>E25*2.4</f>
        <v>0</v>
      </c>
      <c r="F29" s="7">
        <v>0</v>
      </c>
      <c r="G29" s="7">
        <v>0</v>
      </c>
      <c r="H29" s="7">
        <v>0</v>
      </c>
      <c r="I29" s="7">
        <v>0</v>
      </c>
      <c r="J29" s="7">
        <v>0</v>
      </c>
      <c r="K29" s="7">
        <v>0</v>
      </c>
      <c r="L29" s="7">
        <v>0</v>
      </c>
      <c r="M29" s="7">
        <v>0</v>
      </c>
      <c r="N29" s="7">
        <v>0</v>
      </c>
      <c r="O29" s="7">
        <v>0</v>
      </c>
    </row>
    <row r="30" spans="2:15" ht="12.75">
      <c r="B30" s="1" t="s">
        <v>46</v>
      </c>
      <c r="E30" s="14">
        <f>E26*2.4</f>
        <v>0</v>
      </c>
      <c r="F30" s="7">
        <v>0</v>
      </c>
      <c r="G30" s="7">
        <v>0</v>
      </c>
      <c r="H30" s="7">
        <v>0</v>
      </c>
      <c r="I30" s="7">
        <v>0</v>
      </c>
      <c r="J30" s="7">
        <v>0</v>
      </c>
      <c r="K30" s="7">
        <v>0</v>
      </c>
      <c r="L30" s="7">
        <v>0</v>
      </c>
      <c r="M30" s="7">
        <v>0</v>
      </c>
      <c r="N30" s="7">
        <v>0</v>
      </c>
      <c r="O30" s="7">
        <v>0</v>
      </c>
    </row>
  </sheetData>
  <sheetProtection/>
  <mergeCells count="1">
    <mergeCell ref="B2:O3"/>
  </mergeCells>
  <dataValidations count="1">
    <dataValidation type="list" allowBlank="1" showInputMessage="1" showErrorMessage="1" sqref="C20:C23">
      <formula1>"Y, N"</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O30"/>
  <sheetViews>
    <sheetView zoomScalePageLayoutView="0" workbookViewId="0" topLeftCell="A1">
      <selection activeCell="D32" sqref="D32"/>
    </sheetView>
  </sheetViews>
  <sheetFormatPr defaultColWidth="9.140625" defaultRowHeight="12.75"/>
  <cols>
    <col min="1" max="1" width="4.7109375" style="1" customWidth="1"/>
    <col min="2" max="2" width="24.140625" style="1" customWidth="1"/>
    <col min="3" max="16384" width="9.140625" style="1" customWidth="1"/>
  </cols>
  <sheetData>
    <row r="1" ht="12.75">
      <c r="A1" s="1">
        <v>7</v>
      </c>
    </row>
    <row r="2" spans="2:15" ht="12.75">
      <c r="B2" s="382" t="str">
        <f>VLOOKUP(A1,Summary!$B$7:$C$36,2,FALSE)</f>
        <v>The NHS Commissioning Board will consider publishing commissioning guidance for support to assist patients to make the best use of the information provided.</v>
      </c>
      <c r="C2" s="365" t="e">
        <f>VLOOKUP(B1,#REF!,2,FALSE)</f>
        <v>#REF!</v>
      </c>
      <c r="D2" s="365" t="e">
        <f>VLOOKUP(C1,#REF!,2,FALSE)</f>
        <v>#REF!</v>
      </c>
      <c r="E2" s="365" t="e">
        <f>VLOOKUP(D1,#REF!,2,FALSE)</f>
        <v>#REF!</v>
      </c>
      <c r="F2" s="365" t="e">
        <v>#REF!</v>
      </c>
      <c r="G2" s="365" t="e">
        <v>#REF!</v>
      </c>
      <c r="H2" s="365" t="e">
        <v>#REF!</v>
      </c>
      <c r="I2" s="365" t="e">
        <v>#REF!</v>
      </c>
      <c r="J2" s="365" t="e">
        <v>#REF!</v>
      </c>
      <c r="K2" s="365" t="e">
        <v>#REF!</v>
      </c>
      <c r="L2" s="365" t="e">
        <v>#REF!</v>
      </c>
      <c r="M2" s="365" t="e">
        <v>#REF!</v>
      </c>
      <c r="N2" s="365" t="e">
        <v>#REF!</v>
      </c>
      <c r="O2" s="365" t="e">
        <v>#REF!</v>
      </c>
    </row>
    <row r="3" spans="2:15" ht="12.75">
      <c r="B3" s="365" t="e">
        <f>VLOOKUP(A2,#REF!,2,FALSE)</f>
        <v>#REF!</v>
      </c>
      <c r="C3" s="365" t="e">
        <f>VLOOKUP(B2,#REF!,2,FALSE)</f>
        <v>#REF!</v>
      </c>
      <c r="D3" s="365" t="e">
        <f>VLOOKUP(C2,#REF!,2,FALSE)</f>
        <v>#REF!</v>
      </c>
      <c r="E3" s="365" t="e">
        <f>VLOOKUP(D2,#REF!,2,FALSE)</f>
        <v>#REF!</v>
      </c>
      <c r="F3" s="365" t="e">
        <v>#REF!</v>
      </c>
      <c r="G3" s="365" t="e">
        <v>#REF!</v>
      </c>
      <c r="H3" s="365" t="e">
        <v>#REF!</v>
      </c>
      <c r="I3" s="365" t="e">
        <v>#REF!</v>
      </c>
      <c r="J3" s="365" t="e">
        <v>#REF!</v>
      </c>
      <c r="K3" s="365" t="e">
        <v>#REF!</v>
      </c>
      <c r="L3" s="365" t="e">
        <v>#REF!</v>
      </c>
      <c r="M3" s="365" t="e">
        <v>#REF!</v>
      </c>
      <c r="N3" s="365" t="e">
        <v>#REF!</v>
      </c>
      <c r="O3" s="365" t="e">
        <v>#REF!</v>
      </c>
    </row>
    <row r="4" spans="1:15" ht="12.75">
      <c r="A4" s="10"/>
      <c r="B4" s="10"/>
      <c r="C4" s="10"/>
      <c r="D4" s="10"/>
      <c r="E4" s="12" t="s">
        <v>30</v>
      </c>
      <c r="F4" s="13">
        <v>0</v>
      </c>
      <c r="G4" s="13">
        <v>1</v>
      </c>
      <c r="H4" s="13">
        <v>2</v>
      </c>
      <c r="I4" s="13">
        <v>3</v>
      </c>
      <c r="J4" s="13">
        <v>4</v>
      </c>
      <c r="K4" s="13">
        <v>5</v>
      </c>
      <c r="L4" s="13">
        <v>6</v>
      </c>
      <c r="M4" s="13">
        <v>7</v>
      </c>
      <c r="N4" s="13">
        <v>8</v>
      </c>
      <c r="O4" s="13">
        <v>9</v>
      </c>
    </row>
    <row r="5" spans="1:15" ht="26.25">
      <c r="A5" s="18" t="s">
        <v>26</v>
      </c>
      <c r="B5" s="10" t="s">
        <v>19</v>
      </c>
      <c r="C5" s="10" t="s">
        <v>27</v>
      </c>
      <c r="D5" s="10" t="s">
        <v>28</v>
      </c>
      <c r="E5" s="10" t="s">
        <v>29</v>
      </c>
      <c r="F5" s="11" t="s">
        <v>31</v>
      </c>
      <c r="G5" s="11" t="s">
        <v>32</v>
      </c>
      <c r="H5" s="11" t="s">
        <v>33</v>
      </c>
      <c r="I5" s="11" t="s">
        <v>34</v>
      </c>
      <c r="J5" s="11" t="s">
        <v>35</v>
      </c>
      <c r="K5" s="11" t="s">
        <v>36</v>
      </c>
      <c r="L5" s="11" t="s">
        <v>37</v>
      </c>
      <c r="M5" s="11" t="s">
        <v>38</v>
      </c>
      <c r="N5" s="11" t="s">
        <v>39</v>
      </c>
      <c r="O5" s="11" t="s">
        <v>40</v>
      </c>
    </row>
    <row r="6" spans="1:15" ht="15.75">
      <c r="A6" s="5" t="s">
        <v>20</v>
      </c>
      <c r="B6" s="4"/>
      <c r="C6" s="4"/>
      <c r="D6" s="4"/>
      <c r="E6" s="4"/>
      <c r="F6" s="4"/>
      <c r="G6" s="4"/>
      <c r="H6" s="4"/>
      <c r="I6" s="4"/>
      <c r="J6" s="4"/>
      <c r="K6" s="4"/>
      <c r="L6" s="4"/>
      <c r="M6" s="4"/>
      <c r="N6" s="4"/>
      <c r="O6" s="4"/>
    </row>
    <row r="7" spans="1:15" ht="12.75">
      <c r="A7" s="6" t="s">
        <v>25</v>
      </c>
      <c r="B7" s="6"/>
      <c r="C7" s="6"/>
      <c r="D7" s="6"/>
      <c r="E7" s="6"/>
      <c r="F7" s="6"/>
      <c r="G7" s="6"/>
      <c r="H7" s="6"/>
      <c r="I7" s="6"/>
      <c r="J7" s="6"/>
      <c r="K7" s="6"/>
      <c r="L7" s="6"/>
      <c r="M7" s="6"/>
      <c r="N7" s="6"/>
      <c r="O7" s="6"/>
    </row>
    <row r="8" spans="1:15" ht="12.75">
      <c r="A8" s="1">
        <v>1</v>
      </c>
      <c r="B8" s="2"/>
      <c r="C8" s="2"/>
      <c r="D8" s="1" t="s">
        <v>151</v>
      </c>
      <c r="E8" s="14">
        <f>SUM(F8:O8)</f>
        <v>0</v>
      </c>
      <c r="F8" s="7">
        <v>0</v>
      </c>
      <c r="G8" s="7">
        <v>0</v>
      </c>
      <c r="H8" s="7">
        <v>0</v>
      </c>
      <c r="I8" s="7">
        <v>0</v>
      </c>
      <c r="J8" s="7">
        <v>0</v>
      </c>
      <c r="K8" s="7">
        <v>0</v>
      </c>
      <c r="L8" s="7">
        <v>0</v>
      </c>
      <c r="M8" s="7">
        <v>0</v>
      </c>
      <c r="N8" s="7">
        <v>0</v>
      </c>
      <c r="O8" s="7">
        <v>0</v>
      </c>
    </row>
    <row r="9" spans="1:15" ht="12.75">
      <c r="A9" s="1">
        <v>2</v>
      </c>
      <c r="B9" s="2"/>
      <c r="C9" s="2"/>
      <c r="D9" s="1" t="s">
        <v>151</v>
      </c>
      <c r="E9" s="14">
        <f>SUM(F9:O9)</f>
        <v>0</v>
      </c>
      <c r="F9" s="7">
        <v>0</v>
      </c>
      <c r="G9" s="7">
        <v>0</v>
      </c>
      <c r="H9" s="7">
        <v>0</v>
      </c>
      <c r="I9" s="7">
        <v>0</v>
      </c>
      <c r="J9" s="7">
        <v>0</v>
      </c>
      <c r="K9" s="7">
        <v>0</v>
      </c>
      <c r="L9" s="7">
        <v>0</v>
      </c>
      <c r="M9" s="7">
        <v>0</v>
      </c>
      <c r="N9" s="7">
        <v>0</v>
      </c>
      <c r="O9" s="7">
        <v>0</v>
      </c>
    </row>
    <row r="10" spans="1:15" ht="12.75">
      <c r="A10" s="1">
        <v>3</v>
      </c>
      <c r="B10" s="2"/>
      <c r="C10" s="2"/>
      <c r="D10" s="1" t="s">
        <v>151</v>
      </c>
      <c r="E10" s="14">
        <f>SUM(F10:O10)</f>
        <v>0</v>
      </c>
      <c r="F10" s="7">
        <v>0</v>
      </c>
      <c r="G10" s="7">
        <v>0</v>
      </c>
      <c r="H10" s="7">
        <v>0</v>
      </c>
      <c r="I10" s="7">
        <v>0</v>
      </c>
      <c r="J10" s="7">
        <v>0</v>
      </c>
      <c r="K10" s="7">
        <v>0</v>
      </c>
      <c r="L10" s="7">
        <v>0</v>
      </c>
      <c r="M10" s="7">
        <v>0</v>
      </c>
      <c r="N10" s="7">
        <v>0</v>
      </c>
      <c r="O10" s="7">
        <v>0</v>
      </c>
    </row>
    <row r="11" spans="1:15" ht="12.75">
      <c r="A11" s="1">
        <v>4</v>
      </c>
      <c r="E11" s="14">
        <f>SUM(F11:O11)</f>
        <v>0</v>
      </c>
      <c r="F11" s="7">
        <v>0</v>
      </c>
      <c r="G11" s="7">
        <v>0</v>
      </c>
      <c r="H11" s="7">
        <v>0</v>
      </c>
      <c r="I11" s="7">
        <v>0</v>
      </c>
      <c r="J11" s="7">
        <v>0</v>
      </c>
      <c r="K11" s="7">
        <v>0</v>
      </c>
      <c r="L11" s="7">
        <v>0</v>
      </c>
      <c r="M11" s="7">
        <v>0</v>
      </c>
      <c r="N11" s="7">
        <v>0</v>
      </c>
      <c r="O11" s="7">
        <v>0</v>
      </c>
    </row>
    <row r="12" spans="1:15" ht="12.75">
      <c r="A12" s="1">
        <v>5</v>
      </c>
      <c r="E12" s="14">
        <f>SUM(F12:O12)</f>
        <v>0</v>
      </c>
      <c r="F12" s="7">
        <v>0</v>
      </c>
      <c r="G12" s="7">
        <v>0</v>
      </c>
      <c r="H12" s="7">
        <v>0</v>
      </c>
      <c r="I12" s="7">
        <v>0</v>
      </c>
      <c r="J12" s="7">
        <v>0</v>
      </c>
      <c r="K12" s="7">
        <v>0</v>
      </c>
      <c r="L12" s="7">
        <v>0</v>
      </c>
      <c r="M12" s="7">
        <v>0</v>
      </c>
      <c r="N12" s="7">
        <v>0</v>
      </c>
      <c r="O12" s="7">
        <v>0</v>
      </c>
    </row>
    <row r="13" spans="5:15" ht="12.75">
      <c r="E13" s="14"/>
      <c r="F13" s="7"/>
      <c r="G13" s="7"/>
      <c r="H13" s="7"/>
      <c r="I13" s="7"/>
      <c r="J13" s="7"/>
      <c r="K13" s="7"/>
      <c r="L13" s="7"/>
      <c r="M13" s="7"/>
      <c r="N13" s="7"/>
      <c r="O13" s="7"/>
    </row>
    <row r="14" spans="1:15" ht="12.75">
      <c r="A14" s="6" t="s">
        <v>41</v>
      </c>
      <c r="B14" s="6"/>
      <c r="C14" s="6"/>
      <c r="D14" s="6"/>
      <c r="E14" s="15"/>
      <c r="F14" s="8"/>
      <c r="G14" s="8"/>
      <c r="H14" s="8"/>
      <c r="I14" s="8"/>
      <c r="J14" s="8"/>
      <c r="K14" s="8"/>
      <c r="L14" s="8"/>
      <c r="M14" s="8"/>
      <c r="N14" s="8"/>
      <c r="O14" s="8"/>
    </row>
    <row r="15" spans="1:15" ht="12.75">
      <c r="A15" s="1">
        <v>6</v>
      </c>
      <c r="D15" s="1" t="s">
        <v>151</v>
      </c>
      <c r="E15" s="14">
        <f>SUM(F15:O15)</f>
        <v>0</v>
      </c>
      <c r="F15" s="7">
        <v>0</v>
      </c>
      <c r="G15" s="7">
        <v>0</v>
      </c>
      <c r="H15" s="7">
        <v>0</v>
      </c>
      <c r="I15" s="7">
        <v>0</v>
      </c>
      <c r="J15" s="7">
        <v>0</v>
      </c>
      <c r="K15" s="7">
        <v>0</v>
      </c>
      <c r="L15" s="7">
        <v>0</v>
      </c>
      <c r="M15" s="7">
        <v>0</v>
      </c>
      <c r="N15" s="7">
        <v>0</v>
      </c>
      <c r="O15" s="7">
        <v>0</v>
      </c>
    </row>
    <row r="16" spans="1:15" ht="12.75">
      <c r="A16" s="1">
        <v>7</v>
      </c>
      <c r="D16" s="1" t="s">
        <v>151</v>
      </c>
      <c r="E16" s="14">
        <f>SUM(F16:O16)</f>
        <v>0</v>
      </c>
      <c r="F16" s="7">
        <v>0</v>
      </c>
      <c r="G16" s="7">
        <v>0</v>
      </c>
      <c r="H16" s="7">
        <v>0</v>
      </c>
      <c r="I16" s="7">
        <v>0</v>
      </c>
      <c r="J16" s="7">
        <v>0</v>
      </c>
      <c r="K16" s="7">
        <v>0</v>
      </c>
      <c r="L16" s="7">
        <v>0</v>
      </c>
      <c r="M16" s="7">
        <v>0</v>
      </c>
      <c r="N16" s="7">
        <v>0</v>
      </c>
      <c r="O16" s="7">
        <v>0</v>
      </c>
    </row>
    <row r="17" spans="2:15" s="3" customFormat="1" ht="12.75">
      <c r="B17" s="3" t="s">
        <v>42</v>
      </c>
      <c r="E17" s="14">
        <f>SUM(E8:E12)</f>
        <v>0</v>
      </c>
      <c r="F17" s="14">
        <v>0</v>
      </c>
      <c r="G17" s="14">
        <v>0</v>
      </c>
      <c r="H17" s="14">
        <v>0</v>
      </c>
      <c r="I17" s="14">
        <v>0</v>
      </c>
      <c r="J17" s="14">
        <v>0</v>
      </c>
      <c r="K17" s="14">
        <v>0</v>
      </c>
      <c r="L17" s="14">
        <v>0</v>
      </c>
      <c r="M17" s="14">
        <v>0</v>
      </c>
      <c r="N17" s="14">
        <v>0</v>
      </c>
      <c r="O17" s="14">
        <v>0</v>
      </c>
    </row>
    <row r="18" spans="2:15" s="3" customFormat="1" ht="12.75">
      <c r="B18" s="3" t="s">
        <v>43</v>
      </c>
      <c r="E18" s="14">
        <f>SUM(E15:E16)</f>
        <v>0</v>
      </c>
      <c r="F18" s="14">
        <v>0</v>
      </c>
      <c r="G18" s="14">
        <v>0</v>
      </c>
      <c r="H18" s="14">
        <v>0</v>
      </c>
      <c r="I18" s="14">
        <v>0</v>
      </c>
      <c r="J18" s="14">
        <v>0</v>
      </c>
      <c r="K18" s="14">
        <v>0</v>
      </c>
      <c r="L18" s="14">
        <v>0</v>
      </c>
      <c r="M18" s="14">
        <v>0</v>
      </c>
      <c r="N18" s="14">
        <v>0</v>
      </c>
      <c r="O18" s="14">
        <v>0</v>
      </c>
    </row>
    <row r="19" spans="1:15" ht="15.75">
      <c r="A19" s="5" t="s">
        <v>46</v>
      </c>
      <c r="B19" s="4"/>
      <c r="C19" s="16" t="s">
        <v>49</v>
      </c>
      <c r="D19" s="4"/>
      <c r="E19" s="9"/>
      <c r="F19" s="9"/>
      <c r="G19" s="9"/>
      <c r="H19" s="9"/>
      <c r="I19" s="9"/>
      <c r="J19" s="9"/>
      <c r="K19" s="9"/>
      <c r="L19" s="9"/>
      <c r="M19" s="9"/>
      <c r="N19" s="9"/>
      <c r="O19" s="9"/>
    </row>
    <row r="20" spans="1:15" ht="12.75">
      <c r="A20" s="1">
        <v>1</v>
      </c>
      <c r="C20" s="17"/>
      <c r="E20" s="14">
        <f>SUM(F20:O20)</f>
        <v>0</v>
      </c>
      <c r="F20" s="7">
        <v>0</v>
      </c>
      <c r="G20" s="7">
        <v>0</v>
      </c>
      <c r="H20" s="7">
        <v>0</v>
      </c>
      <c r="I20" s="7">
        <v>0</v>
      </c>
      <c r="J20" s="7">
        <v>0</v>
      </c>
      <c r="K20" s="7">
        <v>0</v>
      </c>
      <c r="L20" s="7">
        <v>0</v>
      </c>
      <c r="M20" s="7">
        <v>0</v>
      </c>
      <c r="N20" s="7">
        <v>0</v>
      </c>
      <c r="O20" s="7">
        <v>0</v>
      </c>
    </row>
    <row r="21" spans="1:15" ht="12.75">
      <c r="A21" s="1">
        <v>2</v>
      </c>
      <c r="C21" s="17"/>
      <c r="E21" s="14">
        <f>SUM(F21:O21)</f>
        <v>0</v>
      </c>
      <c r="F21" s="7">
        <v>0</v>
      </c>
      <c r="G21" s="7">
        <v>0</v>
      </c>
      <c r="H21" s="7">
        <v>0</v>
      </c>
      <c r="I21" s="7">
        <v>0</v>
      </c>
      <c r="J21" s="7">
        <v>0</v>
      </c>
      <c r="K21" s="7">
        <v>0</v>
      </c>
      <c r="L21" s="7">
        <v>0</v>
      </c>
      <c r="M21" s="7">
        <v>0</v>
      </c>
      <c r="N21" s="7">
        <v>0</v>
      </c>
      <c r="O21" s="7">
        <v>0</v>
      </c>
    </row>
    <row r="22" spans="1:15" ht="12.75">
      <c r="A22" s="1">
        <v>3</v>
      </c>
      <c r="C22" s="17"/>
      <c r="E22" s="14">
        <f>SUM(F22:O22)</f>
        <v>0</v>
      </c>
      <c r="F22" s="7">
        <v>0</v>
      </c>
      <c r="G22" s="7">
        <v>0</v>
      </c>
      <c r="H22" s="7">
        <v>0</v>
      </c>
      <c r="I22" s="7">
        <v>0</v>
      </c>
      <c r="J22" s="7">
        <v>0</v>
      </c>
      <c r="K22" s="7">
        <v>0</v>
      </c>
      <c r="L22" s="7">
        <v>0</v>
      </c>
      <c r="M22" s="7">
        <v>0</v>
      </c>
      <c r="N22" s="7">
        <v>0</v>
      </c>
      <c r="O22" s="7">
        <v>0</v>
      </c>
    </row>
    <row r="23" spans="3:15" ht="12.75">
      <c r="C23" s="17"/>
      <c r="E23" s="14"/>
      <c r="F23" s="7"/>
      <c r="G23" s="7"/>
      <c r="H23" s="7"/>
      <c r="I23" s="7"/>
      <c r="J23" s="7"/>
      <c r="K23" s="7"/>
      <c r="L23" s="7"/>
      <c r="M23" s="7"/>
      <c r="N23" s="7"/>
      <c r="O23" s="7"/>
    </row>
    <row r="24" spans="1:15" ht="15.75">
      <c r="A24" s="5" t="s">
        <v>29</v>
      </c>
      <c r="B24" s="4"/>
      <c r="C24" s="4"/>
      <c r="D24" s="4"/>
      <c r="E24" s="9"/>
      <c r="F24" s="9"/>
      <c r="G24" s="9"/>
      <c r="H24" s="9"/>
      <c r="I24" s="9"/>
      <c r="J24" s="9"/>
      <c r="K24" s="9"/>
      <c r="L24" s="9"/>
      <c r="M24" s="9"/>
      <c r="N24" s="9"/>
      <c r="O24" s="9"/>
    </row>
    <row r="25" spans="2:15" ht="12.75">
      <c r="B25" s="1" t="s">
        <v>44</v>
      </c>
      <c r="E25" s="14">
        <f>SUM(E17:E18)</f>
        <v>0</v>
      </c>
      <c r="F25" s="7">
        <v>0</v>
      </c>
      <c r="G25" s="7">
        <v>0</v>
      </c>
      <c r="H25" s="7">
        <v>0</v>
      </c>
      <c r="I25" s="7">
        <v>0</v>
      </c>
      <c r="J25" s="7">
        <v>0</v>
      </c>
      <c r="K25" s="7">
        <v>0</v>
      </c>
      <c r="L25" s="7">
        <v>0</v>
      </c>
      <c r="M25" s="7">
        <v>0</v>
      </c>
      <c r="N25" s="7">
        <v>0</v>
      </c>
      <c r="O25" s="7">
        <v>0</v>
      </c>
    </row>
    <row r="26" spans="2:15" ht="12.75">
      <c r="B26" s="1" t="s">
        <v>47</v>
      </c>
      <c r="E26" s="14">
        <f>SUM(E20:E22)</f>
        <v>0</v>
      </c>
      <c r="F26" s="7">
        <v>0</v>
      </c>
      <c r="G26" s="7">
        <v>0</v>
      </c>
      <c r="H26" s="7">
        <v>0</v>
      </c>
      <c r="I26" s="7">
        <v>0</v>
      </c>
      <c r="J26" s="7">
        <v>0</v>
      </c>
      <c r="K26" s="7">
        <v>0</v>
      </c>
      <c r="L26" s="7">
        <v>0</v>
      </c>
      <c r="M26" s="7">
        <v>0</v>
      </c>
      <c r="N26" s="7">
        <v>0</v>
      </c>
      <c r="O26" s="7">
        <v>0</v>
      </c>
    </row>
    <row r="27" spans="2:15" s="3" customFormat="1" ht="12.75">
      <c r="B27" s="3" t="s">
        <v>48</v>
      </c>
      <c r="E27" s="14">
        <f>E25-E26</f>
        <v>0</v>
      </c>
      <c r="F27" s="14">
        <v>0</v>
      </c>
      <c r="G27" s="14">
        <v>0</v>
      </c>
      <c r="H27" s="14">
        <v>0</v>
      </c>
      <c r="I27" s="14">
        <v>0</v>
      </c>
      <c r="J27" s="14">
        <v>0</v>
      </c>
      <c r="K27" s="14">
        <v>0</v>
      </c>
      <c r="L27" s="14">
        <v>0</v>
      </c>
      <c r="M27" s="14">
        <v>0</v>
      </c>
      <c r="N27" s="14">
        <v>0</v>
      </c>
      <c r="O27" s="14">
        <v>0</v>
      </c>
    </row>
    <row r="28" spans="1:15" ht="15.75">
      <c r="A28" s="5" t="s">
        <v>45</v>
      </c>
      <c r="B28" s="4"/>
      <c r="C28" s="4"/>
      <c r="D28" s="4"/>
      <c r="E28" s="9"/>
      <c r="F28" s="9"/>
      <c r="G28" s="9"/>
      <c r="H28" s="9"/>
      <c r="I28" s="9"/>
      <c r="J28" s="9"/>
      <c r="K28" s="9"/>
      <c r="L28" s="9"/>
      <c r="M28" s="9"/>
      <c r="N28" s="9"/>
      <c r="O28" s="9"/>
    </row>
    <row r="29" spans="2:15" ht="12.75">
      <c r="B29" s="1" t="s">
        <v>20</v>
      </c>
      <c r="E29" s="14">
        <f>E25*2.4</f>
        <v>0</v>
      </c>
      <c r="F29" s="7">
        <v>0</v>
      </c>
      <c r="G29" s="7">
        <v>0</v>
      </c>
      <c r="H29" s="7">
        <v>0</v>
      </c>
      <c r="I29" s="7">
        <v>0</v>
      </c>
      <c r="J29" s="7">
        <v>0</v>
      </c>
      <c r="K29" s="7">
        <v>0</v>
      </c>
      <c r="L29" s="7">
        <v>0</v>
      </c>
      <c r="M29" s="7">
        <v>0</v>
      </c>
      <c r="N29" s="7">
        <v>0</v>
      </c>
      <c r="O29" s="7">
        <v>0</v>
      </c>
    </row>
    <row r="30" spans="2:15" ht="12.75">
      <c r="B30" s="1" t="s">
        <v>46</v>
      </c>
      <c r="E30" s="14">
        <f>E26*2.4</f>
        <v>0</v>
      </c>
      <c r="F30" s="7">
        <v>0</v>
      </c>
      <c r="G30" s="7">
        <v>0</v>
      </c>
      <c r="H30" s="7">
        <v>0</v>
      </c>
      <c r="I30" s="7">
        <v>0</v>
      </c>
      <c r="J30" s="7">
        <v>0</v>
      </c>
      <c r="K30" s="7">
        <v>0</v>
      </c>
      <c r="L30" s="7">
        <v>0</v>
      </c>
      <c r="M30" s="7">
        <v>0</v>
      </c>
      <c r="N30" s="7">
        <v>0</v>
      </c>
      <c r="O30" s="7">
        <v>0</v>
      </c>
    </row>
  </sheetData>
  <sheetProtection/>
  <mergeCells count="1">
    <mergeCell ref="B2:O3"/>
  </mergeCells>
  <dataValidations count="1">
    <dataValidation type="list" allowBlank="1" showInputMessage="1" showErrorMessage="1" sqref="C20:C23">
      <formula1>"Y, N"</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Test</cp:lastModifiedBy>
  <dcterms:created xsi:type="dcterms:W3CDTF">2012-05-04T09:25:45Z</dcterms:created>
  <dcterms:modified xsi:type="dcterms:W3CDTF">2012-07-04T09:59:14Z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