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Introduction" sheetId="1" r:id="rId1"/>
    <sheet name="Table 1" sheetId="2" r:id="rId2"/>
    <sheet name="Table 2" sheetId="3" r:id="rId3"/>
    <sheet name="Table 3" sheetId="4" r:id="rId4"/>
    <sheet name="Table 4" sheetId="5" r:id="rId5"/>
    <sheet name="Table 5" sheetId="6" r:id="rId6"/>
  </sheets>
  <definedNames>
    <definedName name="_xlnm.Print_Area" localSheetId="3">'Table 3'!$A$1:$I$42</definedName>
  </definedNames>
  <calcPr fullCalcOnLoad="1"/>
</workbook>
</file>

<file path=xl/sharedStrings.xml><?xml version="1.0" encoding="utf-8"?>
<sst xmlns="http://schemas.openxmlformats.org/spreadsheetml/2006/main" count="356" uniqueCount="130">
  <si>
    <t>Home Civil Servants</t>
  </si>
  <si>
    <t>Table 5 shows the number of full-time equivalent civil service staff employed by DFID in the UK and overseas, including those working overseas on aid projects.  Part-time staff are counted according to percentage of time worked.</t>
  </si>
  <si>
    <t>In accordance with the Business Plan and Structural Reform Plan DFID has moved its internal basis of monitoring to a five pillar approach.  The headings on the Estimate and focus of plans have been aligned to these pillars.  It is not considered appropriate to restate prior years outturns on this basis as these pillars were not used for strategic decision making.</t>
  </si>
  <si>
    <t>DFID has been reporting in accordance with International Financial Reporting Standards, with effect from 31 March 2010, and was required to restate its outturn for year ended 31 March 2009 within its resource accounts.  No adjustments were required to Estimates or budgets and as such outturn included below, has not been restated.</t>
  </si>
  <si>
    <t>2007-08</t>
  </si>
  <si>
    <t>2008-09</t>
  </si>
  <si>
    <t>2009-10</t>
  </si>
  <si>
    <t>2010-11</t>
  </si>
  <si>
    <t>2011-12</t>
  </si>
  <si>
    <t>2012-13</t>
  </si>
  <si>
    <t>2013-14</t>
  </si>
  <si>
    <t>2014-15</t>
  </si>
  <si>
    <t>Outturn</t>
  </si>
  <si>
    <t>Plans</t>
  </si>
  <si>
    <t>£000</t>
  </si>
  <si>
    <t>Eliminating Poverty in Poorer Countries (DEL)</t>
  </si>
  <si>
    <t>A:  Bilateral Aid to Africa</t>
  </si>
  <si>
    <t>B:  Bilateral Aid to South Asia</t>
  </si>
  <si>
    <t>C:  Bilateral Aid to the Rest of the World</t>
  </si>
  <si>
    <t>D:  Improve the Effectiveness of Multilateral Aid</t>
  </si>
  <si>
    <t>E:  Develop a Global Partnership for Development</t>
  </si>
  <si>
    <t>F:  Central Departments</t>
  </si>
  <si>
    <t>G:  Environment Transformation Fund</t>
  </si>
  <si>
    <t>Spending In Annually Managed Expenditure (AME)</t>
  </si>
  <si>
    <t>H:  Programmes Contributing to Multiple objectives</t>
  </si>
  <si>
    <t>I:  Grants to the International Finance Facility for Immunisation</t>
  </si>
  <si>
    <t>J:  Provision for Advance Market Commitment</t>
  </si>
  <si>
    <t>Total RfR1</t>
  </si>
  <si>
    <t>Conflict Prevention (DEL)</t>
  </si>
  <si>
    <t>A:  Conflict Prevention and Stabilisation</t>
  </si>
  <si>
    <t>Total RfR2</t>
  </si>
  <si>
    <t>Total RfR 1 &amp; 2</t>
  </si>
  <si>
    <t>In addition, outturn for 2007-08 was restated within the resource accounts to reflect the reclassification of costs of overseas frontline staff from administration to programme expenses.  The effect of this was to reduce outturn against the administration budget in 2007-08.  This is in accordance with guidance from HM treasury, which states that Budgets and Estimates are not required to be restated.  As a result the table below agrees to published data at the time.</t>
  </si>
  <si>
    <t>Assets and liabilities on the statement of financial position at end of year:</t>
  </si>
  <si>
    <t>Assets</t>
  </si>
  <si>
    <t>Non-current assets</t>
  </si>
  <si>
    <t>Property, plant and equipment</t>
  </si>
  <si>
    <t>Of which:</t>
  </si>
  <si>
    <t>Land and buildings (including leasehold improvements)</t>
  </si>
  <si>
    <t>Vehicles</t>
  </si>
  <si>
    <t>Office and domestic furniture and equipment</t>
  </si>
  <si>
    <t>IT equipment &amp; systems</t>
  </si>
  <si>
    <t>Assets in the course of construction</t>
  </si>
  <si>
    <t>Investments</t>
  </si>
  <si>
    <t>Trade and other receivables &gt; 1 year</t>
  </si>
  <si>
    <t>Current assets</t>
  </si>
  <si>
    <t>Cash and cash equivalents</t>
  </si>
  <si>
    <t>Trade and other receivables &lt; 1 year</t>
  </si>
  <si>
    <t>Liabilities</t>
  </si>
  <si>
    <t>Current &lt; 1 year</t>
  </si>
  <si>
    <t>Non-current &gt; 1 year</t>
  </si>
  <si>
    <t>Provisions</t>
  </si>
  <si>
    <t>Capital employed within the main department</t>
  </si>
  <si>
    <t>NDPB net assets</t>
  </si>
  <si>
    <t>Total capital employed in departmental group</t>
  </si>
  <si>
    <t>Intangible</t>
  </si>
  <si>
    <t>Resources</t>
  </si>
  <si>
    <t>Spending in Departmental Expenditure Limits</t>
  </si>
  <si>
    <t>RfR1:  Eliminating poverty in poorer countries</t>
  </si>
  <si>
    <t>A:  Bilateral aid to Africa</t>
  </si>
  <si>
    <t>Spending in Annually Managed Expenditure</t>
  </si>
  <si>
    <t>H:  Programmes Contributing to Multiple Objectives</t>
  </si>
  <si>
    <t>RfR2:  Conflict Prevention</t>
  </si>
  <si>
    <t>Total</t>
  </si>
  <si>
    <t>Multiple Objectives</t>
  </si>
  <si>
    <t>Gibralter Social Insurance Fund</t>
  </si>
  <si>
    <t>Central departments</t>
  </si>
  <si>
    <t>EU Research Grants</t>
  </si>
  <si>
    <t>New basis from 2011-12</t>
  </si>
  <si>
    <t>of which:</t>
  </si>
  <si>
    <t>K:  CSC (NDPB) (net) scholarship relating to developing countires</t>
  </si>
  <si>
    <t>L:  European Union Attributed Aid</t>
  </si>
  <si>
    <t>M:  Wealth Creation</t>
  </si>
  <si>
    <t>N:  Direct Delivery of Millenium Development Goals</t>
  </si>
  <si>
    <t>O:  Total Operating Costs</t>
  </si>
  <si>
    <t>P:  Central Programmes</t>
  </si>
  <si>
    <t>CAPITAL</t>
  </si>
  <si>
    <t>Main Estimate</t>
  </si>
  <si>
    <t>Variance from Main Estimate</t>
  </si>
  <si>
    <t>Supplementary Estimate</t>
  </si>
  <si>
    <t>Variance from Supplementary Estimate</t>
  </si>
  <si>
    <t>-</t>
  </si>
  <si>
    <t xml:space="preserve">                                                                            </t>
  </si>
  <si>
    <t>Resources (excluding capital grants)</t>
  </si>
  <si>
    <t>Resources (including capital grants)</t>
  </si>
  <si>
    <t>Capital</t>
  </si>
  <si>
    <t>Forecast Outturn</t>
  </si>
  <si>
    <t>L:  Central Departments</t>
  </si>
  <si>
    <t>The table below summarises the Department for Internal Development's Statement of Financial Position.  DFID was required to adopt International Financial Reporting Standards, with effect from year ended 31 March 2010.  Under IAS 1 it is required to restate comparatives for the prior year on an IFRS basis.  No restatement was required to Budgets or Estimates, therefore the table below shows 2008-09 data as published at the time.</t>
  </si>
  <si>
    <t>Table B.1:  Public Spending</t>
  </si>
  <si>
    <t>Table B.2:  Public spending control</t>
  </si>
  <si>
    <t>This table sets out DFID's outturn for 2011-12, by subhead detail against the total budgetary control limits approved by Parliament at Main Estimate and at final Supplementary Estimate.</t>
  </si>
  <si>
    <t>A:  CSC (NDPB) (net) scholarship relating to developing countires</t>
  </si>
  <si>
    <t>B:  Wealth Creation</t>
  </si>
  <si>
    <t xml:space="preserve">C:  Climate Change </t>
  </si>
  <si>
    <t>D: Governance and Security</t>
  </si>
  <si>
    <t>E:  Direct Delivery of Millenium Development Goals</t>
  </si>
  <si>
    <t>F:  Global Partnerships</t>
  </si>
  <si>
    <t>G:  Total Operating Costs</t>
  </si>
  <si>
    <t>H:  Central Programmes</t>
  </si>
  <si>
    <t>Voted</t>
  </si>
  <si>
    <t>Non-Voted</t>
  </si>
  <si>
    <t>I:  Joint Conflict Pool</t>
  </si>
  <si>
    <t>J:  Independent Commission for Aid Impact (NDPB) (net)</t>
  </si>
  <si>
    <t xml:space="preserve">Departmental Unallocated Provision </t>
  </si>
  <si>
    <t>Voted Expenditure</t>
  </si>
  <si>
    <t xml:space="preserve"> Outturn</t>
  </si>
  <si>
    <t>Departmental  Unallocated Provision</t>
  </si>
  <si>
    <t>Assistance to UK overseas Territories</t>
  </si>
  <si>
    <t>K:  CSC (NDPB) (net) scholarship relating to developed countries</t>
  </si>
  <si>
    <t>No Specific Pillar</t>
  </si>
  <si>
    <t>PES (2011) 02 requires departments to publish plan data for the next three years.  The most significant values on DFID's Statement of Financial Position are based on values provided by external parties, such as investment values.  No plan information relating to future performance of these factors is available.  In addition, other areas such as provisions and payables &lt;1 year (including promissory notes) will vary depending on the programmes funded over the next four years and funding mechanisms used.  As a result DFID has had to make assumptions to determine a future value for a number of areas within the statement of financial position.  No forecast plan information is published on COINs.  Should this be required at any stage we will again use best information and facts available at the time.</t>
  </si>
  <si>
    <t>The figures up to and including 2011-12 show the actual resource outturn for that year, and for 2012-13 onwards indicative planning figures are presented.  These figures were informed by the spending review 2010 and revisions to provisional allocations made within the Autumn Statement. These provisional plans may be subject to revision, as DFID strategy is continually reviewed to ensure aid is used most effectively.</t>
  </si>
  <si>
    <t>Common Core Tables (unaudited)</t>
  </si>
  <si>
    <t xml:space="preserve">In line with Her Majesty's Treasury (HMT) Public Expenditure System (PES) guidance on the preparation of 2011-12 Annual Report and Accounts, DIFD has produced the following common core tables. Tables 1, 3 and 4 covers the required period 2007-08 to 2014-15. Table 2 is required to cover 2011-12 alone. These tables summarise key performance information against prior years, budget and forecast information. </t>
  </si>
  <si>
    <t>DFID's available programme resources are allocated to country or regional specific aid programmes, international aid programmes, or other programmes in the annual resource round.  This establishes an aid framework allocation, approved by the Secretary of State, which provides divisions within DFID with a firm budget for the current year. For full details on what the outturn for 2011-12 represents and how this was delivered reference should be made to other narrative within the Annual Report and Accounts.</t>
  </si>
  <si>
    <t>Basis for 2007-08 to 2010-11</t>
  </si>
  <si>
    <t>This table summarises budgets and outturn on a basis consistent with the Estimate Part II section headings.  One adjustment has been made for the period 2007-08 to 2010-11 where capital grants are reflected in outturn as resource but are funded by capital. The revised format of note 3 now reflects this change to the Accounts.</t>
  </si>
  <si>
    <r>
      <t xml:space="preserve">As a result of the new Ministers, appointed during 2010-11, a new basis of assessing aid delivery was formed.  This allocates aid across five pillars.  As outturn for the previous 5 years was not based on this methodology it is not appropriate to restate these figures, on this basis.  As a result the original Estimate headings are displayed for outturn from 2007-08 to 2010-11, with only </t>
    </r>
    <r>
      <rPr>
        <sz val="10"/>
        <rFont val="Arial"/>
        <family val="2"/>
      </rPr>
      <t xml:space="preserve">Plan data </t>
    </r>
    <r>
      <rPr>
        <sz val="10"/>
        <rFont val="Arial"/>
        <family val="0"/>
      </rPr>
      <t>shown on the new basis.  This is consistent with information available on COINS.</t>
    </r>
  </si>
  <si>
    <t>Headings for 2007-08 to 2010-11</t>
  </si>
  <si>
    <t xml:space="preserve">The table below shows published administration budget outturn for the past five years (including year just ended) and Spending Review plans for the next three years.  </t>
  </si>
  <si>
    <t>Note 8 to the Accounts shows the average number of full-time equivalents employed during the year and includes locally engaged staff overseas, as required by the FREM.  This is why the totals differ.</t>
  </si>
  <si>
    <t>The numbers in the table and note above, consist of Core Department only. No staff are employed by the Department's NDPBs.</t>
  </si>
  <si>
    <t>Table B.3:  Capital Employed</t>
  </si>
  <si>
    <t>Table B.4:  Administration budgets</t>
  </si>
  <si>
    <t>Table B.5:  Staff In Post</t>
  </si>
  <si>
    <t>An Excel version of these tables, as required by HM Treasury regulations, is included on DFID external website.</t>
  </si>
  <si>
    <t>Financial Assets</t>
  </si>
  <si>
    <t>Administration Consulting and Administration Temporary Staff</t>
  </si>
  <si>
    <t>Total spend by DFID during 2011-12 on administration consultancy was £4,720,411 and the spend on other administration temporary staff was £1,067,701.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</si>
</sst>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_ ;[Red]\-#,##0\ "/>
    <numFmt numFmtId="166" formatCode="#,##0,;[Red]\(#,##0,\)"/>
    <numFmt numFmtId="167" formatCode="_-* #,##0_-;[Red]\-* \(#,##0\)_-;_-* &quot;-&quot;_-;_-@_-"/>
    <numFmt numFmtId="168" formatCode="_-* #,##0_-;[Red]* \(#,##0\)_-;_-* &quot;-&quot;_-;_-@_-"/>
  </numFmts>
  <fonts count="45">
    <font>
      <sz val="10"/>
      <name val="Arial"/>
      <family val="0"/>
    </font>
    <font>
      <b/>
      <sz val="10"/>
      <name val="Arial"/>
      <family val="2"/>
    </font>
    <font>
      <sz val="8"/>
      <name val="Arial"/>
      <family val="0"/>
    </font>
    <font>
      <i/>
      <sz val="10"/>
      <name val="Arial"/>
      <family val="2"/>
    </font>
    <font>
      <sz val="10"/>
      <color indexed="10"/>
      <name val="Arial"/>
      <family val="0"/>
    </font>
    <font>
      <b/>
      <i/>
      <sz val="10"/>
      <name val="Arial"/>
      <family val="2"/>
    </font>
    <font>
      <u val="single"/>
      <sz val="10"/>
      <color indexed="12"/>
      <name val="Arial"/>
      <family val="0"/>
    </font>
    <font>
      <u val="single"/>
      <sz val="10"/>
      <color indexed="36"/>
      <name val="Arial"/>
      <family val="0"/>
    </font>
    <font>
      <u val="single"/>
      <sz val="10"/>
      <name val="Arial"/>
      <family val="0"/>
    </font>
    <font>
      <sz val="9"/>
      <name val="Arial"/>
      <family val="0"/>
    </font>
    <font>
      <b/>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0" xfId="0" applyFont="1" applyAlignment="1">
      <alignment wrapText="1"/>
    </xf>
    <xf numFmtId="0" fontId="3" fillId="0" borderId="0" xfId="0" applyFont="1" applyAlignment="1">
      <alignment/>
    </xf>
    <xf numFmtId="165" fontId="0" fillId="0" borderId="0" xfId="0" applyNumberFormat="1" applyAlignment="1">
      <alignment/>
    </xf>
    <xf numFmtId="165" fontId="1" fillId="0" borderId="0" xfId="0" applyNumberFormat="1" applyFont="1" applyAlignment="1">
      <alignment/>
    </xf>
    <xf numFmtId="41" fontId="0" fillId="0" borderId="0" xfId="0" applyNumberFormat="1" applyAlignment="1">
      <alignment/>
    </xf>
    <xf numFmtId="41" fontId="1" fillId="0" borderId="0" xfId="0" applyNumberFormat="1" applyFont="1" applyAlignment="1">
      <alignment/>
    </xf>
    <xf numFmtId="165" fontId="1" fillId="0" borderId="0" xfId="0" applyNumberFormat="1" applyFont="1" applyAlignment="1">
      <alignment horizontal="right"/>
    </xf>
    <xf numFmtId="0" fontId="1" fillId="0" borderId="0" xfId="0" applyFont="1" applyFill="1" applyAlignment="1">
      <alignment/>
    </xf>
    <xf numFmtId="165" fontId="0" fillId="0" borderId="0" xfId="0" applyNumberFormat="1" applyFill="1" applyAlignment="1">
      <alignment/>
    </xf>
    <xf numFmtId="165" fontId="0" fillId="0" borderId="0" xfId="0" applyNumberFormat="1" applyFont="1" applyAlignment="1">
      <alignment/>
    </xf>
    <xf numFmtId="0" fontId="0" fillId="0" borderId="0" xfId="0" applyFont="1" applyAlignment="1">
      <alignment/>
    </xf>
    <xf numFmtId="0" fontId="0" fillId="0" borderId="0" xfId="0" applyFill="1" applyAlignment="1">
      <alignment/>
    </xf>
    <xf numFmtId="165" fontId="1" fillId="0" borderId="0" xfId="0" applyNumberFormat="1" applyFont="1" applyFill="1" applyAlignment="1">
      <alignment/>
    </xf>
    <xf numFmtId="41" fontId="0" fillId="0" borderId="0" xfId="0" applyNumberFormat="1" applyFont="1" applyAlignment="1">
      <alignment/>
    </xf>
    <xf numFmtId="41" fontId="0" fillId="0" borderId="0" xfId="0" applyNumberFormat="1" applyFill="1" applyAlignment="1">
      <alignment/>
    </xf>
    <xf numFmtId="41" fontId="1" fillId="0" borderId="0" xfId="0" applyNumberFormat="1" applyFont="1" applyFill="1" applyAlignment="1">
      <alignment/>
    </xf>
    <xf numFmtId="41" fontId="0" fillId="0" borderId="0" xfId="0" applyNumberFormat="1" applyFont="1" applyFill="1" applyAlignment="1">
      <alignment/>
    </xf>
    <xf numFmtId="0" fontId="4" fillId="0" borderId="0" xfId="0" applyFont="1" applyAlignment="1">
      <alignment/>
    </xf>
    <xf numFmtId="0" fontId="0" fillId="0" borderId="0" xfId="0" applyFill="1" applyAlignment="1">
      <alignment wrapText="1"/>
    </xf>
    <xf numFmtId="0" fontId="5" fillId="0" borderId="0" xfId="0" applyFont="1" applyAlignment="1">
      <alignment wrapText="1"/>
    </xf>
    <xf numFmtId="0" fontId="5" fillId="0" borderId="0" xfId="0" applyFont="1" applyAlignment="1">
      <alignment/>
    </xf>
    <xf numFmtId="165" fontId="5" fillId="0" borderId="0" xfId="0" applyNumberFormat="1" applyFont="1" applyAlignment="1">
      <alignment/>
    </xf>
    <xf numFmtId="167" fontId="0" fillId="0" borderId="0" xfId="0" applyNumberFormat="1" applyAlignment="1">
      <alignment/>
    </xf>
    <xf numFmtId="167" fontId="1" fillId="0" borderId="0" xfId="0" applyNumberFormat="1" applyFont="1" applyAlignment="1">
      <alignment/>
    </xf>
    <xf numFmtId="168" fontId="0" fillId="0" borderId="0" xfId="0" applyNumberFormat="1" applyAlignment="1">
      <alignment/>
    </xf>
    <xf numFmtId="168" fontId="1" fillId="0" borderId="0" xfId="0" applyNumberFormat="1" applyFont="1" applyAlignment="1">
      <alignment/>
    </xf>
    <xf numFmtId="168" fontId="0" fillId="0" borderId="0" xfId="0" applyNumberFormat="1" applyAlignment="1">
      <alignment horizontal="right"/>
    </xf>
    <xf numFmtId="168" fontId="0" fillId="0" borderId="0" xfId="0" applyNumberFormat="1" applyFill="1" applyAlignment="1">
      <alignment/>
    </xf>
    <xf numFmtId="168" fontId="1" fillId="0" borderId="0" xfId="0" applyNumberFormat="1" applyFont="1" applyFill="1" applyAlignment="1">
      <alignment/>
    </xf>
    <xf numFmtId="0" fontId="1" fillId="0" borderId="0" xfId="0" applyFont="1" applyFill="1" applyAlignment="1">
      <alignment wrapText="1"/>
    </xf>
    <xf numFmtId="49" fontId="1" fillId="0" borderId="0" xfId="0" applyNumberFormat="1" applyFont="1" applyFill="1" applyAlignment="1">
      <alignment/>
    </xf>
    <xf numFmtId="168" fontId="0" fillId="0" borderId="0" xfId="0" applyNumberFormat="1" applyFill="1" applyAlignment="1">
      <alignment horizontal="right"/>
    </xf>
    <xf numFmtId="165" fontId="1" fillId="0" borderId="0" xfId="0" applyNumberFormat="1" applyFont="1" applyAlignment="1">
      <alignment horizontal="center"/>
    </xf>
    <xf numFmtId="165" fontId="1" fillId="0" borderId="0" xfId="0" applyNumberFormat="1" applyFont="1" applyFill="1" applyAlignment="1">
      <alignment horizontal="center"/>
    </xf>
    <xf numFmtId="0" fontId="8" fillId="0" borderId="0" xfId="0" applyFont="1" applyAlignment="1">
      <alignment/>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center" wrapText="1"/>
    </xf>
    <xf numFmtId="165" fontId="9" fillId="0" borderId="0" xfId="0" applyNumberFormat="1" applyFont="1" applyAlignment="1">
      <alignment/>
    </xf>
    <xf numFmtId="165" fontId="9" fillId="0" borderId="0" xfId="0" applyNumberFormat="1" applyFont="1" applyFill="1" applyAlignment="1">
      <alignment/>
    </xf>
    <xf numFmtId="41" fontId="9" fillId="0" borderId="0" xfId="0" applyNumberFormat="1" applyFont="1" applyAlignment="1">
      <alignment/>
    </xf>
    <xf numFmtId="0" fontId="9" fillId="0" borderId="0" xfId="0" applyFont="1" applyAlignment="1">
      <alignment/>
    </xf>
    <xf numFmtId="41" fontId="9" fillId="0" borderId="0" xfId="0" applyNumberFormat="1" applyFont="1" applyFill="1" applyAlignment="1">
      <alignment/>
    </xf>
    <xf numFmtId="165" fontId="10" fillId="0" borderId="0" xfId="0" applyNumberFormat="1" applyFont="1" applyAlignment="1">
      <alignment/>
    </xf>
    <xf numFmtId="165" fontId="10" fillId="0" borderId="0" xfId="0" applyNumberFormat="1" applyFont="1" applyFill="1" applyAlignment="1">
      <alignment/>
    </xf>
    <xf numFmtId="168" fontId="9" fillId="0" borderId="0" xfId="0" applyNumberFormat="1" applyFont="1" applyAlignment="1">
      <alignment/>
    </xf>
    <xf numFmtId="168" fontId="10" fillId="0" borderId="0" xfId="0" applyNumberFormat="1" applyFont="1" applyAlignment="1">
      <alignment/>
    </xf>
    <xf numFmtId="165" fontId="1" fillId="0" borderId="0" xfId="0" applyNumberFormat="1" applyFont="1" applyAlignment="1">
      <alignment horizontal="center" wrapText="1"/>
    </xf>
    <xf numFmtId="17" fontId="1" fillId="0" borderId="0" xfId="0" applyNumberFormat="1" applyFont="1" applyAlignment="1">
      <alignment horizontal="right"/>
    </xf>
    <xf numFmtId="0" fontId="0" fillId="0" borderId="0" xfId="0" applyAlignment="1">
      <alignment horizontal="righ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1">
      <selection activeCell="C2" sqref="C2"/>
    </sheetView>
  </sheetViews>
  <sheetFormatPr defaultColWidth="9.140625" defaultRowHeight="12.75"/>
  <sheetData>
    <row r="1" ht="12.75">
      <c r="A1" s="1" t="s">
        <v>113</v>
      </c>
    </row>
    <row r="3" spans="1:9" ht="66" customHeight="1">
      <c r="A3" s="53" t="s">
        <v>114</v>
      </c>
      <c r="B3" s="53"/>
      <c r="C3" s="53"/>
      <c r="D3" s="53"/>
      <c r="E3" s="53"/>
      <c r="F3" s="53"/>
      <c r="G3" s="53"/>
      <c r="H3" s="53"/>
      <c r="I3" s="53"/>
    </row>
    <row r="5" spans="1:9" ht="70.5" customHeight="1">
      <c r="A5" s="53" t="s">
        <v>112</v>
      </c>
      <c r="B5" s="53"/>
      <c r="C5" s="53"/>
      <c r="D5" s="53"/>
      <c r="E5" s="53"/>
      <c r="F5" s="53"/>
      <c r="G5" s="53"/>
      <c r="H5" s="53"/>
      <c r="I5" s="53"/>
    </row>
    <row r="7" spans="1:9" ht="79.5" customHeight="1">
      <c r="A7" s="53" t="s">
        <v>115</v>
      </c>
      <c r="B7" s="53"/>
      <c r="C7" s="53"/>
      <c r="D7" s="53"/>
      <c r="E7" s="53"/>
      <c r="F7" s="53"/>
      <c r="G7" s="53"/>
      <c r="H7" s="53"/>
      <c r="I7" s="53"/>
    </row>
    <row r="9" spans="1:9" ht="28.5" customHeight="1">
      <c r="A9" s="53" t="s">
        <v>126</v>
      </c>
      <c r="B9" s="53"/>
      <c r="C9" s="53"/>
      <c r="D9" s="53"/>
      <c r="E9" s="53"/>
      <c r="F9" s="53"/>
      <c r="G9" s="53"/>
      <c r="H9" s="53"/>
      <c r="I9" s="53"/>
    </row>
  </sheetData>
  <sheetProtection/>
  <mergeCells count="4">
    <mergeCell ref="A3:I3"/>
    <mergeCell ref="A7:I7"/>
    <mergeCell ref="A5:I5"/>
    <mergeCell ref="A9:I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206"/>
  <sheetViews>
    <sheetView zoomScaleSheetLayoutView="75" zoomScalePageLayoutView="0" workbookViewId="0" topLeftCell="A1">
      <selection activeCell="A1" sqref="A1"/>
    </sheetView>
  </sheetViews>
  <sheetFormatPr defaultColWidth="9.140625" defaultRowHeight="12.75"/>
  <cols>
    <col min="1" max="1" width="27.57421875" style="0" bestFit="1" customWidth="1"/>
    <col min="2" max="3" width="11.00390625" style="5" bestFit="1" customWidth="1"/>
    <col min="4" max="4" width="11.421875" style="5" bestFit="1" customWidth="1"/>
    <col min="5" max="5" width="11.421875" style="11" bestFit="1" customWidth="1"/>
    <col min="6" max="6" width="13.421875" style="5" bestFit="1" customWidth="1"/>
    <col min="7" max="7" width="10.421875" style="5" bestFit="1" customWidth="1"/>
    <col min="8" max="9" width="10.421875" style="11" bestFit="1" customWidth="1"/>
  </cols>
  <sheetData>
    <row r="1" ht="12.75">
      <c r="A1" s="1" t="s">
        <v>89</v>
      </c>
    </row>
    <row r="2" ht="9" customHeight="1"/>
    <row r="3" spans="1:9" ht="39.75" customHeight="1">
      <c r="A3" s="54" t="s">
        <v>117</v>
      </c>
      <c r="B3" s="54"/>
      <c r="C3" s="54"/>
      <c r="D3" s="54"/>
      <c r="E3" s="54"/>
      <c r="F3" s="54"/>
      <c r="G3" s="54"/>
      <c r="H3" s="55"/>
      <c r="I3" s="55"/>
    </row>
    <row r="4" spans="1:9" ht="65.25" customHeight="1">
      <c r="A4" s="54" t="s">
        <v>118</v>
      </c>
      <c r="B4" s="54"/>
      <c r="C4" s="54"/>
      <c r="D4" s="54"/>
      <c r="E4" s="54"/>
      <c r="F4" s="54"/>
      <c r="G4" s="54"/>
      <c r="H4" s="55"/>
      <c r="I4" s="55"/>
    </row>
    <row r="6" spans="6:9" ht="12.75">
      <c r="F6" s="6"/>
      <c r="G6" s="6"/>
      <c r="H6" s="15"/>
      <c r="I6" s="15" t="s">
        <v>14</v>
      </c>
    </row>
    <row r="7" spans="2:9" ht="12.75">
      <c r="B7" s="35" t="s">
        <v>4</v>
      </c>
      <c r="C7" s="35" t="s">
        <v>5</v>
      </c>
      <c r="D7" s="35" t="s">
        <v>6</v>
      </c>
      <c r="E7" s="36" t="s">
        <v>7</v>
      </c>
      <c r="F7" s="35" t="s">
        <v>8</v>
      </c>
      <c r="G7" s="35" t="s">
        <v>9</v>
      </c>
      <c r="H7" s="36" t="s">
        <v>10</v>
      </c>
      <c r="I7" s="36" t="s">
        <v>11</v>
      </c>
    </row>
    <row r="8" spans="2:9" ht="12.75">
      <c r="B8" s="35" t="s">
        <v>12</v>
      </c>
      <c r="C8" s="35" t="s">
        <v>12</v>
      </c>
      <c r="D8" s="35" t="s">
        <v>12</v>
      </c>
      <c r="E8" s="35" t="s">
        <v>12</v>
      </c>
      <c r="F8" s="35" t="s">
        <v>13</v>
      </c>
      <c r="G8" s="35" t="s">
        <v>13</v>
      </c>
      <c r="H8" s="36" t="s">
        <v>13</v>
      </c>
      <c r="I8" s="36" t="s">
        <v>13</v>
      </c>
    </row>
    <row r="9" ht="12.75">
      <c r="A9" s="1" t="s">
        <v>116</v>
      </c>
    </row>
    <row r="11" ht="12.75">
      <c r="A11" s="1" t="s">
        <v>83</v>
      </c>
    </row>
    <row r="13" spans="1:9" ht="25.5">
      <c r="A13" s="3" t="s">
        <v>58</v>
      </c>
      <c r="B13" s="15">
        <f>B15+B35</f>
        <v>3815040</v>
      </c>
      <c r="C13" s="15">
        <f>C15+C35</f>
        <v>4312049</v>
      </c>
      <c r="D13" s="15">
        <f>D15+D35</f>
        <v>5003799</v>
      </c>
      <c r="E13" s="15">
        <f>E15+E35</f>
        <v>5318663</v>
      </c>
      <c r="F13" s="7">
        <v>0</v>
      </c>
      <c r="G13" s="7">
        <v>0</v>
      </c>
      <c r="H13" s="17">
        <v>0</v>
      </c>
      <c r="I13" s="17">
        <v>0</v>
      </c>
    </row>
    <row r="14" ht="12.75">
      <c r="A14" s="4" t="s">
        <v>37</v>
      </c>
    </row>
    <row r="15" spans="1:9" ht="25.5">
      <c r="A15" s="3" t="s">
        <v>57</v>
      </c>
      <c r="B15" s="6">
        <f>SUM(B17:B33)</f>
        <v>3729144</v>
      </c>
      <c r="C15" s="6">
        <f>SUM(C17:C33)</f>
        <v>3971651</v>
      </c>
      <c r="D15" s="6">
        <f>SUM(D17:D33)</f>
        <v>4624050</v>
      </c>
      <c r="E15" s="15">
        <f>SUM(E17:E33)</f>
        <v>5004383</v>
      </c>
      <c r="F15" s="7">
        <v>0</v>
      </c>
      <c r="G15" s="7">
        <v>0</v>
      </c>
      <c r="H15" s="17">
        <v>0</v>
      </c>
      <c r="I15" s="17">
        <v>0</v>
      </c>
    </row>
    <row r="16" ht="8.25" customHeight="1"/>
    <row r="17" spans="1:9" ht="12.75">
      <c r="A17" t="s">
        <v>59</v>
      </c>
      <c r="B17" s="27">
        <f>1241576-16357</f>
        <v>1225219</v>
      </c>
      <c r="C17" s="27">
        <f>1342560-2323</f>
        <v>1340237</v>
      </c>
      <c r="D17" s="27">
        <v>1480352</v>
      </c>
      <c r="E17" s="27">
        <f>1725129-E120</f>
        <v>1557019</v>
      </c>
      <c r="F17" s="7">
        <v>0</v>
      </c>
      <c r="G17" s="7">
        <v>0</v>
      </c>
      <c r="H17" s="17">
        <v>0</v>
      </c>
      <c r="I17" s="17">
        <v>0</v>
      </c>
    </row>
    <row r="18" spans="2:5" ht="12.75">
      <c r="B18" s="27"/>
      <c r="C18" s="27"/>
      <c r="D18" s="27"/>
      <c r="E18" s="27"/>
    </row>
    <row r="19" spans="1:9" ht="12.75">
      <c r="A19" t="s">
        <v>17</v>
      </c>
      <c r="B19" s="27">
        <f>800926-4538</f>
        <v>796388</v>
      </c>
      <c r="C19" s="27">
        <f>745882-1058</f>
        <v>744824</v>
      </c>
      <c r="D19" s="27">
        <v>735452</v>
      </c>
      <c r="E19" s="27">
        <f>845255-E122</f>
        <v>759785</v>
      </c>
      <c r="F19" s="7">
        <v>0</v>
      </c>
      <c r="G19" s="7">
        <v>0</v>
      </c>
      <c r="H19" s="17">
        <v>0</v>
      </c>
      <c r="I19" s="17">
        <v>0</v>
      </c>
    </row>
    <row r="20" spans="2:5" ht="9" customHeight="1">
      <c r="B20" s="27"/>
      <c r="C20" s="27"/>
      <c r="D20" s="27"/>
      <c r="E20" s="27"/>
    </row>
    <row r="21" spans="1:9" ht="25.5">
      <c r="A21" s="2" t="s">
        <v>18</v>
      </c>
      <c r="B21" s="27">
        <f>231668-9662</f>
        <v>222006</v>
      </c>
      <c r="C21" s="27">
        <f>397432-21165</f>
        <v>376267</v>
      </c>
      <c r="D21" s="27">
        <v>389997</v>
      </c>
      <c r="E21" s="27">
        <f>391222-E124</f>
        <v>369988</v>
      </c>
      <c r="F21" s="7">
        <v>0</v>
      </c>
      <c r="G21" s="7">
        <v>0</v>
      </c>
      <c r="H21" s="17">
        <v>0</v>
      </c>
      <c r="I21" s="17">
        <v>0</v>
      </c>
    </row>
    <row r="22" spans="2:5" ht="7.5" customHeight="1">
      <c r="B22" s="27"/>
      <c r="C22" s="27"/>
      <c r="D22" s="27"/>
      <c r="E22" s="27"/>
    </row>
    <row r="23" spans="1:9" ht="25.5">
      <c r="A23" s="2" t="s">
        <v>19</v>
      </c>
      <c r="B23" s="27">
        <f>1715331-691123+30572</f>
        <v>1054780</v>
      </c>
      <c r="C23" s="27">
        <f>1763682-822327-3679</f>
        <v>937676</v>
      </c>
      <c r="D23" s="27">
        <v>1247422</v>
      </c>
      <c r="E23" s="27">
        <f>1133117+E120+E122+E124+E128</f>
        <v>1599045</v>
      </c>
      <c r="F23" s="7">
        <v>0</v>
      </c>
      <c r="G23" s="7">
        <v>0</v>
      </c>
      <c r="H23" s="17">
        <v>0</v>
      </c>
      <c r="I23" s="17">
        <v>0</v>
      </c>
    </row>
    <row r="24" spans="2:5" ht="9" customHeight="1">
      <c r="B24" s="27"/>
      <c r="C24" s="27"/>
      <c r="D24" s="27"/>
      <c r="E24" s="27"/>
    </row>
    <row r="25" spans="1:9" ht="25.5">
      <c r="A25" s="2" t="s">
        <v>20</v>
      </c>
      <c r="B25" s="27">
        <v>204699</v>
      </c>
      <c r="C25" s="27">
        <v>283301</v>
      </c>
      <c r="D25" s="27">
        <v>355850</v>
      </c>
      <c r="E25" s="27">
        <f>576353-E128</f>
        <v>385239</v>
      </c>
      <c r="F25" s="7">
        <v>0</v>
      </c>
      <c r="G25" s="7">
        <v>0</v>
      </c>
      <c r="H25" s="17">
        <v>0</v>
      </c>
      <c r="I25" s="17">
        <v>0</v>
      </c>
    </row>
    <row r="26" spans="2:5" ht="7.5" customHeight="1">
      <c r="B26" s="27"/>
      <c r="C26" s="27"/>
      <c r="D26" s="27"/>
      <c r="E26" s="27"/>
    </row>
    <row r="27" spans="1:9" ht="12.75">
      <c r="A27" t="s">
        <v>21</v>
      </c>
      <c r="B27" s="27">
        <v>74719</v>
      </c>
      <c r="C27" s="27">
        <v>239346</v>
      </c>
      <c r="D27" s="27">
        <v>314977</v>
      </c>
      <c r="E27" s="27">
        <v>83307</v>
      </c>
      <c r="F27" s="7">
        <v>0</v>
      </c>
      <c r="G27" s="7">
        <v>0</v>
      </c>
      <c r="H27" s="17">
        <v>0</v>
      </c>
      <c r="I27" s="17">
        <v>0</v>
      </c>
    </row>
    <row r="28" spans="2:5" ht="12.75">
      <c r="B28" s="27"/>
      <c r="C28" s="27"/>
      <c r="D28" s="27"/>
      <c r="E28" s="27"/>
    </row>
    <row r="29" spans="1:9" ht="25.5">
      <c r="A29" s="2" t="s">
        <v>22</v>
      </c>
      <c r="B29" s="27">
        <v>0</v>
      </c>
      <c r="C29" s="27">
        <v>50000</v>
      </c>
      <c r="D29" s="27">
        <v>100000</v>
      </c>
      <c r="E29" s="27">
        <v>250000</v>
      </c>
      <c r="F29" s="7">
        <v>0</v>
      </c>
      <c r="G29" s="7">
        <v>0</v>
      </c>
      <c r="H29" s="17">
        <v>0</v>
      </c>
      <c r="I29" s="17">
        <v>0</v>
      </c>
    </row>
    <row r="30" spans="2:5" ht="9" customHeight="1">
      <c r="B30" s="27"/>
      <c r="C30" s="27"/>
      <c r="D30" s="27"/>
      <c r="E30" s="27"/>
    </row>
    <row r="31" spans="1:9" ht="12.75">
      <c r="A31" t="s">
        <v>64</v>
      </c>
      <c r="B31" s="27">
        <v>136018</v>
      </c>
      <c r="C31" s="27">
        <v>0</v>
      </c>
      <c r="D31" s="27">
        <v>0</v>
      </c>
      <c r="E31" s="27">
        <v>0</v>
      </c>
      <c r="F31" s="7">
        <v>0</v>
      </c>
      <c r="G31" s="7">
        <v>0</v>
      </c>
      <c r="H31" s="17">
        <v>0</v>
      </c>
      <c r="I31" s="17">
        <v>0</v>
      </c>
    </row>
    <row r="32" spans="2:5" ht="12.75">
      <c r="B32" s="27"/>
      <c r="C32" s="27"/>
      <c r="D32" s="27"/>
      <c r="E32" s="27"/>
    </row>
    <row r="33" spans="1:9" ht="12.75">
      <c r="A33" t="s">
        <v>65</v>
      </c>
      <c r="B33" s="27">
        <v>15315</v>
      </c>
      <c r="C33" s="27">
        <v>0</v>
      </c>
      <c r="D33" s="27">
        <v>0</v>
      </c>
      <c r="E33" s="27">
        <v>0</v>
      </c>
      <c r="F33" s="7">
        <v>0</v>
      </c>
      <c r="G33" s="7">
        <v>0</v>
      </c>
      <c r="H33" s="17">
        <v>0</v>
      </c>
      <c r="I33" s="17">
        <v>0</v>
      </c>
    </row>
    <row r="34" ht="9" customHeight="1"/>
    <row r="35" spans="1:9" ht="25.5">
      <c r="A35" s="3" t="s">
        <v>60</v>
      </c>
      <c r="B35" s="6">
        <f>SUM(B37:B45)</f>
        <v>85896</v>
      </c>
      <c r="C35" s="6">
        <f>SUM(C37:C45)</f>
        <v>340398</v>
      </c>
      <c r="D35" s="6">
        <f>SUM(D37:D45)</f>
        <v>379749</v>
      </c>
      <c r="E35" s="15">
        <f>SUM(E37:E45)</f>
        <v>314280</v>
      </c>
      <c r="F35" s="7">
        <v>0</v>
      </c>
      <c r="G35" s="7">
        <v>0</v>
      </c>
      <c r="H35" s="17">
        <v>0</v>
      </c>
      <c r="I35" s="17">
        <v>0</v>
      </c>
    </row>
    <row r="36" ht="9.75" customHeight="1"/>
    <row r="37" spans="1:9" ht="25.5">
      <c r="A37" s="2" t="s">
        <v>61</v>
      </c>
      <c r="B37" s="27">
        <v>117621</v>
      </c>
      <c r="C37" s="27">
        <v>150484</v>
      </c>
      <c r="D37" s="27">
        <v>145931</v>
      </c>
      <c r="E37" s="27">
        <v>6020</v>
      </c>
      <c r="F37" s="7">
        <v>0</v>
      </c>
      <c r="G37" s="7">
        <v>0</v>
      </c>
      <c r="H37" s="17">
        <v>0</v>
      </c>
      <c r="I37" s="17">
        <v>0</v>
      </c>
    </row>
    <row r="38" spans="2:5" ht="8.25" customHeight="1">
      <c r="B38" s="27"/>
      <c r="C38" s="27"/>
      <c r="D38" s="27"/>
      <c r="E38" s="27"/>
    </row>
    <row r="39" spans="1:9" ht="38.25">
      <c r="A39" s="2" t="s">
        <v>25</v>
      </c>
      <c r="B39" s="27">
        <v>-38725</v>
      </c>
      <c r="C39" s="27">
        <v>189914</v>
      </c>
      <c r="D39" s="27">
        <v>233818</v>
      </c>
      <c r="E39" s="27">
        <v>224481</v>
      </c>
      <c r="F39" s="7">
        <v>0</v>
      </c>
      <c r="G39" s="7">
        <v>0</v>
      </c>
      <c r="H39" s="17">
        <v>0</v>
      </c>
      <c r="I39" s="17">
        <v>0</v>
      </c>
    </row>
    <row r="40" spans="2:5" ht="12.75">
      <c r="B40" s="27"/>
      <c r="C40" s="27"/>
      <c r="D40" s="27"/>
      <c r="E40" s="27"/>
    </row>
    <row r="41" spans="1:9" ht="25.5">
      <c r="A41" s="2" t="s">
        <v>26</v>
      </c>
      <c r="B41" s="27">
        <v>0</v>
      </c>
      <c r="C41" s="27">
        <v>0</v>
      </c>
      <c r="D41" s="27">
        <v>0</v>
      </c>
      <c r="E41" s="27">
        <v>83779</v>
      </c>
      <c r="F41" s="7">
        <v>0</v>
      </c>
      <c r="G41" s="7">
        <v>0</v>
      </c>
      <c r="H41" s="17">
        <v>0</v>
      </c>
      <c r="I41" s="17">
        <v>0</v>
      </c>
    </row>
    <row r="42" spans="1:5" ht="10.5" customHeight="1">
      <c r="A42" s="2"/>
      <c r="B42" s="27"/>
      <c r="C42" s="27"/>
      <c r="D42" s="27"/>
      <c r="E42" s="27"/>
    </row>
    <row r="43" spans="1:9" ht="12.75">
      <c r="A43" s="2" t="s">
        <v>66</v>
      </c>
      <c r="B43" s="27">
        <v>7000</v>
      </c>
      <c r="C43" s="27">
        <v>0</v>
      </c>
      <c r="D43" s="27">
        <v>0</v>
      </c>
      <c r="E43" s="27">
        <v>0</v>
      </c>
      <c r="F43" s="7">
        <v>0</v>
      </c>
      <c r="G43" s="7">
        <v>0</v>
      </c>
      <c r="H43" s="17">
        <v>0</v>
      </c>
      <c r="I43" s="17">
        <v>0</v>
      </c>
    </row>
    <row r="44" spans="1:5" ht="9" customHeight="1">
      <c r="A44" s="2"/>
      <c r="B44" s="27"/>
      <c r="C44" s="27"/>
      <c r="D44" s="27"/>
      <c r="E44" s="27"/>
    </row>
    <row r="45" spans="1:9" ht="12.75">
      <c r="A45" s="2" t="s">
        <v>67</v>
      </c>
      <c r="B45" s="27">
        <v>0</v>
      </c>
      <c r="C45" s="27">
        <v>0</v>
      </c>
      <c r="D45" s="27">
        <v>0</v>
      </c>
      <c r="E45" s="27">
        <v>0</v>
      </c>
      <c r="F45" s="7">
        <v>0</v>
      </c>
      <c r="G45" s="7">
        <v>0</v>
      </c>
      <c r="H45" s="17">
        <v>0</v>
      </c>
      <c r="I45" s="17">
        <v>0</v>
      </c>
    </row>
    <row r="46" ht="8.25" customHeight="1"/>
    <row r="47" spans="1:9" ht="12.75">
      <c r="A47" s="1" t="s">
        <v>62</v>
      </c>
      <c r="B47" s="6">
        <f>SUM(B49)</f>
        <v>42672</v>
      </c>
      <c r="C47" s="6">
        <f>SUM(C49)</f>
        <v>41792</v>
      </c>
      <c r="D47" s="6">
        <f>SUM(D49)</f>
        <v>16715</v>
      </c>
      <c r="E47" s="15">
        <f>SUM(E49)</f>
        <v>15652</v>
      </c>
      <c r="F47" s="7">
        <v>0</v>
      </c>
      <c r="G47" s="7">
        <v>0</v>
      </c>
      <c r="H47" s="17">
        <v>0</v>
      </c>
      <c r="I47" s="17">
        <v>0</v>
      </c>
    </row>
    <row r="48" ht="9" customHeight="1"/>
    <row r="49" spans="1:9" ht="25.5">
      <c r="A49" s="2" t="s">
        <v>29</v>
      </c>
      <c r="B49" s="5">
        <v>42672</v>
      </c>
      <c r="C49" s="5">
        <v>41792</v>
      </c>
      <c r="D49" s="5">
        <v>16715</v>
      </c>
      <c r="E49" s="11">
        <v>15652</v>
      </c>
      <c r="F49" s="7">
        <v>0</v>
      </c>
      <c r="G49" s="7">
        <v>0</v>
      </c>
      <c r="H49" s="17">
        <v>0</v>
      </c>
      <c r="I49" s="17">
        <v>0</v>
      </c>
    </row>
    <row r="50" ht="6" customHeight="1"/>
    <row r="51" spans="1:9" ht="12.75">
      <c r="A51" s="1" t="s">
        <v>63</v>
      </c>
      <c r="B51" s="6">
        <f>B13+B47</f>
        <v>3857712</v>
      </c>
      <c r="C51" s="6">
        <f>C13+C47</f>
        <v>4353841</v>
      </c>
      <c r="D51" s="6">
        <f>D13+D47</f>
        <v>5020514</v>
      </c>
      <c r="E51" s="15">
        <f>E13+E47</f>
        <v>5334315</v>
      </c>
      <c r="F51" s="7">
        <v>0</v>
      </c>
      <c r="G51" s="7">
        <v>0</v>
      </c>
      <c r="H51" s="17">
        <v>0</v>
      </c>
      <c r="I51" s="17">
        <v>0</v>
      </c>
    </row>
    <row r="52" spans="1:9" ht="12.75">
      <c r="A52" s="1"/>
      <c r="B52" s="6"/>
      <c r="C52" s="6"/>
      <c r="D52" s="6"/>
      <c r="E52" s="15"/>
      <c r="F52" s="7"/>
      <c r="G52" s="7"/>
      <c r="H52" s="17"/>
      <c r="I52" s="17"/>
    </row>
    <row r="53" spans="1:9" ht="12.75">
      <c r="A53" s="1"/>
      <c r="B53" s="6"/>
      <c r="C53" s="6"/>
      <c r="D53" s="6"/>
      <c r="E53" s="15"/>
      <c r="F53" s="7"/>
      <c r="G53" s="7"/>
      <c r="H53" s="17"/>
      <c r="I53" s="17"/>
    </row>
    <row r="54" spans="1:9" ht="12.75">
      <c r="A54" s="1"/>
      <c r="B54" s="6"/>
      <c r="C54" s="6"/>
      <c r="D54" s="6"/>
      <c r="E54" s="15"/>
      <c r="F54" s="7"/>
      <c r="G54" s="7"/>
      <c r="H54" s="17"/>
      <c r="I54" s="17"/>
    </row>
    <row r="55" spans="1:9" ht="12.75">
      <c r="A55" s="1"/>
      <c r="B55" s="6"/>
      <c r="C55" s="6"/>
      <c r="D55" s="6"/>
      <c r="E55" s="15"/>
      <c r="F55" s="7"/>
      <c r="G55" s="7"/>
      <c r="H55" s="17"/>
      <c r="I55" s="17"/>
    </row>
    <row r="57" spans="1:4" ht="12.75">
      <c r="A57" s="10"/>
      <c r="B57" s="11"/>
      <c r="C57" s="11"/>
      <c r="D57" s="11"/>
    </row>
    <row r="58" spans="1:9" ht="12.75">
      <c r="A58" s="1" t="s">
        <v>68</v>
      </c>
      <c r="F58" s="6"/>
      <c r="G58" s="6"/>
      <c r="H58" s="15"/>
      <c r="I58" s="15" t="s">
        <v>14</v>
      </c>
    </row>
    <row r="59" spans="2:9" ht="12.75">
      <c r="B59" s="35" t="s">
        <v>4</v>
      </c>
      <c r="C59" s="35" t="s">
        <v>5</v>
      </c>
      <c r="D59" s="35" t="s">
        <v>6</v>
      </c>
      <c r="E59" s="36" t="s">
        <v>7</v>
      </c>
      <c r="F59" s="35" t="s">
        <v>8</v>
      </c>
      <c r="G59" s="35" t="s">
        <v>9</v>
      </c>
      <c r="H59" s="36" t="s">
        <v>10</v>
      </c>
      <c r="I59" s="36" t="s">
        <v>11</v>
      </c>
    </row>
    <row r="60" spans="1:9" ht="12.75">
      <c r="A60" s="1"/>
      <c r="B60" s="35" t="s">
        <v>12</v>
      </c>
      <c r="C60" s="35" t="s">
        <v>12</v>
      </c>
      <c r="D60" s="35" t="s">
        <v>12</v>
      </c>
      <c r="E60" s="36" t="s">
        <v>12</v>
      </c>
      <c r="F60" s="36" t="s">
        <v>12</v>
      </c>
      <c r="G60" s="35" t="s">
        <v>13</v>
      </c>
      <c r="H60" s="36" t="s">
        <v>13</v>
      </c>
      <c r="I60" s="36" t="s">
        <v>13</v>
      </c>
    </row>
    <row r="61" spans="1:9" ht="12.75">
      <c r="A61" s="1"/>
      <c r="B61" s="35"/>
      <c r="C61" s="35"/>
      <c r="D61" s="35"/>
      <c r="E61" s="36"/>
      <c r="F61" s="36"/>
      <c r="G61" s="35"/>
      <c r="H61" s="36"/>
      <c r="I61" s="36"/>
    </row>
    <row r="62" ht="12.75">
      <c r="A62" s="1" t="s">
        <v>83</v>
      </c>
    </row>
    <row r="63" ht="12.75">
      <c r="A63" s="4" t="s">
        <v>69</v>
      </c>
    </row>
    <row r="64" spans="1:9" s="14" customFormat="1" ht="25.5">
      <c r="A64" s="32" t="s">
        <v>57</v>
      </c>
      <c r="B64" s="17">
        <v>0</v>
      </c>
      <c r="C64" s="17">
        <v>0</v>
      </c>
      <c r="D64" s="17">
        <v>0</v>
      </c>
      <c r="E64" s="17">
        <v>0</v>
      </c>
      <c r="F64" s="15">
        <f>SUM(F66:F96)</f>
        <v>6183532</v>
      </c>
      <c r="G64" s="15">
        <f>SUM(G66:G96)</f>
        <v>6618445</v>
      </c>
      <c r="H64" s="15">
        <f>SUM(H66:H96)</f>
        <v>9025486</v>
      </c>
      <c r="I64" s="15">
        <f>SUM(I66:I96)</f>
        <v>8792986</v>
      </c>
    </row>
    <row r="66" ht="12.75">
      <c r="A66" s="2"/>
    </row>
    <row r="67" spans="1:9" ht="38.25">
      <c r="A67" s="2" t="s">
        <v>92</v>
      </c>
      <c r="B67" s="7">
        <v>0</v>
      </c>
      <c r="C67" s="7">
        <v>0</v>
      </c>
      <c r="D67" s="7">
        <v>0</v>
      </c>
      <c r="E67" s="17">
        <v>0</v>
      </c>
      <c r="F67" s="27">
        <v>18189</v>
      </c>
      <c r="G67" s="30">
        <f>1980+19410</f>
        <v>21390</v>
      </c>
      <c r="H67" s="30">
        <v>21279</v>
      </c>
      <c r="I67" s="30">
        <v>22279</v>
      </c>
    </row>
    <row r="68" spans="1:9" ht="12.75">
      <c r="A68" s="2"/>
      <c r="F68" s="27"/>
      <c r="G68" s="30"/>
      <c r="H68" s="30"/>
      <c r="I68" s="30"/>
    </row>
    <row r="69" spans="1:9" ht="12.75">
      <c r="A69" s="2" t="s">
        <v>93</v>
      </c>
      <c r="B69" s="7">
        <v>0</v>
      </c>
      <c r="C69" s="7">
        <v>0</v>
      </c>
      <c r="D69" s="7">
        <v>0</v>
      </c>
      <c r="E69" s="17">
        <v>0</v>
      </c>
      <c r="F69" s="27">
        <v>421231</v>
      </c>
      <c r="G69" s="30">
        <v>485463</v>
      </c>
      <c r="H69" s="30">
        <f>828155</f>
        <v>828155</v>
      </c>
      <c r="I69" s="30">
        <f>878624</f>
        <v>878624</v>
      </c>
    </row>
    <row r="70" spans="1:9" ht="12.75">
      <c r="A70" s="2"/>
      <c r="F70" s="27"/>
      <c r="G70" s="30"/>
      <c r="H70" s="30"/>
      <c r="I70" s="30"/>
    </row>
    <row r="71" spans="1:9" ht="12.75">
      <c r="A71" s="2" t="s">
        <v>94</v>
      </c>
      <c r="B71" s="7">
        <v>0</v>
      </c>
      <c r="C71" s="7">
        <v>0</v>
      </c>
      <c r="D71" s="7">
        <v>0</v>
      </c>
      <c r="E71" s="17">
        <v>0</v>
      </c>
      <c r="F71" s="27">
        <v>157831</v>
      </c>
      <c r="G71" s="30">
        <v>362252</v>
      </c>
      <c r="H71" s="30">
        <f>290686</f>
        <v>290686</v>
      </c>
      <c r="I71" s="30">
        <f>292050</f>
        <v>292050</v>
      </c>
    </row>
    <row r="72" spans="1:9" ht="12.75">
      <c r="A72" s="2"/>
      <c r="F72" s="27"/>
      <c r="G72" s="30"/>
      <c r="H72" s="30"/>
      <c r="I72" s="30"/>
    </row>
    <row r="73" spans="1:9" ht="12.75">
      <c r="A73" s="2" t="s">
        <v>95</v>
      </c>
      <c r="B73" s="7">
        <v>0</v>
      </c>
      <c r="C73" s="7">
        <v>0</v>
      </c>
      <c r="D73" s="7">
        <v>0</v>
      </c>
      <c r="E73" s="17">
        <v>0</v>
      </c>
      <c r="F73" s="27">
        <v>720291</v>
      </c>
      <c r="G73" s="30">
        <v>602045</v>
      </c>
      <c r="H73" s="30">
        <f>711852</f>
        <v>711852</v>
      </c>
      <c r="I73" s="30">
        <f>680217</f>
        <v>680217</v>
      </c>
    </row>
    <row r="74" spans="1:9" ht="12.75">
      <c r="A74" s="2"/>
      <c r="F74" s="27"/>
      <c r="G74" s="30"/>
      <c r="H74" s="30"/>
      <c r="I74" s="30"/>
    </row>
    <row r="75" spans="1:9" ht="25.5">
      <c r="A75" s="2" t="s">
        <v>96</v>
      </c>
      <c r="B75" s="7">
        <v>0</v>
      </c>
      <c r="C75" s="7">
        <v>0</v>
      </c>
      <c r="D75" s="7">
        <v>0</v>
      </c>
      <c r="E75" s="17">
        <v>0</v>
      </c>
      <c r="F75" s="27">
        <v>2183444</v>
      </c>
      <c r="G75" s="30">
        <v>2733683</v>
      </c>
      <c r="H75" s="30">
        <f>4037376</f>
        <v>4037376</v>
      </c>
      <c r="I75" s="30">
        <f>4250497</f>
        <v>4250497</v>
      </c>
    </row>
    <row r="76" spans="1:9" ht="12.75">
      <c r="A76" s="2"/>
      <c r="F76" s="27"/>
      <c r="G76" s="30"/>
      <c r="H76" s="30"/>
      <c r="I76" s="30"/>
    </row>
    <row r="77" spans="1:9" ht="12.75">
      <c r="A77" s="2" t="s">
        <v>97</v>
      </c>
      <c r="B77" s="7">
        <v>0</v>
      </c>
      <c r="C77" s="7">
        <v>0</v>
      </c>
      <c r="D77" s="7">
        <v>0</v>
      </c>
      <c r="E77" s="17">
        <v>0</v>
      </c>
      <c r="F77" s="27">
        <v>1529331</v>
      </c>
      <c r="G77" s="30">
        <v>940874</v>
      </c>
      <c r="H77" s="30">
        <f>1106860</f>
        <v>1106860</v>
      </c>
      <c r="I77" s="30">
        <f>1070700</f>
        <v>1070700</v>
      </c>
    </row>
    <row r="78" spans="1:9" ht="12.75">
      <c r="A78" s="2"/>
      <c r="F78" s="27"/>
      <c r="G78" s="30"/>
      <c r="H78" s="30"/>
      <c r="I78" s="30"/>
    </row>
    <row r="79" spans="1:9" ht="12.75">
      <c r="A79" s="2" t="s">
        <v>98</v>
      </c>
      <c r="B79" s="7">
        <v>0</v>
      </c>
      <c r="C79" s="7">
        <v>0</v>
      </c>
      <c r="D79" s="7">
        <v>0</v>
      </c>
      <c r="E79" s="17">
        <v>0</v>
      </c>
      <c r="F79" s="27">
        <v>207944</v>
      </c>
      <c r="G79" s="30">
        <f>128753+114100</f>
        <v>242853</v>
      </c>
      <c r="H79" s="30">
        <v>98420</v>
      </c>
      <c r="I79" s="30">
        <v>101589</v>
      </c>
    </row>
    <row r="80" spans="1:9" ht="12.75">
      <c r="A80" s="2"/>
      <c r="F80" s="27"/>
      <c r="G80" s="30"/>
      <c r="H80" s="30"/>
      <c r="I80" s="30"/>
    </row>
    <row r="81" spans="1:9" ht="12.75">
      <c r="A81" s="2" t="s">
        <v>99</v>
      </c>
      <c r="B81" s="7">
        <v>0</v>
      </c>
      <c r="C81" s="7">
        <v>0</v>
      </c>
      <c r="D81" s="7">
        <v>0</v>
      </c>
      <c r="E81" s="17">
        <v>0</v>
      </c>
      <c r="F81" s="27">
        <v>-13128</v>
      </c>
      <c r="G81" s="30">
        <v>3566</v>
      </c>
      <c r="H81" s="30">
        <f>1320</f>
        <v>1320</v>
      </c>
      <c r="I81" s="30">
        <f>1220</f>
        <v>1220</v>
      </c>
    </row>
    <row r="82" spans="1:9" ht="12.75">
      <c r="A82" s="2"/>
      <c r="F82" s="27"/>
      <c r="G82" s="30"/>
      <c r="H82" s="30"/>
      <c r="I82" s="30"/>
    </row>
    <row r="83" spans="1:9" ht="12.75">
      <c r="A83" s="2" t="s">
        <v>102</v>
      </c>
      <c r="B83" s="17">
        <v>0</v>
      </c>
      <c r="C83" s="17">
        <v>0</v>
      </c>
      <c r="D83" s="17">
        <v>0</v>
      </c>
      <c r="E83" s="17">
        <v>0</v>
      </c>
      <c r="F83" s="27">
        <v>21570</v>
      </c>
      <c r="G83" s="30">
        <v>68400</v>
      </c>
      <c r="H83" s="30">
        <v>0</v>
      </c>
      <c r="I83" s="30">
        <v>0</v>
      </c>
    </row>
    <row r="84" spans="1:9" ht="12.75">
      <c r="A84" s="2"/>
      <c r="F84" s="27"/>
      <c r="G84" s="30"/>
      <c r="H84" s="30"/>
      <c r="I84" s="30"/>
    </row>
    <row r="85" spans="1:9" ht="25.5">
      <c r="A85" s="2" t="s">
        <v>103</v>
      </c>
      <c r="B85" s="7">
        <v>0</v>
      </c>
      <c r="C85" s="7">
        <v>0</v>
      </c>
      <c r="D85" s="7">
        <v>0</v>
      </c>
      <c r="E85" s="17">
        <v>0</v>
      </c>
      <c r="F85" s="27">
        <v>2116</v>
      </c>
      <c r="G85" s="30">
        <f>398+2237</f>
        <v>2635</v>
      </c>
      <c r="H85" s="30">
        <v>0</v>
      </c>
      <c r="I85" s="30">
        <v>0</v>
      </c>
    </row>
    <row r="86" spans="1:9" ht="12.75">
      <c r="A86" s="2"/>
      <c r="F86" s="27"/>
      <c r="G86" s="30"/>
      <c r="H86" s="30"/>
      <c r="I86" s="30"/>
    </row>
    <row r="87" spans="1:9" ht="38.25">
      <c r="A87" s="2" t="s">
        <v>109</v>
      </c>
      <c r="B87" s="7">
        <v>0</v>
      </c>
      <c r="C87" s="7">
        <v>0</v>
      </c>
      <c r="D87" s="7">
        <v>0</v>
      </c>
      <c r="E87" s="17">
        <v>0</v>
      </c>
      <c r="F87" s="27">
        <f>477+111</f>
        <v>588</v>
      </c>
      <c r="G87" s="30">
        <v>0</v>
      </c>
      <c r="H87" s="30">
        <v>537</v>
      </c>
      <c r="I87" s="30">
        <v>537</v>
      </c>
    </row>
    <row r="88" spans="1:9" ht="12.75">
      <c r="A88" s="2"/>
      <c r="B88" s="7"/>
      <c r="C88" s="7"/>
      <c r="D88" s="7"/>
      <c r="E88" s="17"/>
      <c r="F88" s="27"/>
      <c r="G88" s="30"/>
      <c r="H88" s="30"/>
      <c r="I88" s="30"/>
    </row>
    <row r="89" spans="1:9" ht="25.5">
      <c r="A89" s="2" t="s">
        <v>108</v>
      </c>
      <c r="B89" s="7">
        <v>0</v>
      </c>
      <c r="C89" s="7">
        <v>0</v>
      </c>
      <c r="D89" s="7">
        <v>0</v>
      </c>
      <c r="E89" s="17">
        <v>0</v>
      </c>
      <c r="F89" s="27">
        <v>0</v>
      </c>
      <c r="G89" s="30">
        <v>0</v>
      </c>
      <c r="H89" s="30">
        <v>45000</v>
      </c>
      <c r="I89" s="30">
        <v>45000</v>
      </c>
    </row>
    <row r="90" spans="1:9" ht="12.75">
      <c r="A90" s="2"/>
      <c r="B90" s="7"/>
      <c r="C90" s="7"/>
      <c r="D90" s="7"/>
      <c r="E90" s="17"/>
      <c r="F90" s="27"/>
      <c r="G90" s="30"/>
      <c r="H90" s="30"/>
      <c r="I90" s="30"/>
    </row>
    <row r="91" spans="1:9" ht="12.75">
      <c r="A91" s="2" t="s">
        <v>110</v>
      </c>
      <c r="B91" s="7">
        <v>0</v>
      </c>
      <c r="C91" s="7">
        <v>0</v>
      </c>
      <c r="D91" s="7">
        <v>0</v>
      </c>
      <c r="E91" s="17">
        <v>0</v>
      </c>
      <c r="F91" s="27">
        <v>0</v>
      </c>
      <c r="G91" s="30">
        <v>185591</v>
      </c>
      <c r="H91" s="30">
        <v>0</v>
      </c>
      <c r="I91" s="30">
        <v>0</v>
      </c>
    </row>
    <row r="92" spans="1:9" ht="12.75">
      <c r="A92" s="2"/>
      <c r="B92" s="7"/>
      <c r="C92" s="7"/>
      <c r="D92" s="7"/>
      <c r="E92" s="17"/>
      <c r="F92" s="27"/>
      <c r="G92" s="30"/>
      <c r="H92" s="30"/>
      <c r="I92" s="30"/>
    </row>
    <row r="93" spans="1:9" ht="25.5">
      <c r="A93" s="2" t="s">
        <v>107</v>
      </c>
      <c r="B93" s="7">
        <v>0</v>
      </c>
      <c r="C93" s="7">
        <v>0</v>
      </c>
      <c r="D93" s="7">
        <v>0</v>
      </c>
      <c r="E93" s="17">
        <v>0</v>
      </c>
      <c r="F93" s="27">
        <v>0</v>
      </c>
      <c r="G93" s="30">
        <f>1869+112824</f>
        <v>114693</v>
      </c>
      <c r="H93" s="30">
        <f>1238001-264000</f>
        <v>974001</v>
      </c>
      <c r="I93" s="30">
        <f>1046273-523000</f>
        <v>523273</v>
      </c>
    </row>
    <row r="94" spans="1:9" ht="12.75">
      <c r="A94" s="2"/>
      <c r="B94" s="7"/>
      <c r="C94" s="7"/>
      <c r="D94" s="7"/>
      <c r="E94" s="17"/>
      <c r="F94" s="27"/>
      <c r="G94" s="30"/>
      <c r="H94" s="30"/>
      <c r="I94" s="30"/>
    </row>
    <row r="95" spans="1:9" ht="12.75">
      <c r="A95" s="22" t="s">
        <v>101</v>
      </c>
      <c r="F95" s="27"/>
      <c r="G95" s="30"/>
      <c r="H95" s="30"/>
      <c r="I95" s="30"/>
    </row>
    <row r="96" spans="1:9" ht="25.5">
      <c r="A96" s="2" t="s">
        <v>71</v>
      </c>
      <c r="B96" s="7">
        <v>0</v>
      </c>
      <c r="C96" s="7">
        <v>0</v>
      </c>
      <c r="D96" s="7">
        <v>0</v>
      </c>
      <c r="E96" s="17">
        <v>0</v>
      </c>
      <c r="F96" s="27">
        <v>934125</v>
      </c>
      <c r="G96" s="30">
        <v>855000</v>
      </c>
      <c r="H96" s="30">
        <v>910000</v>
      </c>
      <c r="I96" s="30">
        <v>927000</v>
      </c>
    </row>
    <row r="97" spans="1:9" ht="12.75">
      <c r="A97" s="2"/>
      <c r="B97" s="7"/>
      <c r="C97" s="7"/>
      <c r="D97" s="7"/>
      <c r="E97" s="17"/>
      <c r="F97" s="27"/>
      <c r="G97" s="30"/>
      <c r="H97" s="30"/>
      <c r="I97" s="30"/>
    </row>
    <row r="98" spans="1:9" ht="25.5">
      <c r="A98" s="3" t="s">
        <v>60</v>
      </c>
      <c r="B98" s="7">
        <v>0</v>
      </c>
      <c r="C98" s="7">
        <v>0</v>
      </c>
      <c r="D98" s="7">
        <v>0</v>
      </c>
      <c r="E98" s="17">
        <v>0</v>
      </c>
      <c r="F98" s="28">
        <f>SUM(F100:F106)</f>
        <v>43960</v>
      </c>
      <c r="G98" s="31">
        <f>SUM(G100:G106)</f>
        <v>93036</v>
      </c>
      <c r="H98" s="31">
        <f>SUM(H100:H106)</f>
        <v>58991</v>
      </c>
      <c r="I98" s="31">
        <f>SUM(I100:I106)</f>
        <v>94471</v>
      </c>
    </row>
    <row r="99" spans="1:9" ht="12.75">
      <c r="A99" s="22" t="s">
        <v>100</v>
      </c>
      <c r="F99" s="27"/>
      <c r="G99" s="30"/>
      <c r="H99" s="30"/>
      <c r="I99" s="30"/>
    </row>
    <row r="100" spans="1:9" ht="12.75">
      <c r="A100" s="2" t="s">
        <v>72</v>
      </c>
      <c r="B100" s="7">
        <v>0</v>
      </c>
      <c r="C100" s="7">
        <v>0</v>
      </c>
      <c r="D100" s="7">
        <v>0</v>
      </c>
      <c r="E100" s="17">
        <v>0</v>
      </c>
      <c r="F100" s="27">
        <v>-2723</v>
      </c>
      <c r="G100" s="30">
        <v>-2087</v>
      </c>
      <c r="H100" s="30">
        <v>-1480</v>
      </c>
      <c r="I100" s="30">
        <v>-932</v>
      </c>
    </row>
    <row r="101" spans="1:9" ht="12.75">
      <c r="A101" s="2"/>
      <c r="F101" s="27"/>
      <c r="G101" s="30"/>
      <c r="H101" s="30"/>
      <c r="I101" s="30"/>
    </row>
    <row r="102" spans="1:9" ht="25.5">
      <c r="A102" s="2" t="s">
        <v>73</v>
      </c>
      <c r="B102" s="7">
        <v>0</v>
      </c>
      <c r="C102" s="7">
        <v>0</v>
      </c>
      <c r="D102" s="7">
        <v>0</v>
      </c>
      <c r="E102" s="17">
        <v>0</v>
      </c>
      <c r="F102" s="27">
        <v>41052</v>
      </c>
      <c r="G102" s="30">
        <v>50379</v>
      </c>
      <c r="H102" s="30">
        <v>64910</v>
      </c>
      <c r="I102" s="30">
        <v>96341</v>
      </c>
    </row>
    <row r="103" spans="1:9" ht="12.75">
      <c r="A103" s="2"/>
      <c r="F103" s="27"/>
      <c r="G103" s="30"/>
      <c r="H103" s="30"/>
      <c r="I103" s="30"/>
    </row>
    <row r="104" spans="1:9" ht="12.75">
      <c r="A104" s="2" t="s">
        <v>74</v>
      </c>
      <c r="B104" s="7">
        <v>0</v>
      </c>
      <c r="C104" s="7">
        <v>0</v>
      </c>
      <c r="D104" s="7">
        <v>0</v>
      </c>
      <c r="E104" s="17">
        <v>0</v>
      </c>
      <c r="F104" s="27">
        <v>-3927</v>
      </c>
      <c r="G104" s="30">
        <v>-2543</v>
      </c>
      <c r="H104" s="30">
        <v>-3139</v>
      </c>
      <c r="I104" s="30">
        <v>262</v>
      </c>
    </row>
    <row r="105" spans="1:9" ht="12.75">
      <c r="A105" s="2"/>
      <c r="F105" s="27"/>
      <c r="G105" s="30"/>
      <c r="H105" s="30"/>
      <c r="I105" s="30"/>
    </row>
    <row r="106" spans="1:9" ht="12.75">
      <c r="A106" s="2" t="s">
        <v>75</v>
      </c>
      <c r="B106" s="7">
        <v>0</v>
      </c>
      <c r="C106" s="7">
        <v>0</v>
      </c>
      <c r="D106" s="7">
        <v>0</v>
      </c>
      <c r="E106" s="17">
        <v>0</v>
      </c>
      <c r="F106" s="27">
        <v>9558</v>
      </c>
      <c r="G106" s="30">
        <v>47287</v>
      </c>
      <c r="H106" s="30">
        <v>-1300</v>
      </c>
      <c r="I106" s="30">
        <v>-1200</v>
      </c>
    </row>
    <row r="107" ht="12.75">
      <c r="A107" s="2"/>
    </row>
    <row r="108" spans="1:9" ht="12.75">
      <c r="A108" s="1" t="s">
        <v>63</v>
      </c>
      <c r="B108" s="7">
        <v>0</v>
      </c>
      <c r="C108" s="7">
        <v>0</v>
      </c>
      <c r="D108" s="7">
        <v>0</v>
      </c>
      <c r="E108" s="17">
        <v>0</v>
      </c>
      <c r="F108" s="6">
        <f>F98+F64</f>
        <v>6227492</v>
      </c>
      <c r="G108" s="6">
        <f>G98+G64</f>
        <v>6711481</v>
      </c>
      <c r="H108" s="15">
        <f>H98+H64</f>
        <v>9084477</v>
      </c>
      <c r="I108" s="15">
        <f>I98+I64</f>
        <v>8887457</v>
      </c>
    </row>
    <row r="109" spans="1:9" ht="12.75">
      <c r="A109" s="1"/>
      <c r="B109" s="7"/>
      <c r="C109" s="7"/>
      <c r="D109" s="7"/>
      <c r="E109" s="17"/>
      <c r="F109" s="6"/>
      <c r="G109" s="6"/>
      <c r="H109" s="15"/>
      <c r="I109" s="15"/>
    </row>
    <row r="110" ht="12.75">
      <c r="A110" s="2"/>
    </row>
    <row r="111" spans="1:9" ht="12.75">
      <c r="A111" s="2"/>
      <c r="F111" s="6"/>
      <c r="G111" s="6"/>
      <c r="H111" s="15"/>
      <c r="I111" s="15" t="s">
        <v>14</v>
      </c>
    </row>
    <row r="112" spans="1:9" ht="12.75">
      <c r="A112" s="3" t="s">
        <v>76</v>
      </c>
      <c r="B112" s="35" t="s">
        <v>4</v>
      </c>
      <c r="C112" s="35" t="s">
        <v>5</v>
      </c>
      <c r="D112" s="35" t="s">
        <v>6</v>
      </c>
      <c r="E112" s="36" t="s">
        <v>7</v>
      </c>
      <c r="F112" s="35" t="s">
        <v>8</v>
      </c>
      <c r="G112" s="35" t="s">
        <v>9</v>
      </c>
      <c r="H112" s="36" t="s">
        <v>10</v>
      </c>
      <c r="I112" s="36" t="s">
        <v>11</v>
      </c>
    </row>
    <row r="113" spans="1:9" ht="12.75">
      <c r="A113" s="1"/>
      <c r="B113" s="35" t="s">
        <v>12</v>
      </c>
      <c r="C113" s="35" t="s">
        <v>12</v>
      </c>
      <c r="D113" s="35" t="s">
        <v>12</v>
      </c>
      <c r="E113" s="36" t="s">
        <v>12</v>
      </c>
      <c r="F113" s="35" t="s">
        <v>13</v>
      </c>
      <c r="G113" s="35" t="s">
        <v>13</v>
      </c>
      <c r="H113" s="36" t="s">
        <v>13</v>
      </c>
      <c r="I113" s="36" t="s">
        <v>13</v>
      </c>
    </row>
    <row r="114" spans="1:9" ht="12.75">
      <c r="A114" s="1"/>
      <c r="B114" s="6"/>
      <c r="C114" s="6"/>
      <c r="D114" s="6"/>
      <c r="E114" s="15"/>
      <c r="F114" s="6"/>
      <c r="G114" s="6"/>
      <c r="H114" s="15"/>
      <c r="I114" s="15"/>
    </row>
    <row r="115" ht="12.75">
      <c r="A115" s="1" t="s">
        <v>84</v>
      </c>
    </row>
    <row r="116" spans="1:9" ht="25.5">
      <c r="A116" s="3" t="s">
        <v>58</v>
      </c>
      <c r="B116" s="6">
        <v>739254</v>
      </c>
      <c r="C116" s="6">
        <v>876174</v>
      </c>
      <c r="D116" s="6">
        <v>1352642</v>
      </c>
      <c r="E116" s="18">
        <v>1758696</v>
      </c>
      <c r="F116" s="7">
        <v>0</v>
      </c>
      <c r="G116" s="7">
        <v>0</v>
      </c>
      <c r="H116" s="17">
        <v>0</v>
      </c>
      <c r="I116" s="17">
        <v>0</v>
      </c>
    </row>
    <row r="117" spans="1:10" ht="12.75">
      <c r="A117" s="4" t="s">
        <v>37</v>
      </c>
      <c r="B117" s="7"/>
      <c r="C117" s="7"/>
      <c r="D117" s="7"/>
      <c r="E117" s="18"/>
      <c r="J117" s="7"/>
    </row>
    <row r="118" spans="1:10" ht="25.5">
      <c r="A118" s="3" t="s">
        <v>57</v>
      </c>
      <c r="B118" s="6">
        <f>SUM(B120:B136)</f>
        <v>739254</v>
      </c>
      <c r="C118" s="6">
        <f>SUM(C120:C136)</f>
        <v>876174</v>
      </c>
      <c r="D118" s="6">
        <f>SUM(D120:D136)</f>
        <v>1352642</v>
      </c>
      <c r="E118" s="18">
        <f>SUM(E120:E136)</f>
        <v>1758696</v>
      </c>
      <c r="F118" s="7">
        <v>0</v>
      </c>
      <c r="G118" s="7">
        <v>0</v>
      </c>
      <c r="H118" s="17">
        <v>0</v>
      </c>
      <c r="I118" s="17">
        <v>0</v>
      </c>
      <c r="J118" s="5"/>
    </row>
    <row r="119" spans="2:10" ht="12.75">
      <c r="B119" s="7"/>
      <c r="C119" s="7"/>
      <c r="D119" s="7"/>
      <c r="E119" s="17"/>
      <c r="J119" s="7"/>
    </row>
    <row r="120" spans="1:10" ht="12.75">
      <c r="A120" t="s">
        <v>59</v>
      </c>
      <c r="B120" s="27">
        <v>16357</v>
      </c>
      <c r="C120" s="27">
        <v>2323</v>
      </c>
      <c r="D120" s="27">
        <v>110313</v>
      </c>
      <c r="E120" s="27">
        <v>168110</v>
      </c>
      <c r="F120" s="7">
        <v>0</v>
      </c>
      <c r="G120" s="7">
        <v>0</v>
      </c>
      <c r="H120" s="17">
        <v>0</v>
      </c>
      <c r="I120" s="17">
        <v>0</v>
      </c>
      <c r="J120" s="5"/>
    </row>
    <row r="121" spans="2:10" ht="12.75">
      <c r="B121" s="27"/>
      <c r="C121" s="27"/>
      <c r="D121" s="27"/>
      <c r="E121" s="27"/>
      <c r="J121" s="7"/>
    </row>
    <row r="122" spans="1:10" ht="12.75">
      <c r="A122" t="s">
        <v>17</v>
      </c>
      <c r="B122" s="27">
        <v>4538</v>
      </c>
      <c r="C122" s="27">
        <v>1058</v>
      </c>
      <c r="D122" s="27">
        <v>55796</v>
      </c>
      <c r="E122" s="27">
        <v>85470</v>
      </c>
      <c r="F122" s="7">
        <v>0</v>
      </c>
      <c r="G122" s="7">
        <v>0</v>
      </c>
      <c r="H122" s="17">
        <v>0</v>
      </c>
      <c r="I122" s="17">
        <v>0</v>
      </c>
      <c r="J122" s="5"/>
    </row>
    <row r="123" spans="2:10" ht="12.75">
      <c r="B123" s="27"/>
      <c r="C123" s="27"/>
      <c r="D123" s="27"/>
      <c r="E123" s="27"/>
      <c r="J123" s="7"/>
    </row>
    <row r="124" spans="1:10" ht="25.5">
      <c r="A124" s="2" t="s">
        <v>18</v>
      </c>
      <c r="B124" s="27">
        <v>9662</v>
      </c>
      <c r="C124" s="27">
        <v>21165</v>
      </c>
      <c r="D124" s="27">
        <v>13631</v>
      </c>
      <c r="E124" s="27">
        <v>21234</v>
      </c>
      <c r="F124" s="7">
        <v>0</v>
      </c>
      <c r="G124" s="7">
        <v>0</v>
      </c>
      <c r="H124" s="17">
        <v>0</v>
      </c>
      <c r="I124" s="17">
        <v>0</v>
      </c>
      <c r="J124" s="5"/>
    </row>
    <row r="125" spans="2:10" ht="12.75">
      <c r="B125" s="27"/>
      <c r="C125" s="27"/>
      <c r="D125" s="27"/>
      <c r="E125" s="27"/>
      <c r="J125" s="7"/>
    </row>
    <row r="126" spans="1:10" ht="25.5">
      <c r="A126" s="2" t="s">
        <v>19</v>
      </c>
      <c r="B126" s="27">
        <v>691123</v>
      </c>
      <c r="C126" s="27">
        <v>822327</v>
      </c>
      <c r="D126" s="27">
        <v>1060382</v>
      </c>
      <c r="E126" s="27">
        <v>1303643</v>
      </c>
      <c r="F126" s="7">
        <v>0</v>
      </c>
      <c r="G126" s="7">
        <v>0</v>
      </c>
      <c r="H126" s="17">
        <v>0</v>
      </c>
      <c r="I126" s="17">
        <v>0</v>
      </c>
      <c r="J126" s="5"/>
    </row>
    <row r="127" spans="2:10" ht="12.75">
      <c r="B127" s="27"/>
      <c r="C127" s="27"/>
      <c r="D127" s="27"/>
      <c r="E127" s="27"/>
      <c r="J127" s="7"/>
    </row>
    <row r="128" spans="1:10" ht="25.5">
      <c r="A128" s="2" t="s">
        <v>20</v>
      </c>
      <c r="B128" s="27">
        <v>0</v>
      </c>
      <c r="C128" s="27">
        <v>50000</v>
      </c>
      <c r="D128" s="27">
        <v>124564</v>
      </c>
      <c r="E128" s="27">
        <v>191114</v>
      </c>
      <c r="F128" s="7">
        <v>0</v>
      </c>
      <c r="G128" s="7">
        <v>0</v>
      </c>
      <c r="H128" s="17">
        <v>0</v>
      </c>
      <c r="I128" s="17">
        <v>0</v>
      </c>
      <c r="J128" s="5"/>
    </row>
    <row r="129" spans="2:10" ht="12.75">
      <c r="B129" s="27"/>
      <c r="C129" s="27"/>
      <c r="D129" s="27"/>
      <c r="E129" s="27"/>
      <c r="J129" s="7"/>
    </row>
    <row r="130" spans="1:10" ht="12.75">
      <c r="A130" t="s">
        <v>21</v>
      </c>
      <c r="B130" s="27">
        <v>17574</v>
      </c>
      <c r="C130" s="27">
        <f>-12088-8611</f>
        <v>-20699</v>
      </c>
      <c r="D130" s="27">
        <v>-12044</v>
      </c>
      <c r="E130" s="27">
        <v>-10875</v>
      </c>
      <c r="F130" s="7">
        <v>0</v>
      </c>
      <c r="G130" s="7">
        <v>0</v>
      </c>
      <c r="H130" s="17">
        <v>0</v>
      </c>
      <c r="I130" s="17">
        <v>0</v>
      </c>
      <c r="J130" s="5"/>
    </row>
    <row r="131" spans="2:10" ht="12.75">
      <c r="B131" s="27"/>
      <c r="C131" s="27"/>
      <c r="D131" s="27"/>
      <c r="E131" s="27"/>
      <c r="J131" s="7"/>
    </row>
    <row r="132" spans="1:10" ht="25.5">
      <c r="A132" s="2" t="s">
        <v>22</v>
      </c>
      <c r="B132" s="27">
        <v>0</v>
      </c>
      <c r="C132" s="27">
        <v>0</v>
      </c>
      <c r="D132" s="27">
        <v>0</v>
      </c>
      <c r="E132" s="27">
        <v>0</v>
      </c>
      <c r="F132" s="7">
        <v>0</v>
      </c>
      <c r="G132" s="7">
        <v>0</v>
      </c>
      <c r="H132" s="17">
        <v>0</v>
      </c>
      <c r="I132" s="17">
        <v>0</v>
      </c>
      <c r="J132" s="5"/>
    </row>
    <row r="133" spans="2:10" ht="12.75">
      <c r="B133" s="27"/>
      <c r="C133" s="27"/>
      <c r="D133" s="27"/>
      <c r="E133" s="27"/>
      <c r="J133" s="7"/>
    </row>
    <row r="134" spans="1:10" ht="12.75">
      <c r="A134" t="s">
        <v>64</v>
      </c>
      <c r="B134" s="27">
        <v>0</v>
      </c>
      <c r="C134" s="27">
        <v>0</v>
      </c>
      <c r="D134" s="27">
        <v>0</v>
      </c>
      <c r="E134" s="27">
        <v>0</v>
      </c>
      <c r="F134" s="7">
        <v>0</v>
      </c>
      <c r="G134" s="7">
        <v>0</v>
      </c>
      <c r="H134" s="17">
        <v>0</v>
      </c>
      <c r="I134" s="17">
        <v>0</v>
      </c>
      <c r="J134" s="5"/>
    </row>
    <row r="135" spans="2:10" ht="12.75">
      <c r="B135" s="27"/>
      <c r="C135" s="27"/>
      <c r="D135" s="27"/>
      <c r="E135" s="27"/>
      <c r="J135" s="7"/>
    </row>
    <row r="136" spans="1:10" ht="12.75">
      <c r="A136" t="s">
        <v>65</v>
      </c>
      <c r="B136" s="27">
        <v>0</v>
      </c>
      <c r="C136" s="27">
        <v>0</v>
      </c>
      <c r="D136" s="27">
        <v>0</v>
      </c>
      <c r="E136" s="27">
        <v>0</v>
      </c>
      <c r="F136" s="7">
        <v>0</v>
      </c>
      <c r="G136" s="7">
        <v>0</v>
      </c>
      <c r="H136" s="17">
        <v>0</v>
      </c>
      <c r="I136" s="17">
        <v>0</v>
      </c>
      <c r="J136" s="5"/>
    </row>
    <row r="137" spans="2:10" ht="12.75">
      <c r="B137" s="27"/>
      <c r="C137" s="27"/>
      <c r="D137" s="27"/>
      <c r="E137" s="27"/>
      <c r="J137" s="7"/>
    </row>
    <row r="138" spans="1:10" ht="25.5">
      <c r="A138" s="3" t="s">
        <v>60</v>
      </c>
      <c r="B138" s="8">
        <f>SUM(B140:B148)</f>
        <v>0</v>
      </c>
      <c r="C138" s="8">
        <f>SUM(C140:C148)</f>
        <v>0</v>
      </c>
      <c r="D138" s="8">
        <f>SUM(D140:D148)</f>
        <v>0</v>
      </c>
      <c r="E138" s="18">
        <f>SUM(E140:E148)</f>
        <v>0</v>
      </c>
      <c r="F138" s="7">
        <v>0</v>
      </c>
      <c r="G138" s="7">
        <v>0</v>
      </c>
      <c r="H138" s="17">
        <v>0</v>
      </c>
      <c r="I138" s="17">
        <v>0</v>
      </c>
      <c r="J138" s="5"/>
    </row>
    <row r="139" spans="2:10" ht="12.75">
      <c r="B139" s="7"/>
      <c r="C139" s="7"/>
      <c r="D139" s="7"/>
      <c r="E139" s="17"/>
      <c r="J139" s="7"/>
    </row>
    <row r="140" spans="1:10" ht="25.5">
      <c r="A140" s="2" t="s">
        <v>61</v>
      </c>
      <c r="B140" s="7">
        <v>0</v>
      </c>
      <c r="C140" s="7">
        <v>0</v>
      </c>
      <c r="D140" s="7">
        <v>0</v>
      </c>
      <c r="E140" s="7">
        <v>0</v>
      </c>
      <c r="F140" s="7">
        <v>0</v>
      </c>
      <c r="G140" s="7">
        <v>0</v>
      </c>
      <c r="H140" s="17">
        <v>0</v>
      </c>
      <c r="I140" s="17">
        <v>0</v>
      </c>
      <c r="J140" s="5"/>
    </row>
    <row r="141" spans="2:10" ht="12.75">
      <c r="B141" s="7"/>
      <c r="C141" s="7"/>
      <c r="D141" s="7"/>
      <c r="E141" s="7"/>
      <c r="J141" s="7"/>
    </row>
    <row r="142" spans="1:10" ht="38.25">
      <c r="A142" s="2" t="s">
        <v>25</v>
      </c>
      <c r="B142" s="7">
        <v>0</v>
      </c>
      <c r="C142" s="7">
        <v>0</v>
      </c>
      <c r="D142" s="7">
        <v>0</v>
      </c>
      <c r="E142" s="7">
        <v>0</v>
      </c>
      <c r="F142" s="7">
        <v>0</v>
      </c>
      <c r="G142" s="7">
        <v>0</v>
      </c>
      <c r="H142" s="17">
        <v>0</v>
      </c>
      <c r="I142" s="17">
        <v>0</v>
      </c>
      <c r="J142" s="5"/>
    </row>
    <row r="143" spans="2:10" ht="12.75">
      <c r="B143" s="7"/>
      <c r="C143" s="7"/>
      <c r="D143" s="7"/>
      <c r="E143" s="7"/>
      <c r="J143" s="7"/>
    </row>
    <row r="144" spans="1:10" ht="25.5">
      <c r="A144" s="2" t="s">
        <v>26</v>
      </c>
      <c r="B144" s="7">
        <v>0</v>
      </c>
      <c r="C144" s="7">
        <v>0</v>
      </c>
      <c r="D144" s="7">
        <v>0</v>
      </c>
      <c r="E144" s="7">
        <v>0</v>
      </c>
      <c r="F144" s="7">
        <v>0</v>
      </c>
      <c r="G144" s="7">
        <v>0</v>
      </c>
      <c r="H144" s="17">
        <v>0</v>
      </c>
      <c r="I144" s="17">
        <v>0</v>
      </c>
      <c r="J144" s="5"/>
    </row>
    <row r="145" spans="1:10" ht="12.75">
      <c r="A145" s="2"/>
      <c r="B145" s="7"/>
      <c r="C145" s="7"/>
      <c r="D145" s="7"/>
      <c r="E145" s="7"/>
      <c r="J145" s="7"/>
    </row>
    <row r="146" spans="1:10" ht="12.75">
      <c r="A146" s="2" t="s">
        <v>66</v>
      </c>
      <c r="B146" s="7">
        <v>0</v>
      </c>
      <c r="C146" s="7">
        <v>0</v>
      </c>
      <c r="D146" s="7">
        <v>0</v>
      </c>
      <c r="E146" s="7">
        <v>0</v>
      </c>
      <c r="F146" s="7">
        <v>0</v>
      </c>
      <c r="G146" s="7">
        <v>0</v>
      </c>
      <c r="H146" s="17">
        <v>0</v>
      </c>
      <c r="I146" s="17">
        <v>0</v>
      </c>
      <c r="J146" s="5"/>
    </row>
    <row r="147" spans="1:10" ht="12.75">
      <c r="A147" s="2"/>
      <c r="B147" s="7"/>
      <c r="C147" s="7"/>
      <c r="D147" s="7"/>
      <c r="E147" s="7"/>
      <c r="J147" s="7"/>
    </row>
    <row r="148" spans="1:10" ht="12.75">
      <c r="A148" s="2" t="s">
        <v>67</v>
      </c>
      <c r="B148" s="7">
        <v>0</v>
      </c>
      <c r="C148" s="7">
        <v>0</v>
      </c>
      <c r="D148" s="7">
        <v>0</v>
      </c>
      <c r="E148" s="7">
        <v>0</v>
      </c>
      <c r="F148" s="7">
        <v>0</v>
      </c>
      <c r="G148" s="7">
        <v>0</v>
      </c>
      <c r="H148" s="17">
        <v>0</v>
      </c>
      <c r="I148" s="17">
        <v>0</v>
      </c>
      <c r="J148" s="5"/>
    </row>
    <row r="149" spans="2:10" ht="12.75">
      <c r="B149" s="7"/>
      <c r="C149" s="7"/>
      <c r="D149" s="7"/>
      <c r="E149" s="7"/>
      <c r="J149" s="7"/>
    </row>
    <row r="150" spans="1:10" s="1" customFormat="1" ht="12.75">
      <c r="A150" s="1" t="s">
        <v>62</v>
      </c>
      <c r="B150" s="8">
        <f>SUM(B152)</f>
        <v>0</v>
      </c>
      <c r="C150" s="8">
        <f>SUM(C152)</f>
        <v>0</v>
      </c>
      <c r="D150" s="8">
        <f>SUM(D152)</f>
        <v>0</v>
      </c>
      <c r="E150" s="18">
        <f>SUM(E152)</f>
        <v>0</v>
      </c>
      <c r="F150" s="8">
        <v>0</v>
      </c>
      <c r="G150" s="8">
        <v>0</v>
      </c>
      <c r="H150" s="18">
        <v>0</v>
      </c>
      <c r="I150" s="18">
        <v>0</v>
      </c>
      <c r="J150" s="6"/>
    </row>
    <row r="151" spans="2:10" ht="12.75">
      <c r="B151" s="7"/>
      <c r="C151" s="7"/>
      <c r="D151" s="7"/>
      <c r="E151" s="17"/>
      <c r="J151" s="7"/>
    </row>
    <row r="152" spans="1:10" ht="25.5">
      <c r="A152" s="2" t="s">
        <v>29</v>
      </c>
      <c r="B152" s="16">
        <v>0</v>
      </c>
      <c r="C152" s="16">
        <v>0</v>
      </c>
      <c r="D152" s="16">
        <v>0</v>
      </c>
      <c r="E152" s="19"/>
      <c r="F152" s="7">
        <v>0</v>
      </c>
      <c r="G152" s="7">
        <v>0</v>
      </c>
      <c r="H152" s="17">
        <v>0</v>
      </c>
      <c r="I152" s="17">
        <v>0</v>
      </c>
      <c r="J152" s="5"/>
    </row>
    <row r="153" spans="2:10" ht="12.75">
      <c r="B153" s="7"/>
      <c r="C153" s="7"/>
      <c r="D153" s="7"/>
      <c r="E153" s="17"/>
      <c r="J153" s="7"/>
    </row>
    <row r="154" spans="1:10" ht="12.75">
      <c r="A154" s="1" t="s">
        <v>63</v>
      </c>
      <c r="B154" s="8">
        <f>B150+B116</f>
        <v>739254</v>
      </c>
      <c r="C154" s="8">
        <f>C150+C116</f>
        <v>876174</v>
      </c>
      <c r="D154" s="8">
        <f>D150+D116</f>
        <v>1352642</v>
      </c>
      <c r="E154" s="18">
        <f>E150+E116</f>
        <v>1758696</v>
      </c>
      <c r="F154" s="7">
        <v>0</v>
      </c>
      <c r="G154" s="7">
        <v>0</v>
      </c>
      <c r="H154" s="17">
        <v>0</v>
      </c>
      <c r="I154" s="17">
        <v>0</v>
      </c>
      <c r="J154" s="7"/>
    </row>
    <row r="155" spans="1:10" ht="12.75">
      <c r="A155" s="1"/>
      <c r="B155" s="7"/>
      <c r="C155" s="7"/>
      <c r="D155" s="7"/>
      <c r="E155" s="17"/>
      <c r="F155" s="7"/>
      <c r="G155" s="7"/>
      <c r="H155" s="17"/>
      <c r="I155" s="17"/>
      <c r="J155" s="7"/>
    </row>
    <row r="156" spans="1:10" ht="12.75">
      <c r="A156" s="1"/>
      <c r="B156" s="7"/>
      <c r="C156" s="7"/>
      <c r="D156" s="7"/>
      <c r="E156" s="17"/>
      <c r="F156" s="7"/>
      <c r="G156" s="7"/>
      <c r="H156" s="17"/>
      <c r="I156" s="17"/>
      <c r="J156" s="7"/>
    </row>
    <row r="157" ht="12.75">
      <c r="A157" s="3" t="s">
        <v>76</v>
      </c>
    </row>
    <row r="158" spans="1:9" ht="12.75">
      <c r="A158" s="1" t="s">
        <v>68</v>
      </c>
      <c r="F158" s="6"/>
      <c r="G158" s="6"/>
      <c r="H158" s="15"/>
      <c r="I158" s="15" t="s">
        <v>14</v>
      </c>
    </row>
    <row r="159" spans="2:9" ht="12.75">
      <c r="B159" s="35" t="s">
        <v>4</v>
      </c>
      <c r="C159" s="35" t="s">
        <v>5</v>
      </c>
      <c r="D159" s="35" t="s">
        <v>6</v>
      </c>
      <c r="E159" s="36" t="s">
        <v>7</v>
      </c>
      <c r="F159" s="35" t="s">
        <v>8</v>
      </c>
      <c r="G159" s="35" t="s">
        <v>9</v>
      </c>
      <c r="H159" s="36" t="s">
        <v>10</v>
      </c>
      <c r="I159" s="36" t="s">
        <v>11</v>
      </c>
    </row>
    <row r="160" spans="1:9" ht="12.75">
      <c r="A160" s="1"/>
      <c r="B160" s="35" t="s">
        <v>12</v>
      </c>
      <c r="C160" s="35" t="s">
        <v>12</v>
      </c>
      <c r="D160" s="35" t="s">
        <v>12</v>
      </c>
      <c r="E160" s="36" t="s">
        <v>12</v>
      </c>
      <c r="F160" s="36" t="s">
        <v>12</v>
      </c>
      <c r="G160" s="35" t="s">
        <v>13</v>
      </c>
      <c r="H160" s="36" t="s">
        <v>13</v>
      </c>
      <c r="I160" s="36" t="s">
        <v>13</v>
      </c>
    </row>
    <row r="161" spans="1:9" ht="12.75">
      <c r="A161" s="1"/>
      <c r="B161" s="6"/>
      <c r="C161" s="6"/>
      <c r="D161" s="6"/>
      <c r="E161" s="15"/>
      <c r="F161" s="15"/>
      <c r="G161" s="6"/>
      <c r="H161" s="15"/>
      <c r="I161" s="15"/>
    </row>
    <row r="162" ht="12.75">
      <c r="A162" s="1" t="s">
        <v>84</v>
      </c>
    </row>
    <row r="163" ht="12.75">
      <c r="A163" s="4" t="s">
        <v>69</v>
      </c>
    </row>
    <row r="164" spans="1:9" ht="25.5">
      <c r="A164" s="3" t="s">
        <v>57</v>
      </c>
      <c r="B164" s="7">
        <v>0</v>
      </c>
      <c r="C164" s="7">
        <v>0</v>
      </c>
      <c r="D164" s="7">
        <v>0</v>
      </c>
      <c r="E164" s="17">
        <v>0</v>
      </c>
      <c r="F164" s="26">
        <f>SUM(F166:F193)</f>
        <v>1645907</v>
      </c>
      <c r="G164" s="6">
        <f>SUM(G166:G193)</f>
        <v>1635000</v>
      </c>
      <c r="H164" s="15">
        <f>SUM(H166:H193)</f>
        <v>1924000</v>
      </c>
      <c r="I164" s="15">
        <f>SUM(I166:I193)</f>
        <v>1994815</v>
      </c>
    </row>
    <row r="165" ht="12.75">
      <c r="F165" s="25"/>
    </row>
    <row r="166" spans="1:9" ht="38.25">
      <c r="A166" s="2" t="s">
        <v>92</v>
      </c>
      <c r="B166" s="7">
        <v>0</v>
      </c>
      <c r="C166" s="7">
        <v>0</v>
      </c>
      <c r="D166" s="7">
        <v>0</v>
      </c>
      <c r="E166" s="17">
        <v>0</v>
      </c>
      <c r="F166" s="25">
        <v>0</v>
      </c>
      <c r="G166" s="7">
        <v>0</v>
      </c>
      <c r="H166" s="17">
        <v>0</v>
      </c>
      <c r="I166" s="17">
        <v>0</v>
      </c>
    </row>
    <row r="167" spans="1:6" ht="12.75">
      <c r="A167" s="2"/>
      <c r="F167" s="25"/>
    </row>
    <row r="168" spans="1:9" ht="12.75">
      <c r="A168" s="2" t="s">
        <v>93</v>
      </c>
      <c r="B168" s="7">
        <v>0</v>
      </c>
      <c r="C168" s="7">
        <v>0</v>
      </c>
      <c r="D168" s="7">
        <v>0</v>
      </c>
      <c r="E168" s="17">
        <v>0</v>
      </c>
      <c r="F168" s="25">
        <v>127995</v>
      </c>
      <c r="G168" s="11">
        <v>129798</v>
      </c>
      <c r="H168" s="11">
        <f>352630</f>
        <v>352630</v>
      </c>
      <c r="I168" s="11">
        <f>393900</f>
        <v>393900</v>
      </c>
    </row>
    <row r="169" spans="1:7" ht="12.75">
      <c r="A169" s="2"/>
      <c r="F169" s="25"/>
      <c r="G169" s="11"/>
    </row>
    <row r="170" spans="1:9" ht="12.75">
      <c r="A170" s="2" t="s">
        <v>94</v>
      </c>
      <c r="B170" s="7">
        <v>0</v>
      </c>
      <c r="C170" s="7">
        <v>0</v>
      </c>
      <c r="D170" s="7">
        <v>0</v>
      </c>
      <c r="E170" s="17">
        <v>0</v>
      </c>
      <c r="F170" s="25">
        <v>67084</v>
      </c>
      <c r="G170" s="11">
        <v>113719</v>
      </c>
      <c r="H170" s="11">
        <f>39000</f>
        <v>39000</v>
      </c>
      <c r="I170" s="11">
        <f>44000</f>
        <v>44000</v>
      </c>
    </row>
    <row r="171" spans="1:7" ht="12.75">
      <c r="A171" s="2"/>
      <c r="F171" s="25"/>
      <c r="G171" s="11"/>
    </row>
    <row r="172" spans="1:9" ht="12.75">
      <c r="A172" s="2" t="s">
        <v>95</v>
      </c>
      <c r="B172" s="7">
        <v>0</v>
      </c>
      <c r="C172" s="7">
        <v>0</v>
      </c>
      <c r="D172" s="7">
        <v>0</v>
      </c>
      <c r="E172" s="17">
        <v>0</v>
      </c>
      <c r="F172" s="25">
        <v>18508</v>
      </c>
      <c r="G172" s="11">
        <v>14182</v>
      </c>
      <c r="H172" s="11">
        <f>4290</f>
        <v>4290</v>
      </c>
      <c r="I172" s="11">
        <f>4510</f>
        <v>4510</v>
      </c>
    </row>
    <row r="173" spans="1:7" ht="12.75">
      <c r="A173" s="2"/>
      <c r="F173" s="25"/>
      <c r="G173" s="11"/>
    </row>
    <row r="174" spans="1:9" ht="25.5">
      <c r="A174" s="2" t="s">
        <v>96</v>
      </c>
      <c r="B174" s="7">
        <v>0</v>
      </c>
      <c r="C174" s="7">
        <v>0</v>
      </c>
      <c r="D174" s="7">
        <v>0</v>
      </c>
      <c r="E174" s="17">
        <v>0</v>
      </c>
      <c r="F174" s="25">
        <v>117353</v>
      </c>
      <c r="G174" s="11">
        <v>141643</v>
      </c>
      <c r="H174" s="11">
        <f>164880</f>
        <v>164880</v>
      </c>
      <c r="I174" s="11">
        <f>144205</f>
        <v>144205</v>
      </c>
    </row>
    <row r="175" spans="1:7" ht="12.75">
      <c r="A175" s="2"/>
      <c r="F175" s="25"/>
      <c r="G175" s="11"/>
    </row>
    <row r="176" spans="1:9" ht="12.75">
      <c r="A176" s="2" t="s">
        <v>97</v>
      </c>
      <c r="B176" s="7">
        <v>0</v>
      </c>
      <c r="C176" s="7">
        <v>0</v>
      </c>
      <c r="D176" s="7">
        <v>0</v>
      </c>
      <c r="E176" s="17">
        <v>0</v>
      </c>
      <c r="F176" s="25">
        <v>1323535</v>
      </c>
      <c r="G176" s="11">
        <v>1104182</v>
      </c>
      <c r="H176" s="11">
        <f>1286000</f>
        <v>1286000</v>
      </c>
      <c r="I176" s="11">
        <f>1349000</f>
        <v>1349000</v>
      </c>
    </row>
    <row r="177" spans="1:7" ht="12.75">
      <c r="A177" s="2"/>
      <c r="F177" s="25"/>
      <c r="G177" s="11"/>
    </row>
    <row r="178" spans="1:9" ht="12.75">
      <c r="A178" s="2" t="s">
        <v>98</v>
      </c>
      <c r="B178" s="7">
        <v>0</v>
      </c>
      <c r="C178" s="7">
        <v>0</v>
      </c>
      <c r="D178" s="7">
        <v>0</v>
      </c>
      <c r="E178" s="17">
        <v>0</v>
      </c>
      <c r="F178" s="25">
        <v>0</v>
      </c>
      <c r="G178" s="17">
        <v>0</v>
      </c>
      <c r="H178" s="17">
        <v>0</v>
      </c>
      <c r="I178" s="17">
        <v>0</v>
      </c>
    </row>
    <row r="179" spans="1:7" ht="12.75">
      <c r="A179" s="2"/>
      <c r="F179" s="25"/>
      <c r="G179" s="17"/>
    </row>
    <row r="180" spans="1:9" ht="12.75">
      <c r="A180" s="2" t="s">
        <v>99</v>
      </c>
      <c r="B180" s="7">
        <v>0</v>
      </c>
      <c r="C180" s="7">
        <v>0</v>
      </c>
      <c r="D180" s="7">
        <v>0</v>
      </c>
      <c r="E180" s="17">
        <v>0</v>
      </c>
      <c r="F180" s="27">
        <v>-8568</v>
      </c>
      <c r="G180" s="17">
        <v>0</v>
      </c>
      <c r="H180" s="11">
        <f>7000</f>
        <v>7000</v>
      </c>
      <c r="I180" s="11">
        <f>8000</f>
        <v>8000</v>
      </c>
    </row>
    <row r="181" spans="1:7" ht="12.75">
      <c r="A181" s="2"/>
      <c r="F181" s="7"/>
      <c r="G181" s="17"/>
    </row>
    <row r="182" spans="1:9" ht="12.75">
      <c r="A182" s="2" t="s">
        <v>102</v>
      </c>
      <c r="B182" s="7">
        <v>0</v>
      </c>
      <c r="C182" s="7">
        <v>0</v>
      </c>
      <c r="D182" s="7">
        <v>0</v>
      </c>
      <c r="E182" s="17">
        <v>0</v>
      </c>
      <c r="F182" s="7">
        <v>0</v>
      </c>
      <c r="G182" s="17">
        <v>0</v>
      </c>
      <c r="H182" s="17">
        <v>70200</v>
      </c>
      <c r="I182" s="11">
        <f>51200</f>
        <v>51200</v>
      </c>
    </row>
    <row r="183" spans="1:7" ht="12.75">
      <c r="A183" s="2"/>
      <c r="G183" s="17"/>
    </row>
    <row r="184" spans="1:9" ht="25.5">
      <c r="A184" s="2" t="s">
        <v>103</v>
      </c>
      <c r="B184" s="7">
        <v>0</v>
      </c>
      <c r="C184" s="7">
        <v>0</v>
      </c>
      <c r="D184" s="7">
        <v>0</v>
      </c>
      <c r="E184" s="7">
        <v>0</v>
      </c>
      <c r="F184" s="7">
        <v>0</v>
      </c>
      <c r="G184" s="17">
        <v>0</v>
      </c>
      <c r="H184" s="17">
        <v>0</v>
      </c>
      <c r="I184" s="17">
        <v>0</v>
      </c>
    </row>
    <row r="185" spans="1:7" ht="12.75">
      <c r="A185" s="2"/>
      <c r="G185" s="11"/>
    </row>
    <row r="186" spans="1:9" ht="42.75" customHeight="1">
      <c r="A186" s="2" t="s">
        <v>70</v>
      </c>
      <c r="B186" s="7">
        <v>0</v>
      </c>
      <c r="C186" s="7">
        <v>0</v>
      </c>
      <c r="D186" s="7">
        <v>0</v>
      </c>
      <c r="E186" s="17">
        <v>0</v>
      </c>
      <c r="F186" s="7">
        <v>0</v>
      </c>
      <c r="G186" s="17">
        <v>0</v>
      </c>
      <c r="H186" s="17">
        <v>0</v>
      </c>
      <c r="I186" s="17">
        <v>0</v>
      </c>
    </row>
    <row r="187" spans="1:9" ht="12.75">
      <c r="A187" s="2"/>
      <c r="B187" s="7"/>
      <c r="C187" s="7"/>
      <c r="D187" s="7"/>
      <c r="E187" s="17"/>
      <c r="F187" s="7"/>
      <c r="G187" s="17"/>
      <c r="H187" s="17"/>
      <c r="I187" s="17"/>
    </row>
    <row r="188" spans="1:9" ht="12.75">
      <c r="A188" s="2" t="s">
        <v>110</v>
      </c>
      <c r="B188" s="7">
        <v>0</v>
      </c>
      <c r="C188" s="7">
        <v>0</v>
      </c>
      <c r="D188" s="7">
        <v>0</v>
      </c>
      <c r="E188" s="17">
        <v>0</v>
      </c>
      <c r="F188" s="7">
        <v>0</v>
      </c>
      <c r="G188" s="17">
        <v>100119</v>
      </c>
      <c r="H188" s="17">
        <v>0</v>
      </c>
      <c r="I188" s="17">
        <v>0</v>
      </c>
    </row>
    <row r="189" spans="1:9" ht="12.75">
      <c r="A189" s="2"/>
      <c r="B189" s="7"/>
      <c r="C189" s="7"/>
      <c r="D189" s="7"/>
      <c r="E189" s="17"/>
      <c r="F189" s="7"/>
      <c r="G189" s="17"/>
      <c r="H189" s="17"/>
      <c r="I189" s="17"/>
    </row>
    <row r="190" spans="1:9" ht="25.5">
      <c r="A190" s="2" t="s">
        <v>107</v>
      </c>
      <c r="B190" s="7">
        <v>0</v>
      </c>
      <c r="C190" s="7">
        <v>0</v>
      </c>
      <c r="D190" s="7">
        <v>0</v>
      </c>
      <c r="E190" s="17">
        <v>0</v>
      </c>
      <c r="F190" s="7">
        <v>0</v>
      </c>
      <c r="G190" s="17">
        <v>31357</v>
      </c>
      <c r="H190" s="17">
        <v>0</v>
      </c>
      <c r="I190" s="17">
        <v>0</v>
      </c>
    </row>
    <row r="191" spans="1:9" ht="12.75">
      <c r="A191" s="2"/>
      <c r="B191" s="7"/>
      <c r="C191" s="7"/>
      <c r="D191" s="7"/>
      <c r="E191" s="17"/>
      <c r="F191" s="7"/>
      <c r="G191" s="17"/>
      <c r="H191" s="17"/>
      <c r="I191" s="17"/>
    </row>
    <row r="192" spans="1:7" ht="12.75">
      <c r="A192" s="22" t="s">
        <v>101</v>
      </c>
      <c r="G192" s="11"/>
    </row>
    <row r="193" spans="1:9" ht="28.5" customHeight="1">
      <c r="A193" s="2" t="s">
        <v>71</v>
      </c>
      <c r="B193" s="7">
        <v>0</v>
      </c>
      <c r="C193" s="7">
        <v>0</v>
      </c>
      <c r="D193" s="7">
        <v>0</v>
      </c>
      <c r="E193" s="17">
        <v>0</v>
      </c>
      <c r="F193" s="7">
        <v>0</v>
      </c>
      <c r="G193" s="17">
        <v>0</v>
      </c>
      <c r="H193" s="17">
        <v>0</v>
      </c>
      <c r="I193" s="17">
        <v>0</v>
      </c>
    </row>
    <row r="194" spans="1:7" ht="12.75">
      <c r="A194" s="2"/>
      <c r="G194" s="11"/>
    </row>
    <row r="195" spans="1:9" ht="25.5">
      <c r="A195" s="3" t="s">
        <v>60</v>
      </c>
      <c r="B195" s="7">
        <v>0</v>
      </c>
      <c r="C195" s="7">
        <v>0</v>
      </c>
      <c r="D195" s="7">
        <v>0</v>
      </c>
      <c r="E195" s="17">
        <v>0</v>
      </c>
      <c r="F195" s="27">
        <v>0</v>
      </c>
      <c r="G195" s="27">
        <v>0</v>
      </c>
      <c r="H195" s="27">
        <v>0</v>
      </c>
      <c r="I195" s="27">
        <v>0</v>
      </c>
    </row>
    <row r="196" spans="1:7" ht="12.75">
      <c r="A196" s="22" t="s">
        <v>100</v>
      </c>
      <c r="G196" s="11"/>
    </row>
    <row r="197" spans="1:9" ht="12.75">
      <c r="A197" s="2" t="s">
        <v>72</v>
      </c>
      <c r="B197" s="7">
        <v>0</v>
      </c>
      <c r="C197" s="7">
        <v>0</v>
      </c>
      <c r="D197" s="7">
        <v>0</v>
      </c>
      <c r="E197" s="17">
        <v>0</v>
      </c>
      <c r="F197" s="7">
        <v>0</v>
      </c>
      <c r="G197" s="17">
        <v>0</v>
      </c>
      <c r="H197" s="17">
        <v>0</v>
      </c>
      <c r="I197" s="17">
        <v>0</v>
      </c>
    </row>
    <row r="198" spans="1:7" ht="12.75">
      <c r="A198" s="2"/>
      <c r="G198" s="11"/>
    </row>
    <row r="199" spans="1:9" ht="25.5">
      <c r="A199" s="2" t="s">
        <v>73</v>
      </c>
      <c r="B199" s="7">
        <v>0</v>
      </c>
      <c r="C199" s="7">
        <v>0</v>
      </c>
      <c r="D199" s="7">
        <v>0</v>
      </c>
      <c r="E199" s="17">
        <v>0</v>
      </c>
      <c r="F199" s="7">
        <v>0</v>
      </c>
      <c r="G199" s="17">
        <v>0</v>
      </c>
      <c r="H199" s="17">
        <v>0</v>
      </c>
      <c r="I199" s="17">
        <v>0</v>
      </c>
    </row>
    <row r="200" spans="1:7" ht="12.75">
      <c r="A200" s="2"/>
      <c r="G200" s="11"/>
    </row>
    <row r="201" spans="1:9" ht="12.75">
      <c r="A201" s="2" t="s">
        <v>74</v>
      </c>
      <c r="B201" s="7">
        <v>0</v>
      </c>
      <c r="C201" s="7">
        <v>0</v>
      </c>
      <c r="D201" s="7">
        <v>0</v>
      </c>
      <c r="E201" s="17">
        <v>0</v>
      </c>
      <c r="F201" s="7">
        <v>0</v>
      </c>
      <c r="G201" s="17">
        <v>0</v>
      </c>
      <c r="H201" s="17">
        <v>0</v>
      </c>
      <c r="I201" s="17">
        <v>0</v>
      </c>
    </row>
    <row r="202" spans="1:7" ht="12.75">
      <c r="A202" s="2"/>
      <c r="G202" s="11"/>
    </row>
    <row r="203" spans="1:9" ht="12.75">
      <c r="A203" s="2" t="s">
        <v>75</v>
      </c>
      <c r="B203" s="7">
        <v>0</v>
      </c>
      <c r="C203" s="7">
        <v>0</v>
      </c>
      <c r="D203" s="7">
        <v>0</v>
      </c>
      <c r="E203" s="17">
        <v>0</v>
      </c>
      <c r="F203" s="27">
        <v>0</v>
      </c>
      <c r="G203" s="27">
        <v>0</v>
      </c>
      <c r="H203" s="27">
        <v>0</v>
      </c>
      <c r="I203" s="27">
        <v>0</v>
      </c>
    </row>
    <row r="204" ht="12.75">
      <c r="A204" s="2"/>
    </row>
    <row r="205" spans="1:9" ht="21.75" customHeight="1">
      <c r="A205" s="1" t="s">
        <v>63</v>
      </c>
      <c r="B205" s="7">
        <v>0</v>
      </c>
      <c r="C205" s="7">
        <v>0</v>
      </c>
      <c r="D205" s="7">
        <v>0</v>
      </c>
      <c r="E205" s="17">
        <v>0</v>
      </c>
      <c r="F205" s="6">
        <v>1645907</v>
      </c>
      <c r="G205" s="6">
        <f>G195+G164</f>
        <v>1635000</v>
      </c>
      <c r="H205" s="15">
        <f>H195+H164</f>
        <v>1924000</v>
      </c>
      <c r="I205" s="15">
        <f>I195+I164</f>
        <v>1994815</v>
      </c>
    </row>
    <row r="206" ht="12.75">
      <c r="A206" s="2"/>
    </row>
  </sheetData>
  <sheetProtection/>
  <mergeCells count="2">
    <mergeCell ref="A3:I3"/>
    <mergeCell ref="A4:I4"/>
  </mergeCells>
  <printOptions/>
  <pageMargins left="0.4" right="0.36" top="0.86" bottom="0.72" header="0.5" footer="0.5"/>
  <pageSetup fitToHeight="0" fitToWidth="1" horizontalDpi="600" verticalDpi="600" orientation="portrait" paperSize="9" scale="83" r:id="rId1"/>
  <rowBreaks count="3" manualBreakCount="3">
    <brk id="54" max="8" man="1"/>
    <brk id="110" max="255" man="1"/>
    <brk id="156" max="255" man="1"/>
  </rowBreaks>
</worksheet>
</file>

<file path=xl/worksheets/sheet3.xml><?xml version="1.0" encoding="utf-8"?>
<worksheet xmlns="http://schemas.openxmlformats.org/spreadsheetml/2006/main" xmlns:r="http://schemas.openxmlformats.org/officeDocument/2006/relationships">
  <dimension ref="A1:Q94"/>
  <sheetViews>
    <sheetView zoomScaleSheetLayoutView="100" zoomScalePageLayoutView="0" workbookViewId="0" topLeftCell="A1">
      <selection activeCell="A1" sqref="A1"/>
    </sheetView>
  </sheetViews>
  <sheetFormatPr defaultColWidth="9.140625" defaultRowHeight="12.75"/>
  <cols>
    <col min="1" max="1" width="30.421875" style="0" customWidth="1"/>
    <col min="2" max="2" width="15.421875" style="5" bestFit="1" customWidth="1"/>
    <col min="3" max="3" width="14.57421875" style="5" customWidth="1"/>
    <col min="4" max="4" width="14.8515625" style="0" bestFit="1" customWidth="1"/>
    <col min="5" max="5" width="17.57421875" style="0" bestFit="1" customWidth="1"/>
    <col min="6" max="6" width="14.7109375" style="0" customWidth="1"/>
  </cols>
  <sheetData>
    <row r="1" ht="12.75">
      <c r="A1" s="1" t="s">
        <v>90</v>
      </c>
    </row>
    <row r="3" spans="1:6" ht="33.75" customHeight="1">
      <c r="A3" s="53" t="s">
        <v>91</v>
      </c>
      <c r="B3" s="53"/>
      <c r="C3" s="53"/>
      <c r="D3" s="53"/>
      <c r="E3" s="53"/>
      <c r="F3" s="53"/>
    </row>
    <row r="4" spans="1:6" ht="12.75">
      <c r="A4" s="2"/>
      <c r="B4" s="2"/>
      <c r="C4" s="2"/>
      <c r="D4" s="2"/>
      <c r="E4" s="2"/>
      <c r="F4" s="2"/>
    </row>
    <row r="5" spans="1:8" ht="38.25">
      <c r="A5" s="1" t="s">
        <v>56</v>
      </c>
      <c r="B5" s="50" t="s">
        <v>77</v>
      </c>
      <c r="C5" s="50" t="s">
        <v>79</v>
      </c>
      <c r="D5" s="40" t="s">
        <v>86</v>
      </c>
      <c r="E5" s="40" t="s">
        <v>78</v>
      </c>
      <c r="F5" s="40" t="s">
        <v>80</v>
      </c>
      <c r="G5" s="2"/>
      <c r="H5" s="2"/>
    </row>
    <row r="7" spans="1:6" ht="12.75">
      <c r="A7" s="23" t="s">
        <v>105</v>
      </c>
      <c r="B7" s="24">
        <f>SUM(B9:B34)</f>
        <v>6486340</v>
      </c>
      <c r="C7" s="24">
        <f>SUM(C9:C34)</f>
        <v>6209194</v>
      </c>
      <c r="D7" s="24">
        <v>6183532</v>
      </c>
      <c r="E7" s="24">
        <v>302808</v>
      </c>
      <c r="F7" s="24">
        <v>25662</v>
      </c>
    </row>
    <row r="8" spans="1:6" ht="12.75">
      <c r="A8" s="23"/>
      <c r="B8" s="24"/>
      <c r="C8" s="24"/>
      <c r="D8" s="24"/>
      <c r="E8" s="24"/>
      <c r="F8" s="24"/>
    </row>
    <row r="9" spans="1:6" ht="25.5">
      <c r="A9" s="2" t="s">
        <v>92</v>
      </c>
      <c r="B9" s="27">
        <f>1721+17390</f>
        <v>19111</v>
      </c>
      <c r="C9" s="27">
        <f>B9</f>
        <v>19111</v>
      </c>
      <c r="D9" s="27">
        <v>18189</v>
      </c>
      <c r="E9" s="27">
        <f>B9-D9</f>
        <v>922</v>
      </c>
      <c r="F9" s="27">
        <f>C9-D9</f>
        <v>922</v>
      </c>
    </row>
    <row r="10" spans="2:6" ht="12.75">
      <c r="B10" s="27"/>
      <c r="C10" s="27"/>
      <c r="D10" s="27"/>
      <c r="E10" s="27"/>
      <c r="F10" s="27"/>
    </row>
    <row r="11" spans="1:17" ht="12.75">
      <c r="A11" s="2" t="s">
        <v>93</v>
      </c>
      <c r="B11" s="27">
        <v>616226</v>
      </c>
      <c r="C11" s="27">
        <v>514441</v>
      </c>
      <c r="D11" s="27">
        <v>421231</v>
      </c>
      <c r="E11" s="27">
        <f>B11-D11</f>
        <v>194995</v>
      </c>
      <c r="F11" s="27">
        <f>C11-D11</f>
        <v>93210</v>
      </c>
      <c r="L11" s="3"/>
      <c r="M11" s="12"/>
      <c r="N11" s="12"/>
      <c r="O11" s="12"/>
      <c r="P11" s="12"/>
      <c r="Q11" s="12"/>
    </row>
    <row r="12" spans="1:17" ht="12.75">
      <c r="A12" s="2"/>
      <c r="B12" s="27"/>
      <c r="C12" s="27"/>
      <c r="D12" s="27"/>
      <c r="E12" s="27"/>
      <c r="F12" s="27"/>
      <c r="L12" s="4"/>
      <c r="M12" s="5"/>
      <c r="N12" s="5"/>
      <c r="O12" s="5"/>
      <c r="P12" s="12"/>
      <c r="Q12" s="12"/>
    </row>
    <row r="13" spans="1:17" ht="12.75">
      <c r="A13" s="2" t="s">
        <v>94</v>
      </c>
      <c r="B13" s="27">
        <v>196797</v>
      </c>
      <c r="C13" s="27">
        <v>237547</v>
      </c>
      <c r="D13" s="27">
        <v>157831</v>
      </c>
      <c r="E13" s="27">
        <f>B13-D13</f>
        <v>38966</v>
      </c>
      <c r="F13" s="27">
        <f>C13-D13</f>
        <v>79716</v>
      </c>
      <c r="L13" s="3"/>
      <c r="M13" s="5"/>
      <c r="N13" s="5"/>
      <c r="O13" s="6"/>
      <c r="P13" s="12"/>
      <c r="Q13" s="12"/>
    </row>
    <row r="14" spans="1:17" ht="12.75">
      <c r="A14" s="2"/>
      <c r="B14" s="27"/>
      <c r="C14" s="27"/>
      <c r="D14" s="27"/>
      <c r="E14" s="27"/>
      <c r="F14" s="27"/>
      <c r="M14" s="5"/>
      <c r="N14" s="5"/>
      <c r="O14" s="5"/>
      <c r="P14" s="12"/>
      <c r="Q14" s="12"/>
    </row>
    <row r="15" spans="1:17" ht="12.75">
      <c r="A15" s="2" t="s">
        <v>95</v>
      </c>
      <c r="B15" s="27">
        <v>680125</v>
      </c>
      <c r="C15" s="27">
        <v>673796</v>
      </c>
      <c r="D15" s="27">
        <v>720291</v>
      </c>
      <c r="E15" s="27">
        <f>B15-D15</f>
        <v>-40166</v>
      </c>
      <c r="F15" s="27">
        <f>C15-D15</f>
        <v>-46495</v>
      </c>
      <c r="M15" s="5"/>
      <c r="N15" s="5"/>
      <c r="O15" s="5"/>
      <c r="P15" s="12"/>
      <c r="Q15" s="12"/>
    </row>
    <row r="16" spans="1:17" ht="12.75">
      <c r="A16" s="2"/>
      <c r="B16" s="27"/>
      <c r="C16" s="27"/>
      <c r="D16" s="27"/>
      <c r="E16" s="27"/>
      <c r="F16" s="27"/>
      <c r="M16" s="5"/>
      <c r="N16" s="5"/>
      <c r="O16" s="5"/>
      <c r="P16" s="12"/>
      <c r="Q16" s="12"/>
    </row>
    <row r="17" spans="1:17" ht="25.5">
      <c r="A17" s="2" t="s">
        <v>96</v>
      </c>
      <c r="B17" s="27">
        <v>2792892</v>
      </c>
      <c r="C17" s="27">
        <v>3063497</v>
      </c>
      <c r="D17" s="27">
        <v>2183444</v>
      </c>
      <c r="E17" s="27">
        <f>B17-D17</f>
        <v>609448</v>
      </c>
      <c r="F17" s="27">
        <f>C17-D17</f>
        <v>880053</v>
      </c>
      <c r="M17" s="5"/>
      <c r="N17" s="5"/>
      <c r="O17" s="5"/>
      <c r="P17" s="12"/>
      <c r="Q17" s="12"/>
    </row>
    <row r="18" spans="1:17" ht="12.75">
      <c r="A18" s="2"/>
      <c r="B18" s="27"/>
      <c r="C18" s="27"/>
      <c r="D18" s="27"/>
      <c r="E18" s="27"/>
      <c r="F18" s="27"/>
      <c r="M18" s="5"/>
      <c r="N18" s="5"/>
      <c r="O18" s="5"/>
      <c r="P18" s="12"/>
      <c r="Q18" s="12"/>
    </row>
    <row r="19" spans="1:17" ht="12.75">
      <c r="A19" s="2" t="s">
        <v>97</v>
      </c>
      <c r="B19" s="27">
        <v>987023</v>
      </c>
      <c r="C19" s="27">
        <v>576247</v>
      </c>
      <c r="D19" s="27">
        <v>1529331</v>
      </c>
      <c r="E19" s="27">
        <f>B19-D19</f>
        <v>-542308</v>
      </c>
      <c r="F19" s="27">
        <f>C19-D19</f>
        <v>-953084</v>
      </c>
      <c r="L19" s="2"/>
      <c r="M19" s="5"/>
      <c r="N19" s="5"/>
      <c r="O19" s="5"/>
      <c r="P19" s="12"/>
      <c r="Q19" s="12"/>
    </row>
    <row r="20" spans="1:17" ht="12.75">
      <c r="A20" s="2"/>
      <c r="B20" s="27"/>
      <c r="C20" s="27"/>
      <c r="D20" s="27"/>
      <c r="E20" s="27"/>
      <c r="F20" s="27"/>
      <c r="M20" s="5"/>
      <c r="N20" s="5"/>
      <c r="O20" s="5"/>
      <c r="P20" s="12"/>
      <c r="Q20" s="12"/>
    </row>
    <row r="21" spans="1:17" ht="12.75">
      <c r="A21" s="2" t="s">
        <v>98</v>
      </c>
      <c r="B21" s="27">
        <f>91200+141000</f>
        <v>232200</v>
      </c>
      <c r="C21" s="27">
        <f>130000+91200</f>
        <v>221200</v>
      </c>
      <c r="D21" s="27">
        <v>207944</v>
      </c>
      <c r="E21" s="27">
        <f>B21-D21</f>
        <v>24256</v>
      </c>
      <c r="F21" s="27">
        <f>C21-D21</f>
        <v>13256</v>
      </c>
      <c r="L21" s="2"/>
      <c r="M21" s="5"/>
      <c r="N21" s="5"/>
      <c r="O21" s="5"/>
      <c r="P21" s="12"/>
      <c r="Q21" s="12"/>
    </row>
    <row r="22" spans="1:17" ht="12.75">
      <c r="A22" s="2"/>
      <c r="B22" s="27"/>
      <c r="C22" s="27"/>
      <c r="D22" s="27"/>
      <c r="E22" s="27"/>
      <c r="F22" s="27"/>
      <c r="M22" s="5"/>
      <c r="N22" s="5"/>
      <c r="O22" s="5"/>
      <c r="P22" s="12"/>
      <c r="Q22" s="12"/>
    </row>
    <row r="23" spans="1:17" ht="12.75">
      <c r="A23" s="2" t="s">
        <v>99</v>
      </c>
      <c r="B23" s="27">
        <v>12770</v>
      </c>
      <c r="C23" s="27">
        <f>B23</f>
        <v>12770</v>
      </c>
      <c r="D23" s="27">
        <v>-13128</v>
      </c>
      <c r="E23" s="27">
        <v>25898</v>
      </c>
      <c r="F23" s="27">
        <v>25898</v>
      </c>
      <c r="M23" s="5"/>
      <c r="N23" s="5"/>
      <c r="O23" s="5"/>
      <c r="P23" s="12"/>
      <c r="Q23" s="12"/>
    </row>
    <row r="24" spans="1:17" ht="12.75">
      <c r="A24" s="2"/>
      <c r="B24" s="27"/>
      <c r="C24" s="27"/>
      <c r="D24" s="27"/>
      <c r="E24" s="27"/>
      <c r="F24" s="27"/>
      <c r="M24" s="5"/>
      <c r="N24" s="5"/>
      <c r="O24" s="5"/>
      <c r="P24" s="12"/>
      <c r="Q24" s="12"/>
    </row>
    <row r="25" spans="1:17" ht="12.75">
      <c r="A25" s="2" t="s">
        <v>102</v>
      </c>
      <c r="B25" s="27">
        <v>23920</v>
      </c>
      <c r="C25" s="27">
        <v>19420</v>
      </c>
      <c r="D25" s="27">
        <v>21570</v>
      </c>
      <c r="E25" s="27">
        <f>B25-D25</f>
        <v>2350</v>
      </c>
      <c r="F25" s="27">
        <f>C25-D25</f>
        <v>-2150</v>
      </c>
      <c r="L25" s="2"/>
      <c r="M25" s="5"/>
      <c r="N25" s="5"/>
      <c r="O25" s="5"/>
      <c r="P25" s="12"/>
      <c r="Q25" s="12"/>
    </row>
    <row r="26" spans="1:17" ht="12.75">
      <c r="A26" s="2"/>
      <c r="B26" s="27"/>
      <c r="C26" s="27"/>
      <c r="D26" s="27"/>
      <c r="E26" s="27"/>
      <c r="F26" s="27"/>
      <c r="M26" s="5"/>
      <c r="N26" s="5"/>
      <c r="O26" s="5"/>
      <c r="P26" s="12"/>
      <c r="Q26" s="12"/>
    </row>
    <row r="27" spans="1:17" ht="25.5">
      <c r="A27" s="2" t="s">
        <v>103</v>
      </c>
      <c r="B27" s="27">
        <v>0</v>
      </c>
      <c r="C27" s="27">
        <v>2635</v>
      </c>
      <c r="D27" s="27">
        <v>2116</v>
      </c>
      <c r="E27" s="27">
        <f>B27-D27</f>
        <v>-2116</v>
      </c>
      <c r="F27" s="27">
        <f>C27-D27</f>
        <v>519</v>
      </c>
      <c r="M27" s="5"/>
      <c r="N27" s="5"/>
      <c r="O27" s="5"/>
      <c r="P27" s="12"/>
      <c r="Q27" s="12"/>
    </row>
    <row r="28" spans="1:17" ht="12.75">
      <c r="A28" s="2"/>
      <c r="B28" s="27"/>
      <c r="C28" s="27"/>
      <c r="D28" s="27"/>
      <c r="E28" s="27"/>
      <c r="F28" s="27"/>
      <c r="M28" s="5"/>
      <c r="N28" s="5"/>
      <c r="O28" s="5"/>
      <c r="P28" s="12"/>
      <c r="Q28" s="12"/>
    </row>
    <row r="29" spans="1:17" ht="25.5">
      <c r="A29" s="2" t="s">
        <v>70</v>
      </c>
      <c r="B29" s="27">
        <f>93+537</f>
        <v>630</v>
      </c>
      <c r="C29" s="27">
        <f>B29</f>
        <v>630</v>
      </c>
      <c r="D29" s="27">
        <v>588</v>
      </c>
      <c r="E29" s="27">
        <f>B29-D29</f>
        <v>42</v>
      </c>
      <c r="F29" s="27">
        <f>C29-D29</f>
        <v>42</v>
      </c>
      <c r="M29" s="5"/>
      <c r="N29" s="5"/>
      <c r="O29" s="5"/>
      <c r="P29" s="12"/>
      <c r="Q29" s="12"/>
    </row>
    <row r="30" spans="1:17" ht="12.75">
      <c r="A30" s="2"/>
      <c r="B30" s="27"/>
      <c r="C30" s="27"/>
      <c r="D30" s="27"/>
      <c r="E30" s="27"/>
      <c r="F30" s="27"/>
      <c r="M30" s="5"/>
      <c r="N30" s="5"/>
      <c r="O30" s="5"/>
      <c r="P30" s="12"/>
      <c r="Q30" s="12"/>
    </row>
    <row r="31" spans="1:17" ht="12.75">
      <c r="A31" s="4" t="s">
        <v>104</v>
      </c>
      <c r="B31" s="27">
        <f>1000+87646</f>
        <v>88646</v>
      </c>
      <c r="C31" s="27">
        <v>0</v>
      </c>
      <c r="D31" s="27">
        <v>0</v>
      </c>
      <c r="E31" s="27">
        <f>B31-D31</f>
        <v>88646</v>
      </c>
      <c r="F31" s="27">
        <f>C31-D31</f>
        <v>0</v>
      </c>
      <c r="L31" s="2"/>
      <c r="M31" s="5"/>
      <c r="N31" s="5"/>
      <c r="O31" s="5"/>
      <c r="P31" s="7"/>
      <c r="Q31" s="7"/>
    </row>
    <row r="32" spans="1:17" ht="12.75">
      <c r="A32" s="2"/>
      <c r="B32" s="27"/>
      <c r="C32" s="27"/>
      <c r="D32" s="27"/>
      <c r="E32" s="27"/>
      <c r="F32" s="27"/>
      <c r="M32" s="5"/>
      <c r="N32" s="5"/>
      <c r="O32" s="5"/>
      <c r="P32" s="12"/>
      <c r="Q32" s="12"/>
    </row>
    <row r="33" spans="1:17" ht="12.75">
      <c r="A33" s="22" t="s">
        <v>101</v>
      </c>
      <c r="B33" s="27"/>
      <c r="C33" s="27"/>
      <c r="D33" s="27"/>
      <c r="E33" s="27"/>
      <c r="F33" s="27"/>
      <c r="M33" s="5"/>
      <c r="N33" s="5"/>
      <c r="O33" s="7"/>
      <c r="P33" s="12"/>
      <c r="Q33" s="12"/>
    </row>
    <row r="34" spans="1:17" ht="12.75">
      <c r="A34" s="2" t="s">
        <v>71</v>
      </c>
      <c r="B34" s="27">
        <v>836000</v>
      </c>
      <c r="C34" s="27">
        <v>867900</v>
      </c>
      <c r="D34" s="27">
        <v>934125</v>
      </c>
      <c r="E34" s="27">
        <f>B34-D34</f>
        <v>-98125</v>
      </c>
      <c r="F34" s="27">
        <f>C34-D34</f>
        <v>-66225</v>
      </c>
      <c r="L34" s="2"/>
      <c r="M34" s="5"/>
      <c r="N34" s="5"/>
      <c r="O34" s="5"/>
      <c r="P34" s="12"/>
      <c r="Q34" s="12"/>
    </row>
    <row r="35" spans="1:17" ht="12.75">
      <c r="A35" s="2"/>
      <c r="M35" s="5"/>
      <c r="N35" s="5"/>
      <c r="O35" s="5"/>
      <c r="P35" s="12"/>
      <c r="Q35" s="12"/>
    </row>
    <row r="36" spans="1:17" ht="25.5">
      <c r="A36" s="3" t="s">
        <v>60</v>
      </c>
      <c r="L36" s="2"/>
      <c r="M36" s="5"/>
      <c r="N36" s="5"/>
      <c r="O36" s="5"/>
      <c r="P36" s="12"/>
      <c r="Q36" s="12"/>
    </row>
    <row r="37" spans="1:17" ht="12.75">
      <c r="A37" s="22" t="s">
        <v>100</v>
      </c>
      <c r="B37" s="24">
        <f>SUM(B39:B45)</f>
        <v>218535</v>
      </c>
      <c r="C37" s="24">
        <f>SUM(C39:C45)</f>
        <v>211031</v>
      </c>
      <c r="D37" s="24">
        <f>SUM(D39:D45)</f>
        <v>43960</v>
      </c>
      <c r="E37" s="24">
        <f>SUM(E39:E45)</f>
        <v>174575</v>
      </c>
      <c r="F37" s="24">
        <f>SUM(F39:F45)</f>
        <v>167071</v>
      </c>
      <c r="G37" s="23"/>
      <c r="M37" s="5"/>
      <c r="N37" s="5"/>
      <c r="O37" s="5"/>
      <c r="P37" s="12"/>
      <c r="Q37" s="12"/>
    </row>
    <row r="38" spans="1:17" ht="12.75">
      <c r="A38" s="2"/>
      <c r="L38" s="2"/>
      <c r="M38" s="7"/>
      <c r="N38" s="5"/>
      <c r="O38" s="5"/>
      <c r="P38" s="12"/>
      <c r="Q38" s="12"/>
    </row>
    <row r="39" spans="1:17" ht="12.75">
      <c r="A39" s="2" t="s">
        <v>72</v>
      </c>
      <c r="B39" s="27">
        <v>-2705</v>
      </c>
      <c r="C39" s="27">
        <f>B39</f>
        <v>-2705</v>
      </c>
      <c r="D39" s="27">
        <v>-2723</v>
      </c>
      <c r="E39" s="27">
        <f>B39-D39</f>
        <v>18</v>
      </c>
      <c r="F39" s="27">
        <f>C39-D39</f>
        <v>18</v>
      </c>
      <c r="L39" s="2"/>
      <c r="M39" s="7"/>
      <c r="N39" s="5"/>
      <c r="O39" s="5"/>
      <c r="P39" s="12"/>
      <c r="Q39" s="12"/>
    </row>
    <row r="40" spans="1:17" ht="12.75">
      <c r="A40" s="2"/>
      <c r="B40" s="27"/>
      <c r="C40" s="27"/>
      <c r="D40" s="27"/>
      <c r="E40" s="27"/>
      <c r="F40" s="27"/>
      <c r="L40" s="2"/>
      <c r="M40" s="5"/>
      <c r="N40" s="5"/>
      <c r="O40" s="5"/>
      <c r="P40" s="12"/>
      <c r="Q40" s="12"/>
    </row>
    <row r="41" spans="1:17" ht="25.5">
      <c r="A41" s="2" t="s">
        <v>73</v>
      </c>
      <c r="B41" s="27">
        <v>226872</v>
      </c>
      <c r="C41" s="27">
        <v>182253</v>
      </c>
      <c r="D41" s="27">
        <v>41052</v>
      </c>
      <c r="E41" s="27">
        <f>B41-D41</f>
        <v>185820</v>
      </c>
      <c r="F41" s="27">
        <f>C41-D41</f>
        <v>141201</v>
      </c>
      <c r="L41" s="1"/>
      <c r="M41" s="5"/>
      <c r="N41" s="5"/>
      <c r="O41" s="7"/>
      <c r="P41" s="12"/>
      <c r="Q41" s="12"/>
    </row>
    <row r="42" spans="1:17" ht="12.75">
      <c r="A42" s="2"/>
      <c r="B42" s="27"/>
      <c r="C42" s="27"/>
      <c r="D42" s="27"/>
      <c r="E42" s="27"/>
      <c r="F42" s="27"/>
      <c r="M42" s="5"/>
      <c r="N42" s="5"/>
      <c r="O42" s="5"/>
      <c r="P42" s="12"/>
      <c r="Q42" s="12"/>
    </row>
    <row r="43" spans="1:17" ht="12.75">
      <c r="A43" s="2" t="s">
        <v>74</v>
      </c>
      <c r="B43" s="27">
        <v>-3632</v>
      </c>
      <c r="C43" s="27">
        <v>-3528</v>
      </c>
      <c r="D43" s="27">
        <v>-3927</v>
      </c>
      <c r="E43" s="27">
        <f>B43-D43</f>
        <v>295</v>
      </c>
      <c r="F43" s="27">
        <f>C43-D43</f>
        <v>399</v>
      </c>
      <c r="L43" s="2"/>
      <c r="M43" s="5"/>
      <c r="N43" s="5"/>
      <c r="O43" s="12"/>
      <c r="P43" s="12"/>
      <c r="Q43" s="12"/>
    </row>
    <row r="44" spans="1:17" ht="12.75">
      <c r="A44" s="2"/>
      <c r="B44" s="27"/>
      <c r="C44" s="27"/>
      <c r="D44" s="27"/>
      <c r="E44" s="27"/>
      <c r="F44" s="27"/>
      <c r="M44" s="5"/>
      <c r="N44" s="5"/>
      <c r="O44" s="5"/>
      <c r="P44" s="12"/>
      <c r="Q44" s="12"/>
    </row>
    <row r="45" spans="1:17" ht="12.75">
      <c r="A45" s="2" t="s">
        <v>75</v>
      </c>
      <c r="B45" s="27">
        <v>-2000</v>
      </c>
      <c r="C45" s="27">
        <v>35011</v>
      </c>
      <c r="D45" s="27">
        <v>9558</v>
      </c>
      <c r="E45" s="27">
        <f>B45-D45</f>
        <v>-11558</v>
      </c>
      <c r="F45" s="27">
        <f>C45-D45</f>
        <v>25453</v>
      </c>
      <c r="G45" s="1"/>
      <c r="H45" s="1"/>
      <c r="L45" s="1"/>
      <c r="M45" s="6"/>
      <c r="N45" s="6"/>
      <c r="O45" s="6"/>
      <c r="P45" s="6"/>
      <c r="Q45" s="6"/>
    </row>
    <row r="46" spans="1:17" ht="12.75">
      <c r="A46" s="2"/>
      <c r="B46" s="27"/>
      <c r="C46" s="27"/>
      <c r="D46" s="27"/>
      <c r="E46" s="27"/>
      <c r="F46" s="27"/>
      <c r="M46" s="5"/>
      <c r="N46" s="5"/>
      <c r="P46" s="13"/>
      <c r="Q46" s="13"/>
    </row>
    <row r="47" spans="1:17" ht="12.75">
      <c r="A47" s="1" t="s">
        <v>63</v>
      </c>
      <c r="B47" s="24">
        <f>B37+B7</f>
        <v>6704875</v>
      </c>
      <c r="C47" s="24">
        <f>C37+C7</f>
        <v>6420225</v>
      </c>
      <c r="D47" s="24">
        <f>D37+D7</f>
        <v>6227492</v>
      </c>
      <c r="E47" s="24">
        <f>E37+E7</f>
        <v>477383</v>
      </c>
      <c r="F47" s="24">
        <f>F37+F7</f>
        <v>192733</v>
      </c>
      <c r="G47" s="23"/>
      <c r="H47" s="23"/>
      <c r="L47" s="1"/>
      <c r="M47" s="5"/>
      <c r="N47" s="5"/>
      <c r="P47" s="13"/>
      <c r="Q47" s="13"/>
    </row>
    <row r="48" spans="13:14" ht="12.75">
      <c r="M48" s="5"/>
      <c r="N48" s="5"/>
    </row>
    <row r="49" spans="13:14" ht="12.75">
      <c r="M49" s="5"/>
      <c r="N49" s="5"/>
    </row>
    <row r="50" spans="13:14" ht="12.75">
      <c r="M50" s="5"/>
      <c r="N50" s="5"/>
    </row>
    <row r="51" spans="12:14" ht="12.75">
      <c r="L51" s="1"/>
      <c r="M51" s="5"/>
      <c r="N51" s="5"/>
    </row>
    <row r="52" spans="1:14" ht="38.25">
      <c r="A52" s="1" t="s">
        <v>85</v>
      </c>
      <c r="B52" s="50" t="s">
        <v>77</v>
      </c>
      <c r="C52" s="50" t="s">
        <v>79</v>
      </c>
      <c r="D52" s="40" t="s">
        <v>86</v>
      </c>
      <c r="E52" s="40" t="s">
        <v>78</v>
      </c>
      <c r="F52" s="40" t="s">
        <v>80</v>
      </c>
      <c r="M52" s="5"/>
      <c r="N52" s="5"/>
    </row>
    <row r="53" spans="1:14" ht="12.75">
      <c r="A53" s="2"/>
      <c r="L53" s="3"/>
      <c r="M53" s="5"/>
      <c r="N53" s="5"/>
    </row>
    <row r="54" spans="1:15" ht="12.75">
      <c r="A54" s="23" t="s">
        <v>105</v>
      </c>
      <c r="B54" s="28">
        <f>SUM(B56:B81)</f>
        <v>1394000</v>
      </c>
      <c r="C54" s="28">
        <f>SUM(C56:C81)</f>
        <v>1658105</v>
      </c>
      <c r="D54" s="28">
        <f>SUM(D56:D81)</f>
        <v>1645907</v>
      </c>
      <c r="E54" s="28">
        <f>SUM(E56:E81)</f>
        <v>-251907</v>
      </c>
      <c r="F54" s="28">
        <f>SUM(F56:F81)</f>
        <v>12198</v>
      </c>
      <c r="M54" s="5"/>
      <c r="N54" s="5"/>
      <c r="O54" s="5"/>
    </row>
    <row r="55" spans="1:17" ht="12.75">
      <c r="A55" s="23"/>
      <c r="B55" s="27"/>
      <c r="C55" s="27"/>
      <c r="D55" s="27"/>
      <c r="E55" s="27"/>
      <c r="F55" s="27"/>
      <c r="L55" s="3"/>
      <c r="M55" s="5"/>
      <c r="N55" s="5"/>
      <c r="O55" s="12"/>
      <c r="P55" s="12"/>
      <c r="Q55" s="12"/>
    </row>
    <row r="56" spans="1:14" ht="25.5">
      <c r="A56" s="2" t="s">
        <v>92</v>
      </c>
      <c r="B56" s="27">
        <v>0</v>
      </c>
      <c r="C56" s="27">
        <v>0</v>
      </c>
      <c r="D56" s="27">
        <v>0</v>
      </c>
      <c r="E56" s="27">
        <f>B56-D56</f>
        <v>0</v>
      </c>
      <c r="F56" s="27">
        <f>C56-D56</f>
        <v>0</v>
      </c>
      <c r="L56" s="4"/>
      <c r="M56" s="5"/>
      <c r="N56" s="5"/>
    </row>
    <row r="57" spans="2:17" ht="12.75">
      <c r="B57" s="27"/>
      <c r="C57" s="27"/>
      <c r="D57" s="27"/>
      <c r="E57" s="27"/>
      <c r="F57" s="27"/>
      <c r="L57" s="3"/>
      <c r="M57" s="5"/>
      <c r="N57" s="5"/>
      <c r="O57" s="20"/>
      <c r="P57" s="5"/>
      <c r="Q57" s="5"/>
    </row>
    <row r="58" spans="1:6" ht="12.75">
      <c r="A58" s="2" t="s">
        <v>93</v>
      </c>
      <c r="B58" s="27">
        <v>105725</v>
      </c>
      <c r="C58" s="27">
        <v>97472</v>
      </c>
      <c r="D58" s="27">
        <v>127995</v>
      </c>
      <c r="E58" s="27">
        <f>B58-D58</f>
        <v>-22270</v>
      </c>
      <c r="F58" s="27">
        <f>C58-D58</f>
        <v>-30523</v>
      </c>
    </row>
    <row r="59" spans="1:6" ht="12.75">
      <c r="A59" s="2"/>
      <c r="B59" s="27"/>
      <c r="C59" s="27"/>
      <c r="D59" s="27"/>
      <c r="E59" s="27"/>
      <c r="F59" s="27"/>
    </row>
    <row r="60" spans="1:6" ht="12.75">
      <c r="A60" s="2" t="s">
        <v>94</v>
      </c>
      <c r="B60" s="27">
        <v>12500</v>
      </c>
      <c r="C60" s="27">
        <v>46605</v>
      </c>
      <c r="D60" s="27">
        <v>67084</v>
      </c>
      <c r="E60" s="27">
        <f>B60-D60</f>
        <v>-54584</v>
      </c>
      <c r="F60" s="27">
        <f>C60-D60</f>
        <v>-20479</v>
      </c>
    </row>
    <row r="61" spans="1:6" ht="12.75">
      <c r="A61" s="2"/>
      <c r="B61" s="27"/>
      <c r="C61" s="27"/>
      <c r="D61" s="27"/>
      <c r="E61" s="27"/>
      <c r="F61" s="27"/>
    </row>
    <row r="62" spans="1:6" ht="12.75">
      <c r="A62" s="2" t="s">
        <v>95</v>
      </c>
      <c r="B62" s="27">
        <v>4590</v>
      </c>
      <c r="C62" s="27">
        <v>27290</v>
      </c>
      <c r="D62" s="27">
        <v>18508</v>
      </c>
      <c r="E62" s="27">
        <f>B62-D62</f>
        <v>-13918</v>
      </c>
      <c r="F62" s="27">
        <f>C62-D62</f>
        <v>8782</v>
      </c>
    </row>
    <row r="63" spans="1:6" ht="12.75">
      <c r="A63" s="2"/>
      <c r="B63" s="27"/>
      <c r="C63" s="27"/>
      <c r="D63" s="27"/>
      <c r="E63" s="27"/>
      <c r="F63" s="27"/>
    </row>
    <row r="64" spans="1:6" ht="25.5">
      <c r="A64" s="2" t="s">
        <v>96</v>
      </c>
      <c r="B64" s="27">
        <v>244408</v>
      </c>
      <c r="C64" s="27">
        <v>235961</v>
      </c>
      <c r="D64" s="27">
        <v>117353</v>
      </c>
      <c r="E64" s="27">
        <f>B64-D64</f>
        <v>127055</v>
      </c>
      <c r="F64" s="27">
        <f>C64-D64</f>
        <v>118608</v>
      </c>
    </row>
    <row r="65" spans="1:6" ht="12.75">
      <c r="A65" s="2"/>
      <c r="B65" s="27"/>
      <c r="C65" s="27"/>
      <c r="D65" s="27"/>
      <c r="E65" s="27"/>
      <c r="F65" s="27"/>
    </row>
    <row r="66" spans="1:6" ht="12.75">
      <c r="A66" s="2" t="s">
        <v>97</v>
      </c>
      <c r="B66" s="27">
        <v>1018777</v>
      </c>
      <c r="C66" s="27">
        <v>1242777</v>
      </c>
      <c r="D66" s="27">
        <v>1323535</v>
      </c>
      <c r="E66" s="27">
        <f>B66-D66</f>
        <v>-304758</v>
      </c>
      <c r="F66" s="27">
        <f>C66-D66</f>
        <v>-80758</v>
      </c>
    </row>
    <row r="67" spans="1:6" ht="12.75">
      <c r="A67" s="2"/>
      <c r="B67" s="27"/>
      <c r="C67" s="27"/>
      <c r="D67" s="27"/>
      <c r="E67" s="27"/>
      <c r="F67" s="27"/>
    </row>
    <row r="68" spans="1:6" ht="12.75">
      <c r="A68" s="2" t="s">
        <v>98</v>
      </c>
      <c r="B68" s="27">
        <v>0</v>
      </c>
      <c r="C68" s="27">
        <v>0</v>
      </c>
      <c r="D68" s="27">
        <v>0</v>
      </c>
      <c r="E68" s="27">
        <f>B68-D68</f>
        <v>0</v>
      </c>
      <c r="F68" s="27">
        <f>C68-D68</f>
        <v>0</v>
      </c>
    </row>
    <row r="69" spans="1:6" ht="12.75">
      <c r="A69" s="2"/>
      <c r="B69" s="27"/>
      <c r="C69" s="27"/>
      <c r="D69" s="27"/>
      <c r="E69" s="27"/>
      <c r="F69" s="27"/>
    </row>
    <row r="70" spans="1:6" ht="12.75">
      <c r="A70" s="2" t="s">
        <v>99</v>
      </c>
      <c r="B70" s="27">
        <v>8000</v>
      </c>
      <c r="C70" s="27">
        <v>8000</v>
      </c>
      <c r="D70" s="27">
        <v>-8568</v>
      </c>
      <c r="E70" s="27">
        <f>B70-D70</f>
        <v>16568</v>
      </c>
      <c r="F70" s="27">
        <f>C70-D70</f>
        <v>16568</v>
      </c>
    </row>
    <row r="71" spans="1:6" ht="12.75">
      <c r="A71" s="2"/>
      <c r="B71" s="27"/>
      <c r="C71" s="27"/>
      <c r="D71" s="27"/>
      <c r="E71" s="27"/>
      <c r="F71" s="27"/>
    </row>
    <row r="72" spans="1:6" ht="12.75">
      <c r="A72" s="2" t="s">
        <v>102</v>
      </c>
      <c r="B72" s="27">
        <v>0</v>
      </c>
      <c r="C72" s="27">
        <v>0</v>
      </c>
      <c r="D72" s="27">
        <v>0</v>
      </c>
      <c r="E72" s="27">
        <f>B72-D72</f>
        <v>0</v>
      </c>
      <c r="F72" s="27">
        <f>C72-D72</f>
        <v>0</v>
      </c>
    </row>
    <row r="73" spans="1:6" ht="12.75">
      <c r="A73" s="2"/>
      <c r="B73" s="27"/>
      <c r="C73" s="27"/>
      <c r="D73" s="27"/>
      <c r="E73" s="27"/>
      <c r="F73" s="27"/>
    </row>
    <row r="74" spans="1:6" ht="25.5">
      <c r="A74" s="2" t="s">
        <v>103</v>
      </c>
      <c r="B74" s="27">
        <v>0</v>
      </c>
      <c r="C74" s="27">
        <v>0</v>
      </c>
      <c r="D74" s="27">
        <v>0</v>
      </c>
      <c r="E74" s="27">
        <f>B74-D74</f>
        <v>0</v>
      </c>
      <c r="F74" s="27">
        <f>C74-D74</f>
        <v>0</v>
      </c>
    </row>
    <row r="75" spans="1:6" ht="12.75">
      <c r="A75" s="2"/>
      <c r="B75" s="27"/>
      <c r="C75" s="27"/>
      <c r="D75" s="27"/>
      <c r="E75" s="27"/>
      <c r="F75" s="27"/>
    </row>
    <row r="76" spans="1:6" ht="25.5">
      <c r="A76" s="2" t="s">
        <v>70</v>
      </c>
      <c r="B76" s="27">
        <v>0</v>
      </c>
      <c r="C76" s="27">
        <v>0</v>
      </c>
      <c r="D76" s="27">
        <v>0</v>
      </c>
      <c r="E76" s="27">
        <f>B76-D76</f>
        <v>0</v>
      </c>
      <c r="F76" s="27">
        <f>C76-D76</f>
        <v>0</v>
      </c>
    </row>
    <row r="77" spans="1:6" ht="12.75">
      <c r="A77" s="2"/>
      <c r="B77" s="27"/>
      <c r="C77" s="27"/>
      <c r="D77" s="27"/>
      <c r="E77" s="27"/>
      <c r="F77" s="27"/>
    </row>
    <row r="78" spans="1:6" ht="12.75">
      <c r="A78" s="4" t="s">
        <v>104</v>
      </c>
      <c r="B78" s="27">
        <v>0</v>
      </c>
      <c r="C78" s="27">
        <v>0</v>
      </c>
      <c r="D78" s="27">
        <v>0</v>
      </c>
      <c r="E78" s="27">
        <f>B78-D78</f>
        <v>0</v>
      </c>
      <c r="F78" s="27">
        <f>C78-D78</f>
        <v>0</v>
      </c>
    </row>
    <row r="79" spans="1:6" ht="12.75">
      <c r="A79" s="2"/>
      <c r="B79" s="27"/>
      <c r="C79" s="27"/>
      <c r="D79" s="27"/>
      <c r="E79" s="27"/>
      <c r="F79" s="27"/>
    </row>
    <row r="80" spans="1:6" ht="12.75">
      <c r="A80" s="22" t="s">
        <v>101</v>
      </c>
      <c r="B80" s="27"/>
      <c r="C80" s="27"/>
      <c r="D80" s="27"/>
      <c r="E80" s="27"/>
      <c r="F80" s="27"/>
    </row>
    <row r="81" spans="1:6" ht="12.75">
      <c r="A81" s="2" t="s">
        <v>71</v>
      </c>
      <c r="B81" s="27">
        <v>0</v>
      </c>
      <c r="C81" s="27">
        <v>0</v>
      </c>
      <c r="D81" s="27">
        <v>0</v>
      </c>
      <c r="E81" s="27">
        <f>B81-D81</f>
        <v>0</v>
      </c>
      <c r="F81" s="27">
        <f>C81-D81</f>
        <v>0</v>
      </c>
    </row>
    <row r="82" spans="1:6" ht="12.75">
      <c r="A82" s="2"/>
      <c r="B82" s="27"/>
      <c r="C82" s="27"/>
      <c r="D82" s="27"/>
      <c r="E82" s="27"/>
      <c r="F82" s="27"/>
    </row>
    <row r="83" spans="1:6" ht="25.5">
      <c r="A83" s="3" t="s">
        <v>60</v>
      </c>
      <c r="B83" s="28">
        <f>SUM(B86:B92)</f>
        <v>0</v>
      </c>
      <c r="C83" s="28">
        <f>SUM(C86:C92)</f>
        <v>-1600</v>
      </c>
      <c r="D83" s="28">
        <v>0</v>
      </c>
      <c r="E83" s="28">
        <v>0</v>
      </c>
      <c r="F83" s="28">
        <v>-1600</v>
      </c>
    </row>
    <row r="84" spans="1:6" ht="12.75">
      <c r="A84" s="22" t="s">
        <v>100</v>
      </c>
      <c r="B84" s="27"/>
      <c r="C84" s="27"/>
      <c r="D84" s="27"/>
      <c r="E84" s="27"/>
      <c r="F84" s="27"/>
    </row>
    <row r="85" spans="1:6" ht="12.75">
      <c r="A85" s="2"/>
      <c r="B85" s="27"/>
      <c r="C85" s="27"/>
      <c r="D85" s="27"/>
      <c r="E85" s="27"/>
      <c r="F85" s="27"/>
    </row>
    <row r="86" spans="1:6" ht="12.75">
      <c r="A86" s="2" t="s">
        <v>72</v>
      </c>
      <c r="B86" s="27">
        <v>0</v>
      </c>
      <c r="C86" s="27">
        <v>0</v>
      </c>
      <c r="D86" s="27">
        <v>0</v>
      </c>
      <c r="E86" s="27">
        <f>B86-D86</f>
        <v>0</v>
      </c>
      <c r="F86" s="27">
        <f>C86-D86</f>
        <v>0</v>
      </c>
    </row>
    <row r="87" spans="1:6" ht="12.75">
      <c r="A87" s="2"/>
      <c r="B87" s="27"/>
      <c r="C87" s="27"/>
      <c r="D87" s="27"/>
      <c r="E87" s="27"/>
      <c r="F87" s="27"/>
    </row>
    <row r="88" spans="1:6" ht="25.5">
      <c r="A88" s="2" t="s">
        <v>73</v>
      </c>
      <c r="B88" s="27">
        <v>0</v>
      </c>
      <c r="C88" s="27">
        <v>0</v>
      </c>
      <c r="D88" s="27">
        <v>0</v>
      </c>
      <c r="E88" s="27">
        <f>B88-D88</f>
        <v>0</v>
      </c>
      <c r="F88" s="27">
        <f>C88-D88</f>
        <v>0</v>
      </c>
    </row>
    <row r="89" spans="1:6" ht="12.75">
      <c r="A89" s="2"/>
      <c r="B89" s="27"/>
      <c r="C89" s="27"/>
      <c r="D89" s="27"/>
      <c r="E89" s="27"/>
      <c r="F89" s="27"/>
    </row>
    <row r="90" spans="1:6" ht="12.75">
      <c r="A90" s="2" t="s">
        <v>74</v>
      </c>
      <c r="B90" s="27">
        <v>0</v>
      </c>
      <c r="C90" s="27">
        <v>0</v>
      </c>
      <c r="D90" s="27">
        <v>0</v>
      </c>
      <c r="E90" s="27">
        <f>B90-D90</f>
        <v>0</v>
      </c>
      <c r="F90" s="27">
        <f>C90-D90</f>
        <v>0</v>
      </c>
    </row>
    <row r="91" spans="1:6" ht="12.75">
      <c r="A91" s="2"/>
      <c r="B91" s="27"/>
      <c r="C91" s="27"/>
      <c r="D91" s="27"/>
      <c r="E91" s="27"/>
      <c r="F91" s="27"/>
    </row>
    <row r="92" spans="1:6" ht="12.75">
      <c r="A92" s="2" t="s">
        <v>75</v>
      </c>
      <c r="B92" s="27">
        <v>0</v>
      </c>
      <c r="C92" s="27">
        <v>-1600</v>
      </c>
      <c r="D92" s="27">
        <v>0</v>
      </c>
      <c r="E92" s="27">
        <v>0</v>
      </c>
      <c r="F92" s="27">
        <v>-1600</v>
      </c>
    </row>
    <row r="93" spans="1:6" ht="12.75">
      <c r="A93" s="2"/>
      <c r="B93" s="27"/>
      <c r="C93" s="27"/>
      <c r="D93" s="27"/>
      <c r="E93" s="27"/>
      <c r="F93" s="27"/>
    </row>
    <row r="94" spans="1:6" ht="12.75">
      <c r="A94" s="1" t="s">
        <v>63</v>
      </c>
      <c r="B94" s="28">
        <f>B54+B83</f>
        <v>1394000</v>
      </c>
      <c r="C94" s="28">
        <f>C54+C83</f>
        <v>1656505</v>
      </c>
      <c r="D94" s="28">
        <v>1645907</v>
      </c>
      <c r="E94" s="28">
        <v>-251907</v>
      </c>
      <c r="F94" s="28">
        <v>10598</v>
      </c>
    </row>
  </sheetData>
  <sheetProtection/>
  <mergeCells count="1">
    <mergeCell ref="A3:F3"/>
  </mergeCells>
  <printOptions/>
  <pageMargins left="0.6" right="0.55" top="0.81" bottom="0.74" header="0.5" footer="0.5"/>
  <pageSetup horizontalDpi="600" verticalDpi="600" orientation="portrait" paperSize="9" scale="85" r:id="rId1"/>
  <rowBreaks count="1" manualBreakCount="1">
    <brk id="5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A1" sqref="A1"/>
    </sheetView>
  </sheetViews>
  <sheetFormatPr defaultColWidth="9.140625" defaultRowHeight="12.75"/>
  <cols>
    <col min="1" max="1" width="23.140625" style="0" customWidth="1"/>
    <col min="2" max="2" width="10.28125" style="0" bestFit="1" customWidth="1"/>
    <col min="3" max="6" width="10.8515625" style="0" bestFit="1" customWidth="1"/>
    <col min="7" max="8" width="10.8515625" style="14" bestFit="1" customWidth="1"/>
    <col min="9" max="9" width="11.28125" style="14" customWidth="1"/>
  </cols>
  <sheetData>
    <row r="1" ht="12.75">
      <c r="A1" s="1" t="s">
        <v>123</v>
      </c>
    </row>
    <row r="3" spans="1:9" ht="57" customHeight="1">
      <c r="A3" s="56" t="s">
        <v>88</v>
      </c>
      <c r="B3" s="56"/>
      <c r="C3" s="56"/>
      <c r="D3" s="56"/>
      <c r="E3" s="56"/>
      <c r="F3" s="56"/>
      <c r="G3" s="56"/>
      <c r="H3" s="56"/>
      <c r="I3" s="56"/>
    </row>
    <row r="4" spans="1:9" ht="92.25" customHeight="1">
      <c r="A4" s="57" t="s">
        <v>111</v>
      </c>
      <c r="B4" s="57"/>
      <c r="C4" s="57"/>
      <c r="D4" s="57"/>
      <c r="E4" s="57"/>
      <c r="F4" s="57"/>
      <c r="G4" s="57"/>
      <c r="H4" s="57"/>
      <c r="I4" s="57"/>
    </row>
    <row r="5" ht="12.75">
      <c r="I5" s="33"/>
    </row>
    <row r="6" spans="2:9" ht="12.75">
      <c r="B6" s="38" t="s">
        <v>4</v>
      </c>
      <c r="C6" s="38" t="s">
        <v>5</v>
      </c>
      <c r="D6" s="38" t="s">
        <v>6</v>
      </c>
      <c r="E6" s="38" t="s">
        <v>7</v>
      </c>
      <c r="F6" s="38" t="s">
        <v>8</v>
      </c>
      <c r="G6" s="39" t="s">
        <v>9</v>
      </c>
      <c r="H6" s="39" t="s">
        <v>10</v>
      </c>
      <c r="I6" s="39" t="s">
        <v>11</v>
      </c>
    </row>
    <row r="7" spans="2:9" ht="12.75">
      <c r="B7" s="38" t="s">
        <v>12</v>
      </c>
      <c r="C7" s="38" t="s">
        <v>12</v>
      </c>
      <c r="D7" s="38" t="s">
        <v>12</v>
      </c>
      <c r="E7" s="40" t="s">
        <v>106</v>
      </c>
      <c r="F7" s="40" t="s">
        <v>106</v>
      </c>
      <c r="G7" s="39" t="s">
        <v>13</v>
      </c>
      <c r="H7" s="39" t="s">
        <v>13</v>
      </c>
      <c r="I7" s="39" t="s">
        <v>13</v>
      </c>
    </row>
    <row r="8" spans="1:10" ht="51">
      <c r="A8" s="3" t="s">
        <v>33</v>
      </c>
      <c r="B8" s="5"/>
      <c r="C8" s="5"/>
      <c r="D8" s="5"/>
      <c r="E8" s="5"/>
      <c r="F8" s="5"/>
      <c r="G8" s="11"/>
      <c r="H8" s="11"/>
      <c r="I8" s="11"/>
      <c r="J8" s="5"/>
    </row>
    <row r="9" spans="2:10" ht="12.75">
      <c r="B9" s="5"/>
      <c r="C9" s="5"/>
      <c r="D9" s="5"/>
      <c r="E9" s="5"/>
      <c r="F9" s="5"/>
      <c r="G9" s="11"/>
      <c r="H9" s="11"/>
      <c r="I9" s="11"/>
      <c r="J9" s="5"/>
    </row>
    <row r="10" spans="1:10" ht="12.75">
      <c r="A10" s="1" t="s">
        <v>34</v>
      </c>
      <c r="B10" s="5"/>
      <c r="C10" s="5"/>
      <c r="D10" s="5"/>
      <c r="E10" s="5"/>
      <c r="F10" s="5"/>
      <c r="G10" s="11"/>
      <c r="H10" s="11"/>
      <c r="I10" s="11"/>
      <c r="J10" s="5"/>
    </row>
    <row r="11" spans="2:10" ht="12.75">
      <c r="B11" s="5"/>
      <c r="C11" s="5"/>
      <c r="D11" s="5"/>
      <c r="E11" s="5"/>
      <c r="F11" s="5"/>
      <c r="G11" s="11"/>
      <c r="H11" s="11"/>
      <c r="I11" s="11"/>
      <c r="J11" s="5"/>
    </row>
    <row r="12" spans="1:10" ht="12.75">
      <c r="A12" s="1" t="s">
        <v>35</v>
      </c>
      <c r="B12" s="5"/>
      <c r="C12" s="5"/>
      <c r="D12" s="5"/>
      <c r="E12" s="5"/>
      <c r="F12" s="5"/>
      <c r="G12" s="11"/>
      <c r="H12" s="11"/>
      <c r="I12" s="11"/>
      <c r="J12" s="5"/>
    </row>
    <row r="13" spans="2:10" ht="12.75">
      <c r="B13" s="5"/>
      <c r="C13" s="5"/>
      <c r="D13" s="5"/>
      <c r="E13" s="5"/>
      <c r="F13" s="5"/>
      <c r="G13" s="11"/>
      <c r="H13" s="11"/>
      <c r="I13" s="11"/>
      <c r="J13" s="5"/>
    </row>
    <row r="14" spans="1:10" ht="25.5">
      <c r="A14" s="2" t="s">
        <v>36</v>
      </c>
      <c r="B14" s="28">
        <v>113008</v>
      </c>
      <c r="C14" s="28">
        <v>113975</v>
      </c>
      <c r="D14" s="28">
        <v>92724</v>
      </c>
      <c r="E14" s="28">
        <v>87085</v>
      </c>
      <c r="F14" s="28">
        <v>83166</v>
      </c>
      <c r="G14" s="31">
        <v>85613</v>
      </c>
      <c r="H14" s="31">
        <v>83990</v>
      </c>
      <c r="I14" s="31">
        <v>82445</v>
      </c>
      <c r="J14" s="5"/>
    </row>
    <row r="15" spans="1:10" ht="12.75">
      <c r="A15" s="4" t="s">
        <v>37</v>
      </c>
      <c r="B15" s="27"/>
      <c r="C15" s="27"/>
      <c r="D15" s="27"/>
      <c r="E15" s="27"/>
      <c r="F15" s="27"/>
      <c r="G15" s="30"/>
      <c r="H15" s="30"/>
      <c r="I15" s="30"/>
      <c r="J15" s="5"/>
    </row>
    <row r="16" spans="1:10" ht="38.25">
      <c r="A16" s="2" t="s">
        <v>38</v>
      </c>
      <c r="B16" s="27">
        <v>59012</v>
      </c>
      <c r="C16" s="27">
        <v>61338</v>
      </c>
      <c r="D16" s="27">
        <v>61111</v>
      </c>
      <c r="E16" s="27">
        <f>16701+45095</f>
        <v>61796</v>
      </c>
      <c r="F16" s="27">
        <f>18094+37140</f>
        <v>55234</v>
      </c>
      <c r="G16" s="30">
        <v>61180</v>
      </c>
      <c r="H16" s="30">
        <v>60874</v>
      </c>
      <c r="I16" s="30">
        <v>60570</v>
      </c>
      <c r="J16" s="5"/>
    </row>
    <row r="17" spans="1:10" ht="12.75">
      <c r="A17" t="s">
        <v>39</v>
      </c>
      <c r="B17" s="27">
        <v>2575</v>
      </c>
      <c r="C17" s="27">
        <v>2662</v>
      </c>
      <c r="D17" s="27">
        <v>2748</v>
      </c>
      <c r="E17" s="27">
        <v>2255</v>
      </c>
      <c r="F17" s="27">
        <v>1879</v>
      </c>
      <c r="G17" s="30">
        <v>1933</v>
      </c>
      <c r="H17" s="30">
        <v>1740</v>
      </c>
      <c r="I17" s="30">
        <v>1566</v>
      </c>
      <c r="J17" s="5"/>
    </row>
    <row r="18" spans="1:10" ht="25.5">
      <c r="A18" s="2" t="s">
        <v>40</v>
      </c>
      <c r="B18" s="27">
        <v>9912</v>
      </c>
      <c r="C18" s="27">
        <v>9520</v>
      </c>
      <c r="D18" s="27">
        <v>8885</v>
      </c>
      <c r="E18" s="27">
        <v>8815</v>
      </c>
      <c r="F18" s="27">
        <v>7934</v>
      </c>
      <c r="G18" s="30">
        <v>8640</v>
      </c>
      <c r="H18" s="30">
        <v>8553</v>
      </c>
      <c r="I18" s="30">
        <v>8468</v>
      </c>
      <c r="J18" s="5"/>
    </row>
    <row r="19" spans="1:10" ht="12.75">
      <c r="A19" t="s">
        <v>41</v>
      </c>
      <c r="B19" s="27">
        <v>10587</v>
      </c>
      <c r="C19" s="27">
        <v>28335</v>
      </c>
      <c r="D19" s="27">
        <v>11205</v>
      </c>
      <c r="E19" s="27">
        <v>6617</v>
      </c>
      <c r="F19" s="27">
        <v>4177</v>
      </c>
      <c r="G19" s="30">
        <v>5360</v>
      </c>
      <c r="H19" s="30">
        <v>4823</v>
      </c>
      <c r="I19" s="30">
        <v>4341</v>
      </c>
      <c r="J19" s="5"/>
    </row>
    <row r="20" spans="1:10" ht="25.5">
      <c r="A20" s="2" t="s">
        <v>42</v>
      </c>
      <c r="B20" s="27">
        <v>30922</v>
      </c>
      <c r="C20" s="27">
        <v>12120</v>
      </c>
      <c r="D20" s="27">
        <v>8775</v>
      </c>
      <c r="E20" s="27">
        <v>7601</v>
      </c>
      <c r="F20" s="27">
        <v>13942</v>
      </c>
      <c r="G20" s="30">
        <v>8500</v>
      </c>
      <c r="H20" s="30">
        <v>8000</v>
      </c>
      <c r="I20" s="30">
        <v>7500</v>
      </c>
      <c r="J20" s="5"/>
    </row>
    <row r="21" spans="1:10" ht="12.75">
      <c r="A21" s="2"/>
      <c r="B21" s="27"/>
      <c r="C21" s="27"/>
      <c r="D21" s="27"/>
      <c r="E21" s="27"/>
      <c r="F21" s="27"/>
      <c r="G21" s="30"/>
      <c r="H21" s="30"/>
      <c r="I21" s="30"/>
      <c r="J21" s="5"/>
    </row>
    <row r="22" spans="1:10" ht="12.75">
      <c r="A22" s="2" t="s">
        <v>55</v>
      </c>
      <c r="B22" s="27">
        <v>1105</v>
      </c>
      <c r="C22" s="27">
        <v>614</v>
      </c>
      <c r="D22" s="27">
        <v>24602</v>
      </c>
      <c r="E22" s="27">
        <v>21867</v>
      </c>
      <c r="F22" s="27">
        <v>21380</v>
      </c>
      <c r="G22" s="30">
        <v>17321</v>
      </c>
      <c r="H22" s="30">
        <v>15415</v>
      </c>
      <c r="I22" s="30">
        <v>13720</v>
      </c>
      <c r="J22" s="5"/>
    </row>
    <row r="23" spans="1:10" ht="12.75">
      <c r="A23" s="2"/>
      <c r="B23" s="27"/>
      <c r="C23" s="27"/>
      <c r="D23" s="27"/>
      <c r="E23" s="27"/>
      <c r="F23" s="27"/>
      <c r="G23" s="30"/>
      <c r="H23" s="30"/>
      <c r="I23" s="30"/>
      <c r="J23" s="5"/>
    </row>
    <row r="24" spans="1:10" s="14" customFormat="1" ht="12.75">
      <c r="A24" s="14" t="s">
        <v>43</v>
      </c>
      <c r="B24" s="27">
        <v>3322561</v>
      </c>
      <c r="C24" s="27">
        <v>4125643</v>
      </c>
      <c r="D24" s="27">
        <f>3812569+1086</f>
        <v>3813655</v>
      </c>
      <c r="E24" s="27">
        <f>3865570+1641</f>
        <v>3867211</v>
      </c>
      <c r="F24" s="27">
        <v>4048864</v>
      </c>
      <c r="G24" s="30">
        <v>4142653</v>
      </c>
      <c r="H24" s="30">
        <v>4287646</v>
      </c>
      <c r="I24" s="30">
        <v>4437714</v>
      </c>
      <c r="J24" s="11"/>
    </row>
    <row r="25" spans="2:10" ht="12.75">
      <c r="B25" s="27"/>
      <c r="C25" s="27"/>
      <c r="D25" s="27"/>
      <c r="E25" s="27"/>
      <c r="F25" s="27"/>
      <c r="G25" s="30"/>
      <c r="H25" s="30"/>
      <c r="I25" s="30"/>
      <c r="J25" s="5"/>
    </row>
    <row r="26" spans="1:10" s="14" customFormat="1" ht="25.5">
      <c r="A26" s="21" t="s">
        <v>44</v>
      </c>
      <c r="B26" s="27">
        <v>219743</v>
      </c>
      <c r="C26" s="27">
        <v>188224</v>
      </c>
      <c r="D26" s="27">
        <v>128964</v>
      </c>
      <c r="E26" s="27">
        <v>111419</v>
      </c>
      <c r="F26" s="27">
        <v>79703</v>
      </c>
      <c r="G26" s="30">
        <v>79781</v>
      </c>
      <c r="H26" s="30">
        <v>65738</v>
      </c>
      <c r="I26" s="30">
        <v>53861</v>
      </c>
      <c r="J26" s="11"/>
    </row>
    <row r="27" spans="2:10" ht="12.75">
      <c r="B27" s="27"/>
      <c r="C27" s="27"/>
      <c r="D27" s="27"/>
      <c r="E27" s="27"/>
      <c r="F27" s="27"/>
      <c r="G27" s="30"/>
      <c r="H27" s="30"/>
      <c r="I27" s="30"/>
      <c r="J27" s="5"/>
    </row>
    <row r="28" spans="1:10" ht="12.75">
      <c r="A28" s="1" t="s">
        <v>45</v>
      </c>
      <c r="B28" s="27"/>
      <c r="C28" s="27"/>
      <c r="D28" s="27"/>
      <c r="E28" s="27"/>
      <c r="F28" s="27"/>
      <c r="G28" s="30"/>
      <c r="H28" s="30"/>
      <c r="I28" s="30"/>
      <c r="J28" s="5"/>
    </row>
    <row r="29" spans="1:10" ht="12.75">
      <c r="A29" s="13" t="s">
        <v>127</v>
      </c>
      <c r="B29" s="27">
        <v>0</v>
      </c>
      <c r="C29" s="27">
        <v>0</v>
      </c>
      <c r="D29" s="27">
        <v>0</v>
      </c>
      <c r="E29" s="27">
        <v>0</v>
      </c>
      <c r="F29" s="27">
        <v>1678</v>
      </c>
      <c r="G29" s="30">
        <v>0</v>
      </c>
      <c r="H29" s="30">
        <v>0</v>
      </c>
      <c r="I29" s="30">
        <v>0</v>
      </c>
      <c r="J29" s="5"/>
    </row>
    <row r="30" spans="1:10" ht="25.5">
      <c r="A30" s="2" t="s">
        <v>47</v>
      </c>
      <c r="B30" s="27">
        <v>157340</v>
      </c>
      <c r="C30" s="27">
        <v>122429</v>
      </c>
      <c r="D30" s="27">
        <v>361771</v>
      </c>
      <c r="E30" s="27">
        <v>157344</v>
      </c>
      <c r="F30" s="27">
        <v>71768</v>
      </c>
      <c r="G30" s="30">
        <v>106846</v>
      </c>
      <c r="H30" s="30">
        <v>104295</v>
      </c>
      <c r="I30" s="30">
        <v>102129</v>
      </c>
      <c r="J30" s="5"/>
    </row>
    <row r="31" spans="1:10" ht="12.75">
      <c r="A31" t="s">
        <v>46</v>
      </c>
      <c r="B31" s="27">
        <v>-17377</v>
      </c>
      <c r="C31" s="27">
        <v>243175</v>
      </c>
      <c r="D31" s="27">
        <v>4199</v>
      </c>
      <c r="E31" s="27">
        <v>3605</v>
      </c>
      <c r="F31" s="27">
        <v>2880</v>
      </c>
      <c r="G31" s="30">
        <v>3500</v>
      </c>
      <c r="H31" s="30">
        <v>3500</v>
      </c>
      <c r="I31" s="30">
        <v>3500</v>
      </c>
      <c r="J31" s="5"/>
    </row>
    <row r="32" spans="2:10" ht="12.75">
      <c r="B32" s="27"/>
      <c r="C32" s="27"/>
      <c r="D32" s="27"/>
      <c r="E32" s="27"/>
      <c r="F32" s="27"/>
      <c r="G32" s="30"/>
      <c r="H32" s="30"/>
      <c r="I32" s="30"/>
      <c r="J32" s="5"/>
    </row>
    <row r="33" spans="1:10" ht="12.75">
      <c r="A33" s="1" t="s">
        <v>48</v>
      </c>
      <c r="B33" s="27"/>
      <c r="C33" s="27"/>
      <c r="D33" s="27"/>
      <c r="E33" s="27"/>
      <c r="F33" s="27"/>
      <c r="G33" s="30"/>
      <c r="H33" s="30"/>
      <c r="I33" s="30"/>
      <c r="J33" s="5"/>
    </row>
    <row r="34" spans="1:10" ht="12.75">
      <c r="A34" t="s">
        <v>49</v>
      </c>
      <c r="B34" s="27">
        <v>-685591</v>
      </c>
      <c r="C34" s="27">
        <v>-1887288</v>
      </c>
      <c r="D34" s="27">
        <v>-1758952</v>
      </c>
      <c r="E34" s="27">
        <v>-2505030</v>
      </c>
      <c r="F34" s="27">
        <v>-2855959</v>
      </c>
      <c r="G34" s="30">
        <v>-3012500</v>
      </c>
      <c r="H34" s="30">
        <v>-3262500</v>
      </c>
      <c r="I34" s="30">
        <v>-3300000</v>
      </c>
      <c r="J34" s="5"/>
    </row>
    <row r="35" spans="1:10" ht="12.75">
      <c r="A35" t="s">
        <v>50</v>
      </c>
      <c r="B35" s="27">
        <v>-582403</v>
      </c>
      <c r="C35" s="27">
        <v>-36818</v>
      </c>
      <c r="D35" s="27">
        <v>-46454</v>
      </c>
      <c r="E35" s="27">
        <v>-46766</v>
      </c>
      <c r="F35" s="27">
        <v>-46210</v>
      </c>
      <c r="G35" s="30">
        <v>-45010</v>
      </c>
      <c r="H35" s="34" t="s">
        <v>81</v>
      </c>
      <c r="I35" s="34" t="s">
        <v>81</v>
      </c>
      <c r="J35" s="5"/>
    </row>
    <row r="36" spans="1:10" s="14" customFormat="1" ht="12.75">
      <c r="A36" s="14" t="s">
        <v>51</v>
      </c>
      <c r="B36" s="27">
        <v>-336863</v>
      </c>
      <c r="C36" s="27">
        <v>-514667</v>
      </c>
      <c r="D36" s="27">
        <v>-674280</v>
      </c>
      <c r="E36" s="27">
        <v>-914826</v>
      </c>
      <c r="F36" s="27">
        <v>-938402</v>
      </c>
      <c r="G36" s="30">
        <v>-1050000</v>
      </c>
      <c r="H36" s="30">
        <v>-1000000</v>
      </c>
      <c r="I36" s="30">
        <v>-1000000</v>
      </c>
      <c r="J36" s="11"/>
    </row>
    <row r="37" spans="2:10" ht="12.75">
      <c r="B37" s="27"/>
      <c r="C37" s="27"/>
      <c r="D37" s="27"/>
      <c r="E37" s="27"/>
      <c r="F37" s="27"/>
      <c r="G37" s="30"/>
      <c r="H37" s="30"/>
      <c r="I37" s="30"/>
      <c r="J37" s="5"/>
    </row>
    <row r="38" spans="1:10" ht="38.25">
      <c r="A38" s="3" t="s">
        <v>52</v>
      </c>
      <c r="B38" s="28">
        <v>2191523</v>
      </c>
      <c r="C38" s="28">
        <v>2355287</v>
      </c>
      <c r="D38" s="28">
        <v>1946229</v>
      </c>
      <c r="E38" s="28">
        <v>781909</v>
      </c>
      <c r="F38" s="28">
        <v>468868</v>
      </c>
      <c r="G38" s="31">
        <f>SUM(G16:G36)</f>
        <v>328204</v>
      </c>
      <c r="H38" s="31">
        <f>SUM(H16:H36)</f>
        <v>298084</v>
      </c>
      <c r="I38" s="31">
        <f>SUM(I16:I36)</f>
        <v>393369</v>
      </c>
      <c r="J38" s="5"/>
    </row>
    <row r="39" spans="2:10" ht="12.75">
      <c r="B39" s="27"/>
      <c r="C39" s="27"/>
      <c r="D39" s="27"/>
      <c r="E39" s="27"/>
      <c r="F39" s="27"/>
      <c r="G39" s="30"/>
      <c r="H39" s="30"/>
      <c r="I39" s="30" t="s">
        <v>82</v>
      </c>
      <c r="J39" s="5"/>
    </row>
    <row r="40" spans="1:10" ht="12.75">
      <c r="A40" t="s">
        <v>53</v>
      </c>
      <c r="B40" s="27">
        <v>0</v>
      </c>
      <c r="C40" s="27">
        <v>0</v>
      </c>
      <c r="D40" s="27">
        <v>0</v>
      </c>
      <c r="E40" s="27">
        <v>0</v>
      </c>
      <c r="F40" s="29">
        <v>767</v>
      </c>
      <c r="G40" s="34" t="s">
        <v>81</v>
      </c>
      <c r="H40" s="34" t="s">
        <v>81</v>
      </c>
      <c r="I40" s="34" t="s">
        <v>81</v>
      </c>
      <c r="J40" s="5"/>
    </row>
    <row r="41" spans="2:10" ht="12.75">
      <c r="B41" s="27"/>
      <c r="C41" s="27"/>
      <c r="D41" s="27"/>
      <c r="E41" s="27"/>
      <c r="F41" s="27"/>
      <c r="G41" s="30"/>
      <c r="H41" s="30"/>
      <c r="I41" s="30"/>
      <c r="J41" s="5"/>
    </row>
    <row r="42" spans="1:10" ht="25.5">
      <c r="A42" s="3" t="s">
        <v>54</v>
      </c>
      <c r="B42" s="28">
        <v>2191523</v>
      </c>
      <c r="C42" s="28">
        <v>2355287</v>
      </c>
      <c r="D42" s="28">
        <v>1946229</v>
      </c>
      <c r="E42" s="28">
        <f>SUM(E38:E41)</f>
        <v>781909</v>
      </c>
      <c r="F42" s="28">
        <v>469634</v>
      </c>
      <c r="G42" s="31">
        <f>SUM(G38:G41)</f>
        <v>328204</v>
      </c>
      <c r="H42" s="31">
        <f>SUM(H38:H41)</f>
        <v>298084</v>
      </c>
      <c r="I42" s="31">
        <f>SUM(I38:I41)</f>
        <v>393369</v>
      </c>
      <c r="J42" s="5"/>
    </row>
    <row r="43" spans="2:10" ht="12.75">
      <c r="B43" s="5"/>
      <c r="C43" s="5"/>
      <c r="D43" s="5"/>
      <c r="E43" s="5"/>
      <c r="F43" s="5"/>
      <c r="G43" s="11"/>
      <c r="H43" s="11"/>
      <c r="I43" s="11"/>
      <c r="J43" s="5"/>
    </row>
    <row r="44" spans="2:10" ht="12.75">
      <c r="B44" s="5"/>
      <c r="C44" s="5"/>
      <c r="D44" s="5"/>
      <c r="E44" s="5"/>
      <c r="F44" s="5"/>
      <c r="G44" s="11"/>
      <c r="H44" s="11"/>
      <c r="I44" s="11"/>
      <c r="J44" s="5"/>
    </row>
    <row r="45" spans="2:10" ht="12.75">
      <c r="B45" s="5"/>
      <c r="C45" s="5"/>
      <c r="D45" s="5"/>
      <c r="E45" s="5"/>
      <c r="F45" s="5"/>
      <c r="G45" s="11"/>
      <c r="H45" s="11"/>
      <c r="I45" s="11"/>
      <c r="J45" s="5"/>
    </row>
    <row r="46" spans="2:10" ht="12.75">
      <c r="B46" s="5"/>
      <c r="C46" s="5"/>
      <c r="D46" s="5"/>
      <c r="E46" s="5"/>
      <c r="F46" s="5"/>
      <c r="G46" s="11"/>
      <c r="H46" s="11"/>
      <c r="I46" s="11"/>
      <c r="J46" s="5"/>
    </row>
    <row r="47" spans="2:10" ht="12.75">
      <c r="B47" s="5"/>
      <c r="C47" s="5"/>
      <c r="D47" s="5"/>
      <c r="E47" s="5"/>
      <c r="F47" s="5"/>
      <c r="G47" s="11"/>
      <c r="H47" s="11"/>
      <c r="I47" s="11"/>
      <c r="J47" s="5"/>
    </row>
    <row r="48" spans="2:10" ht="12.75">
      <c r="B48" s="5"/>
      <c r="C48" s="5"/>
      <c r="D48" s="5"/>
      <c r="E48" s="5"/>
      <c r="F48" s="5"/>
      <c r="G48" s="11"/>
      <c r="H48" s="11"/>
      <c r="I48" s="11"/>
      <c r="J48" s="5"/>
    </row>
    <row r="49" spans="2:10" ht="12.75">
      <c r="B49" s="5"/>
      <c r="C49" s="5"/>
      <c r="D49" s="5"/>
      <c r="E49" s="5"/>
      <c r="F49" s="5"/>
      <c r="G49" s="11"/>
      <c r="H49" s="11"/>
      <c r="I49" s="11"/>
      <c r="J49" s="5"/>
    </row>
    <row r="50" spans="2:10" ht="12.75">
      <c r="B50" s="5"/>
      <c r="C50" s="5"/>
      <c r="D50" s="5"/>
      <c r="E50" s="5"/>
      <c r="F50" s="5"/>
      <c r="G50" s="11"/>
      <c r="H50" s="11"/>
      <c r="I50" s="11"/>
      <c r="J50" s="5"/>
    </row>
    <row r="51" spans="2:10" ht="12.75">
      <c r="B51" s="5"/>
      <c r="C51" s="5"/>
      <c r="D51" s="5"/>
      <c r="E51" s="5"/>
      <c r="F51" s="5"/>
      <c r="G51" s="11"/>
      <c r="H51" s="11"/>
      <c r="I51" s="11"/>
      <c r="J51" s="5"/>
    </row>
    <row r="52" spans="2:10" ht="12.75">
      <c r="B52" s="5"/>
      <c r="C52" s="5"/>
      <c r="D52" s="5"/>
      <c r="E52" s="5"/>
      <c r="F52" s="5"/>
      <c r="G52" s="11"/>
      <c r="H52" s="11"/>
      <c r="I52" s="11"/>
      <c r="J52" s="5"/>
    </row>
    <row r="53" spans="2:10" ht="12.75">
      <c r="B53" s="5"/>
      <c r="C53" s="5"/>
      <c r="D53" s="5"/>
      <c r="E53" s="5"/>
      <c r="F53" s="5"/>
      <c r="G53" s="11"/>
      <c r="H53" s="11"/>
      <c r="I53" s="11"/>
      <c r="J53" s="5"/>
    </row>
    <row r="54" spans="2:10" ht="12.75">
      <c r="B54" s="5"/>
      <c r="C54" s="5"/>
      <c r="D54" s="5"/>
      <c r="E54" s="5"/>
      <c r="F54" s="5"/>
      <c r="G54" s="11"/>
      <c r="H54" s="11"/>
      <c r="I54" s="11"/>
      <c r="J54" s="5"/>
    </row>
    <row r="55" spans="2:10" ht="12.75">
      <c r="B55" s="5"/>
      <c r="C55" s="5"/>
      <c r="D55" s="5"/>
      <c r="E55" s="5"/>
      <c r="F55" s="5"/>
      <c r="G55" s="11"/>
      <c r="H55" s="11"/>
      <c r="I55" s="11"/>
      <c r="J55" s="5"/>
    </row>
    <row r="56" spans="2:10" ht="12.75">
      <c r="B56" s="5"/>
      <c r="C56" s="5"/>
      <c r="D56" s="5"/>
      <c r="E56" s="5"/>
      <c r="F56" s="5"/>
      <c r="G56" s="11"/>
      <c r="H56" s="11"/>
      <c r="I56" s="11"/>
      <c r="J56" s="5"/>
    </row>
    <row r="57" spans="2:10" ht="12.75">
      <c r="B57" s="5"/>
      <c r="C57" s="5"/>
      <c r="D57" s="5"/>
      <c r="E57" s="5"/>
      <c r="F57" s="5"/>
      <c r="G57" s="11"/>
      <c r="H57" s="11"/>
      <c r="I57" s="11"/>
      <c r="J57" s="5"/>
    </row>
    <row r="58" spans="2:10" ht="12.75">
      <c r="B58" s="5"/>
      <c r="C58" s="5"/>
      <c r="D58" s="5"/>
      <c r="E58" s="5"/>
      <c r="F58" s="5"/>
      <c r="G58" s="11"/>
      <c r="H58" s="11"/>
      <c r="I58" s="11"/>
      <c r="J58" s="5"/>
    </row>
    <row r="59" spans="2:10" ht="12.75">
      <c r="B59" s="5"/>
      <c r="C59" s="5"/>
      <c r="D59" s="5"/>
      <c r="E59" s="5"/>
      <c r="F59" s="5"/>
      <c r="G59" s="11"/>
      <c r="H59" s="11"/>
      <c r="I59" s="11"/>
      <c r="J59" s="5"/>
    </row>
    <row r="60" spans="2:10" ht="12.75">
      <c r="B60" s="5"/>
      <c r="C60" s="5"/>
      <c r="D60" s="5"/>
      <c r="E60" s="5"/>
      <c r="F60" s="5"/>
      <c r="G60" s="11"/>
      <c r="H60" s="11"/>
      <c r="I60" s="11"/>
      <c r="J60" s="5"/>
    </row>
    <row r="61" spans="2:10" ht="12.75">
      <c r="B61" s="5"/>
      <c r="C61" s="5"/>
      <c r="D61" s="5"/>
      <c r="E61" s="5"/>
      <c r="F61" s="5"/>
      <c r="G61" s="11"/>
      <c r="H61" s="11"/>
      <c r="I61" s="11"/>
      <c r="J61" s="5"/>
    </row>
    <row r="62" spans="2:10" ht="12.75">
      <c r="B62" s="5"/>
      <c r="C62" s="5"/>
      <c r="D62" s="5"/>
      <c r="E62" s="5"/>
      <c r="F62" s="5"/>
      <c r="G62" s="11"/>
      <c r="H62" s="11"/>
      <c r="I62" s="11"/>
      <c r="J62" s="5"/>
    </row>
    <row r="63" spans="2:10" ht="12.75">
      <c r="B63" s="5"/>
      <c r="C63" s="5"/>
      <c r="D63" s="5"/>
      <c r="E63" s="5"/>
      <c r="F63" s="5"/>
      <c r="G63" s="11"/>
      <c r="H63" s="11"/>
      <c r="I63" s="11"/>
      <c r="J63" s="5"/>
    </row>
    <row r="64" spans="2:10" ht="12.75">
      <c r="B64" s="5"/>
      <c r="C64" s="5"/>
      <c r="D64" s="5"/>
      <c r="E64" s="5"/>
      <c r="F64" s="5"/>
      <c r="G64" s="11"/>
      <c r="H64" s="11"/>
      <c r="I64" s="11"/>
      <c r="J64" s="5"/>
    </row>
    <row r="65" spans="2:10" ht="12.75">
      <c r="B65" s="5"/>
      <c r="C65" s="5"/>
      <c r="D65" s="5"/>
      <c r="E65" s="5"/>
      <c r="F65" s="5"/>
      <c r="G65" s="11"/>
      <c r="H65" s="11"/>
      <c r="I65" s="11"/>
      <c r="J65" s="5"/>
    </row>
    <row r="66" spans="2:10" ht="12.75">
      <c r="B66" s="5"/>
      <c r="C66" s="5"/>
      <c r="D66" s="5"/>
      <c r="E66" s="5"/>
      <c r="F66" s="5"/>
      <c r="G66" s="11"/>
      <c r="H66" s="11"/>
      <c r="I66" s="11"/>
      <c r="J66" s="5"/>
    </row>
    <row r="67" spans="2:10" ht="12.75">
      <c r="B67" s="5"/>
      <c r="C67" s="5"/>
      <c r="D67" s="5"/>
      <c r="E67" s="5"/>
      <c r="F67" s="5"/>
      <c r="G67" s="11"/>
      <c r="H67" s="11"/>
      <c r="I67" s="11"/>
      <c r="J67" s="5"/>
    </row>
    <row r="68" spans="2:10" ht="12.75">
      <c r="B68" s="5"/>
      <c r="C68" s="5"/>
      <c r="D68" s="5"/>
      <c r="E68" s="5"/>
      <c r="F68" s="5"/>
      <c r="G68" s="11"/>
      <c r="H68" s="11"/>
      <c r="I68" s="11"/>
      <c r="J68" s="5"/>
    </row>
    <row r="69" spans="2:10" ht="12.75">
      <c r="B69" s="5"/>
      <c r="C69" s="5"/>
      <c r="D69" s="5"/>
      <c r="E69" s="5"/>
      <c r="F69" s="5"/>
      <c r="G69" s="11"/>
      <c r="H69" s="11"/>
      <c r="I69" s="11"/>
      <c r="J69" s="5"/>
    </row>
    <row r="70" spans="2:10" ht="12.75">
      <c r="B70" s="5"/>
      <c r="C70" s="5"/>
      <c r="D70" s="5"/>
      <c r="E70" s="5"/>
      <c r="F70" s="5"/>
      <c r="G70" s="11"/>
      <c r="H70" s="11"/>
      <c r="I70" s="11"/>
      <c r="J70" s="5"/>
    </row>
    <row r="71" spans="2:10" ht="12.75">
      <c r="B71" s="5"/>
      <c r="C71" s="5"/>
      <c r="D71" s="5"/>
      <c r="E71" s="5"/>
      <c r="F71" s="5"/>
      <c r="G71" s="11"/>
      <c r="H71" s="11"/>
      <c r="I71" s="11"/>
      <c r="J71" s="5"/>
    </row>
    <row r="72" spans="2:10" ht="12.75">
      <c r="B72" s="5"/>
      <c r="C72" s="5"/>
      <c r="D72" s="5"/>
      <c r="E72" s="5"/>
      <c r="F72" s="5"/>
      <c r="G72" s="11"/>
      <c r="H72" s="11"/>
      <c r="I72" s="11"/>
      <c r="J72" s="5"/>
    </row>
    <row r="73" spans="2:10" ht="12.75">
      <c r="B73" s="5"/>
      <c r="C73" s="5"/>
      <c r="D73" s="5"/>
      <c r="E73" s="5"/>
      <c r="F73" s="5"/>
      <c r="G73" s="11"/>
      <c r="H73" s="11"/>
      <c r="I73" s="11"/>
      <c r="J73" s="5"/>
    </row>
    <row r="74" spans="2:10" ht="12.75">
      <c r="B74" s="5"/>
      <c r="C74" s="5"/>
      <c r="D74" s="5"/>
      <c r="E74" s="5"/>
      <c r="F74" s="5"/>
      <c r="G74" s="11"/>
      <c r="H74" s="11"/>
      <c r="I74" s="11"/>
      <c r="J74" s="5"/>
    </row>
    <row r="75" spans="2:10" ht="12.75">
      <c r="B75" s="5"/>
      <c r="C75" s="5"/>
      <c r="D75" s="5"/>
      <c r="E75" s="5"/>
      <c r="F75" s="5"/>
      <c r="G75" s="11"/>
      <c r="H75" s="11"/>
      <c r="I75" s="11"/>
      <c r="J75" s="5"/>
    </row>
    <row r="76" spans="2:10" ht="12.75">
      <c r="B76" s="5"/>
      <c r="C76" s="5"/>
      <c r="D76" s="5"/>
      <c r="E76" s="5"/>
      <c r="F76" s="5"/>
      <c r="G76" s="11"/>
      <c r="H76" s="11"/>
      <c r="I76" s="11"/>
      <c r="J76" s="5"/>
    </row>
    <row r="77" spans="2:10" ht="12.75">
      <c r="B77" s="5"/>
      <c r="C77" s="5"/>
      <c r="D77" s="5"/>
      <c r="E77" s="5"/>
      <c r="F77" s="5"/>
      <c r="G77" s="11"/>
      <c r="H77" s="11"/>
      <c r="I77" s="11"/>
      <c r="J77" s="5"/>
    </row>
    <row r="78" spans="2:10" ht="12.75">
      <c r="B78" s="5"/>
      <c r="C78" s="5"/>
      <c r="D78" s="5"/>
      <c r="E78" s="5"/>
      <c r="F78" s="5"/>
      <c r="G78" s="11"/>
      <c r="H78" s="11"/>
      <c r="I78" s="11"/>
      <c r="J78" s="5"/>
    </row>
    <row r="79" spans="2:10" ht="12.75">
      <c r="B79" s="5"/>
      <c r="C79" s="5"/>
      <c r="D79" s="5"/>
      <c r="E79" s="5"/>
      <c r="F79" s="5"/>
      <c r="G79" s="11"/>
      <c r="H79" s="11"/>
      <c r="I79" s="11"/>
      <c r="J79" s="5"/>
    </row>
    <row r="80" spans="2:10" ht="12.75">
      <c r="B80" s="5"/>
      <c r="C80" s="5"/>
      <c r="D80" s="5"/>
      <c r="E80" s="5"/>
      <c r="F80" s="5"/>
      <c r="G80" s="11"/>
      <c r="H80" s="11"/>
      <c r="I80" s="11"/>
      <c r="J80" s="5"/>
    </row>
    <row r="81" spans="2:10" ht="12.75">
      <c r="B81" s="5"/>
      <c r="C81" s="5"/>
      <c r="D81" s="5"/>
      <c r="E81" s="5"/>
      <c r="F81" s="5"/>
      <c r="G81" s="11"/>
      <c r="H81" s="11"/>
      <c r="I81" s="11"/>
      <c r="J81" s="5"/>
    </row>
    <row r="82" spans="2:10" ht="12.75">
      <c r="B82" s="5"/>
      <c r="C82" s="5"/>
      <c r="D82" s="5"/>
      <c r="E82" s="5"/>
      <c r="F82" s="5"/>
      <c r="G82" s="11"/>
      <c r="H82" s="11"/>
      <c r="I82" s="11"/>
      <c r="J82" s="5"/>
    </row>
  </sheetData>
  <sheetProtection/>
  <mergeCells count="2">
    <mergeCell ref="A3:I3"/>
    <mergeCell ref="A4:I4"/>
  </mergeCells>
  <printOptions/>
  <pageMargins left="0.38" right="0.45" top="0.65" bottom="0.8" header="0.5" footer="0.5"/>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I263"/>
  <sheetViews>
    <sheetView zoomScalePageLayoutView="0" workbookViewId="0" topLeftCell="A1">
      <selection activeCell="A1" sqref="A1"/>
    </sheetView>
  </sheetViews>
  <sheetFormatPr defaultColWidth="9.140625" defaultRowHeight="12.75"/>
  <cols>
    <col min="1" max="1" width="26.57421875" style="0" customWidth="1"/>
    <col min="2" max="2" width="11.28125" style="0" bestFit="1" customWidth="1"/>
    <col min="3" max="3" width="11.140625" style="0" customWidth="1"/>
    <col min="4" max="4" width="11.28125" style="0" bestFit="1" customWidth="1"/>
    <col min="5" max="5" width="10.8515625" style="0" customWidth="1"/>
    <col min="6" max="6" width="11.8515625" style="0" bestFit="1" customWidth="1"/>
    <col min="7" max="7" width="12.7109375" style="0" bestFit="1" customWidth="1"/>
    <col min="8" max="8" width="12.00390625" style="0" customWidth="1"/>
    <col min="9" max="9" width="11.57421875" style="0" bestFit="1" customWidth="1"/>
  </cols>
  <sheetData>
    <row r="1" ht="12.75">
      <c r="A1" s="1" t="s">
        <v>124</v>
      </c>
    </row>
    <row r="3" spans="1:9" ht="33" customHeight="1">
      <c r="A3" s="58" t="s">
        <v>120</v>
      </c>
      <c r="B3" s="53"/>
      <c r="C3" s="53"/>
      <c r="D3" s="53"/>
      <c r="E3" s="53"/>
      <c r="F3" s="53"/>
      <c r="G3" s="53"/>
      <c r="H3" s="53"/>
      <c r="I3" s="53"/>
    </row>
    <row r="4" spans="1:9" ht="43.5" customHeight="1">
      <c r="A4" s="53" t="s">
        <v>2</v>
      </c>
      <c r="B4" s="53"/>
      <c r="C4" s="53"/>
      <c r="D4" s="53"/>
      <c r="E4" s="53"/>
      <c r="F4" s="53"/>
      <c r="G4" s="53"/>
      <c r="H4" s="53"/>
      <c r="I4" s="53"/>
    </row>
    <row r="5" spans="1:9" ht="44.25" customHeight="1">
      <c r="A5" s="53" t="s">
        <v>3</v>
      </c>
      <c r="B5" s="53"/>
      <c r="C5" s="53"/>
      <c r="D5" s="53"/>
      <c r="E5" s="53"/>
      <c r="F5" s="53"/>
      <c r="G5" s="53"/>
      <c r="H5" s="53"/>
      <c r="I5" s="53"/>
    </row>
    <row r="6" spans="1:9" ht="59.25" customHeight="1">
      <c r="A6" s="53" t="s">
        <v>32</v>
      </c>
      <c r="B6" s="53"/>
      <c r="C6" s="53"/>
      <c r="D6" s="53"/>
      <c r="E6" s="53"/>
      <c r="F6" s="53"/>
      <c r="G6" s="53"/>
      <c r="H6" s="53"/>
      <c r="I6" s="53"/>
    </row>
    <row r="7" spans="2:9" ht="12.75">
      <c r="B7" s="1"/>
      <c r="C7" s="1"/>
      <c r="D7" s="1"/>
      <c r="E7" s="1"/>
      <c r="F7" s="9"/>
      <c r="G7" s="9"/>
      <c r="H7" s="9"/>
      <c r="I7" s="9" t="s">
        <v>14</v>
      </c>
    </row>
    <row r="8" spans="2:9" ht="12.75">
      <c r="B8" s="38" t="s">
        <v>4</v>
      </c>
      <c r="C8" s="38" t="s">
        <v>5</v>
      </c>
      <c r="D8" s="38" t="s">
        <v>6</v>
      </c>
      <c r="E8" s="39" t="s">
        <v>7</v>
      </c>
      <c r="F8" s="35" t="s">
        <v>8</v>
      </c>
      <c r="G8" s="35" t="s">
        <v>9</v>
      </c>
      <c r="H8" s="35" t="s">
        <v>10</v>
      </c>
      <c r="I8" s="35" t="s">
        <v>11</v>
      </c>
    </row>
    <row r="9" spans="2:9" ht="12.75">
      <c r="B9" s="38" t="s">
        <v>12</v>
      </c>
      <c r="C9" s="38" t="s">
        <v>12</v>
      </c>
      <c r="D9" s="38" t="s">
        <v>12</v>
      </c>
      <c r="E9" s="39" t="s">
        <v>12</v>
      </c>
      <c r="F9" s="40" t="s">
        <v>12</v>
      </c>
      <c r="G9" s="35" t="s">
        <v>13</v>
      </c>
      <c r="H9" s="35" t="s">
        <v>13</v>
      </c>
      <c r="I9" s="35" t="s">
        <v>13</v>
      </c>
    </row>
    <row r="10" spans="1:5" ht="12.75">
      <c r="A10" s="1" t="s">
        <v>119</v>
      </c>
      <c r="E10" s="14"/>
    </row>
    <row r="11" ht="12.75">
      <c r="E11" s="14"/>
    </row>
    <row r="12" spans="1:5" ht="39" customHeight="1">
      <c r="A12" s="3" t="s">
        <v>15</v>
      </c>
      <c r="E12" s="14"/>
    </row>
    <row r="13" spans="2:5" ht="12.75">
      <c r="B13" s="5"/>
      <c r="C13" s="5"/>
      <c r="D13" s="5"/>
      <c r="E13" s="11"/>
    </row>
    <row r="14" spans="1:9" ht="12.75">
      <c r="A14" t="s">
        <v>16</v>
      </c>
      <c r="B14" s="41">
        <v>51432</v>
      </c>
      <c r="C14" s="41">
        <v>22324</v>
      </c>
      <c r="D14" s="41">
        <v>19370</v>
      </c>
      <c r="E14" s="42">
        <v>19343</v>
      </c>
      <c r="F14" s="43">
        <v>0</v>
      </c>
      <c r="G14" s="43">
        <v>0</v>
      </c>
      <c r="H14" s="43">
        <v>0</v>
      </c>
      <c r="I14" s="43">
        <v>0</v>
      </c>
    </row>
    <row r="15" spans="2:9" ht="12.75">
      <c r="B15" s="41"/>
      <c r="C15" s="41"/>
      <c r="D15" s="41"/>
      <c r="E15" s="42"/>
      <c r="F15" s="44"/>
      <c r="G15" s="44"/>
      <c r="H15" s="44"/>
      <c r="I15" s="44"/>
    </row>
    <row r="16" spans="1:9" ht="12.75">
      <c r="A16" t="s">
        <v>17</v>
      </c>
      <c r="B16" s="41">
        <v>30707</v>
      </c>
      <c r="C16" s="41">
        <v>8611</v>
      </c>
      <c r="D16" s="41">
        <v>12203</v>
      </c>
      <c r="E16" s="42">
        <v>10341</v>
      </c>
      <c r="F16" s="43">
        <v>0</v>
      </c>
      <c r="G16" s="43">
        <v>0</v>
      </c>
      <c r="H16" s="43">
        <v>0</v>
      </c>
      <c r="I16" s="43">
        <v>0</v>
      </c>
    </row>
    <row r="17" spans="2:9" ht="12.75">
      <c r="B17" s="41"/>
      <c r="C17" s="41"/>
      <c r="D17" s="41"/>
      <c r="E17" s="42"/>
      <c r="F17" s="44"/>
      <c r="G17" s="44"/>
      <c r="H17" s="44"/>
      <c r="I17" s="44"/>
    </row>
    <row r="18" spans="1:9" ht="25.5">
      <c r="A18" s="2" t="s">
        <v>18</v>
      </c>
      <c r="B18" s="41">
        <v>18142</v>
      </c>
      <c r="C18" s="41">
        <v>15139</v>
      </c>
      <c r="D18" s="41">
        <v>12679</v>
      </c>
      <c r="E18" s="42">
        <v>10439</v>
      </c>
      <c r="F18" s="43">
        <v>0</v>
      </c>
      <c r="G18" s="43">
        <v>0</v>
      </c>
      <c r="H18" s="43">
        <v>0</v>
      </c>
      <c r="I18" s="43">
        <v>0</v>
      </c>
    </row>
    <row r="19" spans="2:9" ht="12.75">
      <c r="B19" s="41"/>
      <c r="C19" s="41"/>
      <c r="D19" s="41"/>
      <c r="E19" s="42"/>
      <c r="F19" s="44"/>
      <c r="G19" s="44"/>
      <c r="H19" s="44"/>
      <c r="I19" s="44"/>
    </row>
    <row r="20" spans="1:9" ht="25.5">
      <c r="A20" s="2" t="s">
        <v>19</v>
      </c>
      <c r="B20" s="41">
        <v>16138</v>
      </c>
      <c r="C20" s="41">
        <v>15734</v>
      </c>
      <c r="D20" s="41">
        <v>14603</v>
      </c>
      <c r="E20" s="42">
        <v>10529</v>
      </c>
      <c r="F20" s="43">
        <v>0</v>
      </c>
      <c r="G20" s="43">
        <v>0</v>
      </c>
      <c r="H20" s="43">
        <v>0</v>
      </c>
      <c r="I20" s="43">
        <v>0</v>
      </c>
    </row>
    <row r="21" spans="2:9" ht="12.75">
      <c r="B21" s="41"/>
      <c r="C21" s="41"/>
      <c r="D21" s="41"/>
      <c r="E21" s="42"/>
      <c r="F21" s="44"/>
      <c r="G21" s="44"/>
      <c r="H21" s="44"/>
      <c r="I21" s="44"/>
    </row>
    <row r="22" spans="1:9" ht="25.5">
      <c r="A22" s="2" t="s">
        <v>20</v>
      </c>
      <c r="B22" s="41">
        <v>27286</v>
      </c>
      <c r="C22" s="41">
        <v>19827</v>
      </c>
      <c r="D22" s="41">
        <v>19978</v>
      </c>
      <c r="E22" s="42">
        <v>20063</v>
      </c>
      <c r="F22" s="43">
        <v>0</v>
      </c>
      <c r="G22" s="43">
        <v>0</v>
      </c>
      <c r="H22" s="43">
        <v>0</v>
      </c>
      <c r="I22" s="43">
        <v>0</v>
      </c>
    </row>
    <row r="23" spans="2:9" ht="12.75">
      <c r="B23" s="41"/>
      <c r="C23" s="41"/>
      <c r="D23" s="41"/>
      <c r="E23" s="42"/>
      <c r="F23" s="44"/>
      <c r="G23" s="44"/>
      <c r="H23" s="44"/>
      <c r="I23" s="44"/>
    </row>
    <row r="24" spans="1:9" ht="12.75">
      <c r="A24" t="s">
        <v>21</v>
      </c>
      <c r="B24" s="41">
        <f>74869-5241</f>
        <v>69628</v>
      </c>
      <c r="C24" s="41">
        <f>84819-6146</f>
        <v>78673</v>
      </c>
      <c r="D24" s="41">
        <f>82229-6009</f>
        <v>76220</v>
      </c>
      <c r="E24" s="42">
        <f>81848-5891</f>
        <v>75957</v>
      </c>
      <c r="F24" s="43">
        <v>0</v>
      </c>
      <c r="G24" s="43">
        <v>0</v>
      </c>
      <c r="H24" s="43">
        <v>0</v>
      </c>
      <c r="I24" s="43">
        <v>0</v>
      </c>
    </row>
    <row r="25" spans="2:9" ht="12.75">
      <c r="B25" s="41"/>
      <c r="C25" s="41"/>
      <c r="D25" s="41"/>
      <c r="E25" s="42"/>
      <c r="F25" s="44"/>
      <c r="G25" s="44"/>
      <c r="H25" s="44"/>
      <c r="I25" s="44"/>
    </row>
    <row r="26" spans="1:9" ht="25.5">
      <c r="A26" s="2" t="s">
        <v>22</v>
      </c>
      <c r="B26" s="43">
        <v>0</v>
      </c>
      <c r="C26" s="43">
        <v>0</v>
      </c>
      <c r="D26" s="43">
        <v>0</v>
      </c>
      <c r="E26" s="45">
        <v>0</v>
      </c>
      <c r="F26" s="43">
        <v>0</v>
      </c>
      <c r="G26" s="43">
        <v>0</v>
      </c>
      <c r="H26" s="43">
        <v>0</v>
      </c>
      <c r="I26" s="43">
        <v>0</v>
      </c>
    </row>
    <row r="27" spans="2:9" ht="12.75">
      <c r="B27" s="41"/>
      <c r="C27" s="41"/>
      <c r="D27" s="41"/>
      <c r="E27" s="42"/>
      <c r="F27" s="44"/>
      <c r="G27" s="44"/>
      <c r="H27" s="44"/>
      <c r="I27" s="44"/>
    </row>
    <row r="28" spans="1:9" ht="38.25">
      <c r="A28" s="3" t="s">
        <v>23</v>
      </c>
      <c r="B28" s="41"/>
      <c r="C28" s="41"/>
      <c r="D28" s="41"/>
      <c r="E28" s="42"/>
      <c r="F28" s="44"/>
      <c r="G28" s="44"/>
      <c r="H28" s="44"/>
      <c r="I28" s="44"/>
    </row>
    <row r="29" spans="2:9" ht="12.75">
      <c r="B29" s="41"/>
      <c r="C29" s="41"/>
      <c r="D29" s="41"/>
      <c r="E29" s="42"/>
      <c r="F29" s="44"/>
      <c r="G29" s="44"/>
      <c r="H29" s="44"/>
      <c r="I29" s="44"/>
    </row>
    <row r="30" spans="1:9" ht="25.5">
      <c r="A30" s="2" t="s">
        <v>24</v>
      </c>
      <c r="B30" s="43">
        <v>0</v>
      </c>
      <c r="C30" s="43">
        <v>0</v>
      </c>
      <c r="D30" s="43">
        <v>0</v>
      </c>
      <c r="E30" s="45">
        <v>0</v>
      </c>
      <c r="F30" s="43">
        <v>0</v>
      </c>
      <c r="G30" s="43">
        <v>0</v>
      </c>
      <c r="H30" s="43">
        <v>0</v>
      </c>
      <c r="I30" s="43">
        <v>0</v>
      </c>
    </row>
    <row r="31" spans="2:9" ht="12.75">
      <c r="B31" s="43"/>
      <c r="C31" s="43"/>
      <c r="D31" s="43"/>
      <c r="E31" s="45"/>
      <c r="F31" s="44"/>
      <c r="G31" s="44"/>
      <c r="H31" s="44"/>
      <c r="I31" s="44"/>
    </row>
    <row r="32" spans="1:9" ht="38.25">
      <c r="A32" s="2" t="s">
        <v>25</v>
      </c>
      <c r="B32" s="43">
        <v>0</v>
      </c>
      <c r="C32" s="43">
        <v>0</v>
      </c>
      <c r="D32" s="43">
        <v>0</v>
      </c>
      <c r="E32" s="45">
        <v>0</v>
      </c>
      <c r="F32" s="43">
        <v>0</v>
      </c>
      <c r="G32" s="43">
        <v>0</v>
      </c>
      <c r="H32" s="43">
        <v>0</v>
      </c>
      <c r="I32" s="43">
        <v>0</v>
      </c>
    </row>
    <row r="33" spans="2:9" ht="12.75">
      <c r="B33" s="43"/>
      <c r="C33" s="43"/>
      <c r="D33" s="43"/>
      <c r="E33" s="45"/>
      <c r="F33" s="44"/>
      <c r="G33" s="44"/>
      <c r="H33" s="44"/>
      <c r="I33" s="44"/>
    </row>
    <row r="34" spans="1:9" ht="25.5">
      <c r="A34" s="2" t="s">
        <v>26</v>
      </c>
      <c r="B34" s="43">
        <v>0</v>
      </c>
      <c r="C34" s="43">
        <v>0</v>
      </c>
      <c r="D34" s="43">
        <v>0</v>
      </c>
      <c r="E34" s="45">
        <v>0</v>
      </c>
      <c r="F34" s="43">
        <v>0</v>
      </c>
      <c r="G34" s="43">
        <v>0</v>
      </c>
      <c r="H34" s="43">
        <v>0</v>
      </c>
      <c r="I34" s="43">
        <v>0</v>
      </c>
    </row>
    <row r="35" spans="1:9" ht="12.75">
      <c r="A35" s="2"/>
      <c r="B35" s="43"/>
      <c r="C35" s="43"/>
      <c r="D35" s="43"/>
      <c r="E35" s="45"/>
      <c r="F35" s="43"/>
      <c r="G35" s="43"/>
      <c r="H35" s="43"/>
      <c r="I35" s="43"/>
    </row>
    <row r="36" spans="1:9" ht="12.75">
      <c r="A36" s="2" t="s">
        <v>87</v>
      </c>
      <c r="B36" s="43">
        <v>7000</v>
      </c>
      <c r="C36" s="43">
        <v>0</v>
      </c>
      <c r="D36" s="43">
        <v>0</v>
      </c>
      <c r="E36" s="45">
        <v>0</v>
      </c>
      <c r="F36" s="43">
        <v>0</v>
      </c>
      <c r="G36" s="43">
        <v>0</v>
      </c>
      <c r="H36" s="43">
        <v>0</v>
      </c>
      <c r="I36" s="43">
        <v>0</v>
      </c>
    </row>
    <row r="37" spans="2:9" ht="12.75">
      <c r="B37" s="41"/>
      <c r="C37" s="41"/>
      <c r="D37" s="41"/>
      <c r="E37" s="42"/>
      <c r="F37" s="44"/>
      <c r="G37" s="44"/>
      <c r="H37" s="44"/>
      <c r="I37" s="44"/>
    </row>
    <row r="38" spans="1:9" ht="12.75">
      <c r="A38" s="1" t="s">
        <v>27</v>
      </c>
      <c r="B38" s="46">
        <f>SUM(B14:B37)</f>
        <v>220333</v>
      </c>
      <c r="C38" s="46">
        <f>SUM(C14:C37)</f>
        <v>160308</v>
      </c>
      <c r="D38" s="46">
        <f>SUM(D14:D37)</f>
        <v>155053</v>
      </c>
      <c r="E38" s="47">
        <f>SUM(E14:E37)</f>
        <v>146672</v>
      </c>
      <c r="F38" s="43">
        <v>0</v>
      </c>
      <c r="G38" s="43">
        <v>0</v>
      </c>
      <c r="H38" s="43">
        <v>0</v>
      </c>
      <c r="I38" s="43">
        <v>0</v>
      </c>
    </row>
    <row r="39" spans="2:9" ht="12.75">
      <c r="B39" s="41"/>
      <c r="C39" s="41"/>
      <c r="D39" s="41"/>
      <c r="E39" s="42"/>
      <c r="F39" s="44"/>
      <c r="G39" s="44"/>
      <c r="H39" s="44"/>
      <c r="I39" s="44"/>
    </row>
    <row r="40" spans="1:9" ht="12.75">
      <c r="A40" s="1" t="s">
        <v>28</v>
      </c>
      <c r="B40" s="41"/>
      <c r="C40" s="41"/>
      <c r="D40" s="41"/>
      <c r="E40" s="42"/>
      <c r="F40" s="44"/>
      <c r="G40" s="44"/>
      <c r="H40" s="44"/>
      <c r="I40" s="44"/>
    </row>
    <row r="41" spans="2:9" ht="12.75">
      <c r="B41" s="41"/>
      <c r="C41" s="41"/>
      <c r="D41" s="41"/>
      <c r="E41" s="42"/>
      <c r="F41" s="44"/>
      <c r="G41" s="44"/>
      <c r="H41" s="44"/>
      <c r="I41" s="44"/>
    </row>
    <row r="42" spans="1:9" ht="25.5">
      <c r="A42" s="2" t="s">
        <v>29</v>
      </c>
      <c r="B42" s="48">
        <v>2904</v>
      </c>
      <c r="C42" s="48">
        <v>3195</v>
      </c>
      <c r="D42" s="48">
        <v>3996</v>
      </c>
      <c r="E42" s="48">
        <v>5423</v>
      </c>
      <c r="F42" s="48">
        <v>0</v>
      </c>
      <c r="G42" s="48">
        <v>0</v>
      </c>
      <c r="H42" s="48">
        <v>0</v>
      </c>
      <c r="I42" s="48">
        <v>0</v>
      </c>
    </row>
    <row r="43" spans="2:9" ht="12.75">
      <c r="B43" s="41"/>
      <c r="C43" s="41"/>
      <c r="D43" s="41"/>
      <c r="E43" s="42"/>
      <c r="F43" s="44"/>
      <c r="G43" s="44"/>
      <c r="H43" s="44"/>
      <c r="I43" s="44"/>
    </row>
    <row r="44" spans="1:9" ht="12.75">
      <c r="A44" s="1" t="s">
        <v>30</v>
      </c>
      <c r="B44" s="46">
        <v>2904</v>
      </c>
      <c r="C44" s="46">
        <v>3195</v>
      </c>
      <c r="D44" s="46">
        <v>3996</v>
      </c>
      <c r="E44" s="47">
        <f>SUM(E42:E43)</f>
        <v>5423</v>
      </c>
      <c r="F44" s="43">
        <v>0</v>
      </c>
      <c r="G44" s="43">
        <v>0</v>
      </c>
      <c r="H44" s="43">
        <v>0</v>
      </c>
      <c r="I44" s="43">
        <v>0</v>
      </c>
    </row>
    <row r="45" spans="2:9" ht="12.75">
      <c r="B45" s="41"/>
      <c r="C45" s="41"/>
      <c r="D45" s="41"/>
      <c r="E45" s="42"/>
      <c r="F45" s="44"/>
      <c r="G45" s="44"/>
      <c r="H45" s="44"/>
      <c r="I45" s="44"/>
    </row>
    <row r="46" spans="1:9" ht="12.75">
      <c r="A46" s="1" t="s">
        <v>31</v>
      </c>
      <c r="B46" s="46">
        <f>B38+B44</f>
        <v>223237</v>
      </c>
      <c r="C46" s="46">
        <f>C38+C44</f>
        <v>163503</v>
      </c>
      <c r="D46" s="46">
        <f>D38+D44</f>
        <v>159049</v>
      </c>
      <c r="E46" s="47">
        <f>E38+E44</f>
        <v>152095</v>
      </c>
      <c r="F46" s="43">
        <v>0</v>
      </c>
      <c r="G46" s="43">
        <v>0</v>
      </c>
      <c r="H46" s="43">
        <v>0</v>
      </c>
      <c r="I46" s="43">
        <v>0</v>
      </c>
    </row>
    <row r="47" spans="2:9" ht="12.75">
      <c r="B47" s="41"/>
      <c r="C47" s="41"/>
      <c r="D47" s="41"/>
      <c r="E47" s="41"/>
      <c r="F47" s="44"/>
      <c r="G47" s="44"/>
      <c r="H47" s="44"/>
      <c r="I47" s="44"/>
    </row>
    <row r="48" spans="2:9" ht="12.75">
      <c r="B48" s="41"/>
      <c r="C48" s="41"/>
      <c r="D48" s="41"/>
      <c r="E48" s="41"/>
      <c r="F48" s="44"/>
      <c r="G48" s="44"/>
      <c r="H48" s="44"/>
      <c r="I48" s="44"/>
    </row>
    <row r="49" spans="2:9" ht="12.75">
      <c r="B49" s="41"/>
      <c r="C49" s="41"/>
      <c r="D49" s="41"/>
      <c r="E49" s="41"/>
      <c r="F49" s="44"/>
      <c r="G49" s="44"/>
      <c r="H49" s="44"/>
      <c r="I49" s="44"/>
    </row>
    <row r="50" spans="2:9" ht="12.75">
      <c r="B50" s="41"/>
      <c r="C50" s="41"/>
      <c r="D50" s="41"/>
      <c r="E50" s="41"/>
      <c r="F50" s="44"/>
      <c r="G50" s="44"/>
      <c r="H50" s="44"/>
      <c r="I50" s="44"/>
    </row>
    <row r="51" spans="1:9" ht="12.75">
      <c r="A51" s="1" t="s">
        <v>68</v>
      </c>
      <c r="B51" s="44"/>
      <c r="C51" s="44"/>
      <c r="D51" s="44"/>
      <c r="E51" s="41"/>
      <c r="F51" s="44"/>
      <c r="G51" s="44"/>
      <c r="H51" s="44"/>
      <c r="I51" s="44"/>
    </row>
    <row r="52" spans="2:9" ht="12.75">
      <c r="B52" s="44"/>
      <c r="C52" s="44"/>
      <c r="D52" s="44"/>
      <c r="E52" s="41"/>
      <c r="F52" s="44"/>
      <c r="G52" s="44"/>
      <c r="H52" s="44"/>
      <c r="I52" s="44"/>
    </row>
    <row r="53" spans="1:9" ht="12.75">
      <c r="A53" s="1" t="s">
        <v>56</v>
      </c>
      <c r="B53" s="41"/>
      <c r="C53" s="41"/>
      <c r="D53" s="41"/>
      <c r="E53" s="41"/>
      <c r="F53" s="44"/>
      <c r="G53" s="44"/>
      <c r="H53" s="44"/>
      <c r="I53" s="44"/>
    </row>
    <row r="54" spans="1:9" ht="12.75">
      <c r="A54" s="4" t="s">
        <v>69</v>
      </c>
      <c r="B54" s="41"/>
      <c r="C54" s="41"/>
      <c r="D54" s="41"/>
      <c r="E54" s="41"/>
      <c r="F54" s="44"/>
      <c r="G54" s="44"/>
      <c r="H54" s="44"/>
      <c r="I54" s="44"/>
    </row>
    <row r="55" spans="1:9" ht="25.5">
      <c r="A55" s="3" t="s">
        <v>57</v>
      </c>
      <c r="B55" s="49">
        <v>0</v>
      </c>
      <c r="C55" s="49">
        <v>0</v>
      </c>
      <c r="D55" s="49">
        <v>0</v>
      </c>
      <c r="E55" s="49">
        <v>0</v>
      </c>
      <c r="F55" s="49">
        <v>123345</v>
      </c>
      <c r="G55" s="49">
        <f>SUM(G57:G82)</f>
        <v>133000</v>
      </c>
      <c r="H55" s="49">
        <v>125814</v>
      </c>
      <c r="I55" s="49">
        <v>117014</v>
      </c>
    </row>
    <row r="56" spans="2:9" ht="12.75">
      <c r="B56" s="48"/>
      <c r="C56" s="48"/>
      <c r="D56" s="48"/>
      <c r="E56" s="48"/>
      <c r="F56" s="48"/>
      <c r="G56" s="48"/>
      <c r="H56" s="48"/>
      <c r="I56" s="48"/>
    </row>
    <row r="57" spans="1:9" ht="38.25">
      <c r="A57" s="2" t="s">
        <v>92</v>
      </c>
      <c r="B57" s="48">
        <v>0</v>
      </c>
      <c r="C57" s="48">
        <v>0</v>
      </c>
      <c r="D57" s="48">
        <v>0</v>
      </c>
      <c r="E57" s="48">
        <v>0</v>
      </c>
      <c r="F57" s="48">
        <v>1942</v>
      </c>
      <c r="G57" s="48">
        <v>1980</v>
      </c>
      <c r="H57" s="48">
        <v>1721</v>
      </c>
      <c r="I57" s="48">
        <v>1721</v>
      </c>
    </row>
    <row r="58" spans="1:9" ht="12.75">
      <c r="A58" s="2"/>
      <c r="B58" s="48"/>
      <c r="C58" s="48"/>
      <c r="D58" s="48"/>
      <c r="E58" s="48"/>
      <c r="F58" s="48"/>
      <c r="G58" s="48"/>
      <c r="H58" s="48"/>
      <c r="I58" s="48"/>
    </row>
    <row r="59" spans="1:9" ht="12.75">
      <c r="A59" s="2" t="s">
        <v>93</v>
      </c>
      <c r="B59" s="48">
        <v>0</v>
      </c>
      <c r="C59" s="48">
        <v>0</v>
      </c>
      <c r="D59" s="48">
        <v>0</v>
      </c>
      <c r="E59" s="48">
        <v>0</v>
      </c>
      <c r="F59" s="48">
        <v>0</v>
      </c>
      <c r="G59" s="48">
        <v>0</v>
      </c>
      <c r="H59" s="48">
        <v>0</v>
      </c>
      <c r="I59" s="48">
        <v>0</v>
      </c>
    </row>
    <row r="60" spans="1:9" ht="12.75">
      <c r="A60" s="2"/>
      <c r="B60" s="48"/>
      <c r="C60" s="48"/>
      <c r="D60" s="48"/>
      <c r="E60" s="48"/>
      <c r="F60" s="48"/>
      <c r="G60" s="48"/>
      <c r="H60" s="48"/>
      <c r="I60" s="48"/>
    </row>
    <row r="61" spans="1:9" ht="12.75">
      <c r="A61" s="2" t="s">
        <v>94</v>
      </c>
      <c r="B61" s="48">
        <v>0</v>
      </c>
      <c r="C61" s="48">
        <v>0</v>
      </c>
      <c r="D61" s="48">
        <v>0</v>
      </c>
      <c r="E61" s="48">
        <v>0</v>
      </c>
      <c r="F61" s="48">
        <v>0</v>
      </c>
      <c r="G61" s="48">
        <v>0</v>
      </c>
      <c r="H61" s="48">
        <v>0</v>
      </c>
      <c r="I61" s="48">
        <v>0</v>
      </c>
    </row>
    <row r="62" spans="1:9" ht="12.75">
      <c r="A62" s="2"/>
      <c r="B62" s="48"/>
      <c r="C62" s="48"/>
      <c r="D62" s="48"/>
      <c r="E62" s="48"/>
      <c r="F62" s="48"/>
      <c r="G62" s="48"/>
      <c r="H62" s="48"/>
      <c r="I62" s="48"/>
    </row>
    <row r="63" spans="1:9" ht="12.75">
      <c r="A63" s="2" t="s">
        <v>95</v>
      </c>
      <c r="B63" s="48">
        <v>0</v>
      </c>
      <c r="C63" s="48">
        <v>0</v>
      </c>
      <c r="D63" s="48">
        <v>0</v>
      </c>
      <c r="E63" s="48">
        <v>0</v>
      </c>
      <c r="F63" s="48">
        <v>0</v>
      </c>
      <c r="G63" s="48">
        <v>0</v>
      </c>
      <c r="H63" s="48">
        <v>0</v>
      </c>
      <c r="I63" s="48">
        <v>0</v>
      </c>
    </row>
    <row r="64" spans="1:9" ht="12.75">
      <c r="A64" s="2"/>
      <c r="B64" s="48"/>
      <c r="C64" s="48"/>
      <c r="D64" s="48"/>
      <c r="E64" s="48"/>
      <c r="F64" s="48"/>
      <c r="G64" s="48"/>
      <c r="H64" s="48"/>
      <c r="I64" s="48"/>
    </row>
    <row r="65" spans="1:9" ht="25.5">
      <c r="A65" s="2" t="s">
        <v>96</v>
      </c>
      <c r="B65" s="48">
        <v>0</v>
      </c>
      <c r="C65" s="48">
        <v>0</v>
      </c>
      <c r="D65" s="48">
        <v>0</v>
      </c>
      <c r="E65" s="48">
        <v>0</v>
      </c>
      <c r="F65" s="48">
        <v>0</v>
      </c>
      <c r="G65" s="48">
        <v>0</v>
      </c>
      <c r="H65" s="48">
        <v>0</v>
      </c>
      <c r="I65" s="48">
        <v>0</v>
      </c>
    </row>
    <row r="66" spans="1:9" ht="12.75">
      <c r="A66" s="2"/>
      <c r="B66" s="48"/>
      <c r="C66" s="48"/>
      <c r="D66" s="48"/>
      <c r="E66" s="48"/>
      <c r="F66" s="48"/>
      <c r="G66" s="48"/>
      <c r="H66" s="48"/>
      <c r="I66" s="48"/>
    </row>
    <row r="67" spans="1:9" ht="12.75">
      <c r="A67" s="2" t="s">
        <v>97</v>
      </c>
      <c r="B67" s="48">
        <v>0</v>
      </c>
      <c r="C67" s="48">
        <v>0</v>
      </c>
      <c r="D67" s="48">
        <v>0</v>
      </c>
      <c r="E67" s="48">
        <v>0</v>
      </c>
      <c r="F67" s="48">
        <v>0</v>
      </c>
      <c r="G67" s="48">
        <v>0</v>
      </c>
      <c r="H67" s="48">
        <v>0</v>
      </c>
      <c r="I67" s="48">
        <v>0</v>
      </c>
    </row>
    <row r="68" spans="1:9" ht="12.75">
      <c r="A68" s="2"/>
      <c r="B68" s="48"/>
      <c r="C68" s="48"/>
      <c r="D68" s="48"/>
      <c r="E68" s="48"/>
      <c r="F68" s="48"/>
      <c r="G68" s="48"/>
      <c r="H68" s="48"/>
      <c r="I68" s="48"/>
    </row>
    <row r="69" spans="1:9" ht="12.75">
      <c r="A69" s="2" t="s">
        <v>98</v>
      </c>
      <c r="B69" s="48">
        <v>0</v>
      </c>
      <c r="C69" s="48">
        <v>0</v>
      </c>
      <c r="D69" s="48">
        <v>0</v>
      </c>
      <c r="E69" s="48">
        <v>0</v>
      </c>
      <c r="F69" s="48">
        <v>120989</v>
      </c>
      <c r="G69" s="48">
        <v>128753</v>
      </c>
      <c r="H69" s="48">
        <v>121545</v>
      </c>
      <c r="I69" s="48">
        <v>112174</v>
      </c>
    </row>
    <row r="70" spans="1:9" ht="12.75">
      <c r="A70" s="2"/>
      <c r="B70" s="48"/>
      <c r="C70" s="48"/>
      <c r="D70" s="48"/>
      <c r="E70" s="48"/>
      <c r="F70" s="48"/>
      <c r="G70" s="48"/>
      <c r="H70" s="48"/>
      <c r="I70" s="48"/>
    </row>
    <row r="71" spans="1:9" ht="12.75">
      <c r="A71" s="2" t="s">
        <v>99</v>
      </c>
      <c r="B71" s="48">
        <v>0</v>
      </c>
      <c r="C71" s="48">
        <v>0</v>
      </c>
      <c r="D71" s="48">
        <v>0</v>
      </c>
      <c r="E71" s="48">
        <v>0</v>
      </c>
      <c r="F71" s="48">
        <v>0</v>
      </c>
      <c r="G71" s="48">
        <v>0</v>
      </c>
      <c r="H71" s="48">
        <v>0</v>
      </c>
      <c r="I71" s="48">
        <v>0</v>
      </c>
    </row>
    <row r="72" spans="1:9" ht="12.75">
      <c r="A72" s="2"/>
      <c r="B72" s="48"/>
      <c r="C72" s="48"/>
      <c r="D72" s="48"/>
      <c r="E72" s="48"/>
      <c r="F72" s="48"/>
      <c r="G72" s="48"/>
      <c r="H72" s="48"/>
      <c r="I72" s="48"/>
    </row>
    <row r="73" spans="1:9" ht="12.75">
      <c r="A73" s="2" t="s">
        <v>102</v>
      </c>
      <c r="B73" s="48">
        <v>0</v>
      </c>
      <c r="C73" s="48">
        <v>0</v>
      </c>
      <c r="D73" s="48">
        <v>0</v>
      </c>
      <c r="E73" s="48">
        <v>0</v>
      </c>
      <c r="F73" s="48">
        <v>0</v>
      </c>
      <c r="G73" s="48">
        <v>0</v>
      </c>
      <c r="H73" s="48">
        <v>0</v>
      </c>
      <c r="I73" s="48">
        <v>0</v>
      </c>
    </row>
    <row r="74" spans="1:9" ht="12.75">
      <c r="A74" s="2"/>
      <c r="B74" s="48"/>
      <c r="C74" s="48"/>
      <c r="D74" s="48"/>
      <c r="E74" s="48"/>
      <c r="F74" s="48"/>
      <c r="G74" s="48"/>
      <c r="H74" s="48"/>
      <c r="I74" s="48"/>
    </row>
    <row r="75" spans="1:9" ht="25.5">
      <c r="A75" s="2" t="s">
        <v>103</v>
      </c>
      <c r="B75" s="48">
        <v>0</v>
      </c>
      <c r="C75" s="48">
        <v>0</v>
      </c>
      <c r="D75" s="48">
        <v>0</v>
      </c>
      <c r="E75" s="48">
        <v>0</v>
      </c>
      <c r="F75" s="48">
        <v>303</v>
      </c>
      <c r="G75" s="48">
        <v>398</v>
      </c>
      <c r="H75" s="48">
        <v>0</v>
      </c>
      <c r="I75" s="48">
        <v>0</v>
      </c>
    </row>
    <row r="76" spans="1:9" ht="12.75">
      <c r="A76" s="2"/>
      <c r="B76" s="48"/>
      <c r="C76" s="48"/>
      <c r="D76" s="48"/>
      <c r="E76" s="48"/>
      <c r="F76" s="48"/>
      <c r="G76" s="48"/>
      <c r="H76" s="48"/>
      <c r="I76" s="48"/>
    </row>
    <row r="77" spans="1:9" ht="38.25">
      <c r="A77" s="2" t="s">
        <v>70</v>
      </c>
      <c r="B77" s="48">
        <v>0</v>
      </c>
      <c r="C77" s="48">
        <v>0</v>
      </c>
      <c r="D77" s="48">
        <v>0</v>
      </c>
      <c r="E77" s="48">
        <v>0</v>
      </c>
      <c r="F77" s="48">
        <v>111</v>
      </c>
      <c r="G77" s="48">
        <v>0</v>
      </c>
      <c r="H77" s="48">
        <v>93</v>
      </c>
      <c r="I77" s="48">
        <v>93</v>
      </c>
    </row>
    <row r="78" spans="1:9" ht="12.75">
      <c r="A78" s="2"/>
      <c r="B78" s="48"/>
      <c r="C78" s="48"/>
      <c r="D78" s="48"/>
      <c r="E78" s="48"/>
      <c r="F78" s="48"/>
      <c r="G78" s="48"/>
      <c r="H78" s="48"/>
      <c r="I78" s="48"/>
    </row>
    <row r="79" spans="1:9" ht="21.75" customHeight="1">
      <c r="A79" s="2" t="s">
        <v>104</v>
      </c>
      <c r="B79" s="48">
        <v>0</v>
      </c>
      <c r="C79" s="48">
        <v>0</v>
      </c>
      <c r="D79" s="48">
        <v>0</v>
      </c>
      <c r="E79" s="48">
        <v>0</v>
      </c>
      <c r="F79" s="48">
        <v>0</v>
      </c>
      <c r="G79" s="48">
        <v>1869</v>
      </c>
      <c r="H79" s="48">
        <v>2455</v>
      </c>
      <c r="I79" s="48">
        <v>3026</v>
      </c>
    </row>
    <row r="80" spans="1:9" ht="12.75">
      <c r="A80" s="2"/>
      <c r="B80" s="48"/>
      <c r="C80" s="48"/>
      <c r="D80" s="48"/>
      <c r="E80" s="48"/>
      <c r="F80" s="48"/>
      <c r="G80" s="48"/>
      <c r="H80" s="48"/>
      <c r="I80" s="48"/>
    </row>
    <row r="81" spans="1:9" ht="12.75">
      <c r="A81" s="22" t="s">
        <v>101</v>
      </c>
      <c r="B81" s="48"/>
      <c r="C81" s="48"/>
      <c r="D81" s="48"/>
      <c r="E81" s="48"/>
      <c r="F81" s="48"/>
      <c r="G81" s="48"/>
      <c r="H81" s="48"/>
      <c r="I81" s="48"/>
    </row>
    <row r="82" spans="1:9" ht="25.5">
      <c r="A82" s="2" t="s">
        <v>71</v>
      </c>
      <c r="B82" s="48">
        <v>0</v>
      </c>
      <c r="C82" s="48">
        <v>0</v>
      </c>
      <c r="D82" s="48">
        <v>0</v>
      </c>
      <c r="E82" s="48">
        <v>0</v>
      </c>
      <c r="F82" s="48">
        <v>0</v>
      </c>
      <c r="G82" s="48">
        <v>0</v>
      </c>
      <c r="H82" s="48">
        <v>0</v>
      </c>
      <c r="I82" s="48">
        <v>0</v>
      </c>
    </row>
    <row r="83" spans="1:9" ht="12.75">
      <c r="A83" s="2"/>
      <c r="B83" s="48"/>
      <c r="C83" s="48"/>
      <c r="D83" s="48"/>
      <c r="E83" s="48"/>
      <c r="F83" s="48"/>
      <c r="G83" s="48"/>
      <c r="H83" s="48"/>
      <c r="I83" s="48"/>
    </row>
    <row r="84" spans="1:9" ht="25.5">
      <c r="A84" s="3" t="s">
        <v>60</v>
      </c>
      <c r="B84" s="48">
        <v>0</v>
      </c>
      <c r="C84" s="48">
        <v>0</v>
      </c>
      <c r="D84" s="48">
        <v>0</v>
      </c>
      <c r="E84" s="48">
        <v>0</v>
      </c>
      <c r="F84" s="48">
        <f>SUM(F86:F92)</f>
        <v>0</v>
      </c>
      <c r="G84" s="48">
        <v>0</v>
      </c>
      <c r="H84" s="48">
        <v>0</v>
      </c>
      <c r="I84" s="48">
        <v>0</v>
      </c>
    </row>
    <row r="85" spans="1:9" ht="12.75">
      <c r="A85" s="22" t="s">
        <v>100</v>
      </c>
      <c r="B85" s="48"/>
      <c r="C85" s="48"/>
      <c r="D85" s="48"/>
      <c r="E85" s="48"/>
      <c r="F85" s="48"/>
      <c r="G85" s="48"/>
      <c r="H85" s="48"/>
      <c r="I85" s="48"/>
    </row>
    <row r="86" spans="1:9" ht="12.75">
      <c r="A86" s="2" t="s">
        <v>72</v>
      </c>
      <c r="B86" s="48">
        <v>0</v>
      </c>
      <c r="C86" s="48">
        <v>0</v>
      </c>
      <c r="D86" s="48">
        <v>0</v>
      </c>
      <c r="E86" s="48">
        <v>0</v>
      </c>
      <c r="F86" s="48">
        <v>0</v>
      </c>
      <c r="G86" s="48">
        <v>0</v>
      </c>
      <c r="H86" s="48">
        <v>0</v>
      </c>
      <c r="I86" s="48">
        <v>0</v>
      </c>
    </row>
    <row r="87" spans="1:9" ht="12.75">
      <c r="A87" s="2"/>
      <c r="B87" s="48"/>
      <c r="C87" s="48"/>
      <c r="D87" s="48"/>
      <c r="E87" s="48"/>
      <c r="F87" s="48"/>
      <c r="G87" s="48"/>
      <c r="H87" s="48"/>
      <c r="I87" s="48"/>
    </row>
    <row r="88" spans="1:9" ht="25.5">
      <c r="A88" s="2" t="s">
        <v>73</v>
      </c>
      <c r="B88" s="48">
        <v>0</v>
      </c>
      <c r="C88" s="48">
        <v>0</v>
      </c>
      <c r="D88" s="48">
        <v>0</v>
      </c>
      <c r="E88" s="48">
        <v>0</v>
      </c>
      <c r="F88" s="48">
        <v>0</v>
      </c>
      <c r="G88" s="48">
        <v>0</v>
      </c>
      <c r="H88" s="48">
        <v>0</v>
      </c>
      <c r="I88" s="48">
        <v>0</v>
      </c>
    </row>
    <row r="89" spans="1:9" ht="12.75">
      <c r="A89" s="2"/>
      <c r="B89" s="48"/>
      <c r="C89" s="48"/>
      <c r="D89" s="48"/>
      <c r="E89" s="48"/>
      <c r="F89" s="48"/>
      <c r="G89" s="48"/>
      <c r="H89" s="48"/>
      <c r="I89" s="48"/>
    </row>
    <row r="90" spans="1:9" ht="12.75">
      <c r="A90" s="2" t="s">
        <v>74</v>
      </c>
      <c r="B90" s="48">
        <v>0</v>
      </c>
      <c r="C90" s="48">
        <v>0</v>
      </c>
      <c r="D90" s="48">
        <v>0</v>
      </c>
      <c r="E90" s="48">
        <v>0</v>
      </c>
      <c r="F90" s="48">
        <v>0</v>
      </c>
      <c r="G90" s="48">
        <v>0</v>
      </c>
      <c r="H90" s="48">
        <v>0</v>
      </c>
      <c r="I90" s="48">
        <v>0</v>
      </c>
    </row>
    <row r="91" spans="1:9" ht="12.75">
      <c r="A91" s="2"/>
      <c r="B91" s="48"/>
      <c r="C91" s="48"/>
      <c r="D91" s="48"/>
      <c r="E91" s="48"/>
      <c r="F91" s="48"/>
      <c r="G91" s="48"/>
      <c r="H91" s="48"/>
      <c r="I91" s="48"/>
    </row>
    <row r="92" spans="1:9" ht="12.75">
      <c r="A92" s="2" t="s">
        <v>75</v>
      </c>
      <c r="B92" s="48">
        <v>0</v>
      </c>
      <c r="C92" s="48">
        <v>0</v>
      </c>
      <c r="D92" s="48">
        <v>0</v>
      </c>
      <c r="E92" s="48">
        <v>0</v>
      </c>
      <c r="F92" s="48">
        <v>0</v>
      </c>
      <c r="G92" s="48">
        <v>0</v>
      </c>
      <c r="H92" s="48">
        <v>0</v>
      </c>
      <c r="I92" s="48">
        <v>0</v>
      </c>
    </row>
    <row r="93" spans="1:9" ht="12.75">
      <c r="A93" s="2"/>
      <c r="B93" s="48"/>
      <c r="C93" s="48"/>
      <c r="D93" s="48"/>
      <c r="E93" s="48"/>
      <c r="F93" s="48"/>
      <c r="G93" s="48"/>
      <c r="H93" s="48"/>
      <c r="I93" s="48"/>
    </row>
    <row r="94" spans="1:9" ht="12.75">
      <c r="A94" s="1" t="s">
        <v>63</v>
      </c>
      <c r="B94" s="49">
        <v>0</v>
      </c>
      <c r="C94" s="49">
        <v>0</v>
      </c>
      <c r="D94" s="49">
        <v>0</v>
      </c>
      <c r="E94" s="49">
        <v>0</v>
      </c>
      <c r="F94" s="49">
        <f>F84+F55</f>
        <v>123345</v>
      </c>
      <c r="G94" s="49">
        <f>G84+G55</f>
        <v>133000</v>
      </c>
      <c r="H94" s="49">
        <f>H84+H55</f>
        <v>125814</v>
      </c>
      <c r="I94" s="49">
        <f>I84+I55</f>
        <v>117014</v>
      </c>
    </row>
    <row r="95" spans="1:9" ht="12.75">
      <c r="A95" s="2"/>
      <c r="E95" s="5"/>
      <c r="F95" s="5"/>
      <c r="G95" s="5"/>
      <c r="H95" s="5"/>
      <c r="I95" s="5"/>
    </row>
    <row r="96" spans="5:9" ht="12.75">
      <c r="E96" s="5"/>
      <c r="F96" s="5"/>
      <c r="G96" s="5"/>
      <c r="H96" s="5"/>
      <c r="I96" s="5"/>
    </row>
    <row r="97" spans="5:9" ht="12.75">
      <c r="E97" s="5"/>
      <c r="F97" s="5"/>
      <c r="G97" s="5"/>
      <c r="H97" s="5"/>
      <c r="I97" s="5"/>
    </row>
    <row r="98" spans="5:9" ht="12.75">
      <c r="E98" s="5"/>
      <c r="F98" s="5"/>
      <c r="G98" s="5"/>
      <c r="H98" s="5"/>
      <c r="I98" s="5"/>
    </row>
    <row r="99" spans="5:9" ht="12.75">
      <c r="E99" s="5"/>
      <c r="F99" s="5"/>
      <c r="G99" s="5"/>
      <c r="H99" s="5"/>
      <c r="I99" s="5"/>
    </row>
    <row r="100" spans="5:9" ht="12.75">
      <c r="E100" s="5"/>
      <c r="F100" s="5"/>
      <c r="G100" s="5"/>
      <c r="H100" s="5"/>
      <c r="I100" s="5"/>
    </row>
    <row r="101" spans="5:9" ht="12.75">
      <c r="E101" s="5"/>
      <c r="F101" s="5"/>
      <c r="G101" s="5"/>
      <c r="H101" s="5"/>
      <c r="I101" s="5"/>
    </row>
    <row r="102" spans="5:9" ht="12.75">
      <c r="E102" s="5"/>
      <c r="F102" s="5"/>
      <c r="G102" s="5"/>
      <c r="H102" s="5"/>
      <c r="I102" s="5"/>
    </row>
    <row r="103" spans="5:9" ht="12.75">
      <c r="E103" s="5"/>
      <c r="F103" s="5"/>
      <c r="G103" s="5"/>
      <c r="H103" s="5"/>
      <c r="I103" s="5"/>
    </row>
    <row r="104" spans="5:9" ht="12.75">
      <c r="E104" s="5"/>
      <c r="F104" s="5"/>
      <c r="G104" s="5"/>
      <c r="H104" s="5"/>
      <c r="I104" s="5"/>
    </row>
    <row r="105" spans="5:9" ht="12.75">
      <c r="E105" s="5"/>
      <c r="F105" s="5"/>
      <c r="G105" s="5"/>
      <c r="H105" s="5"/>
      <c r="I105" s="5"/>
    </row>
    <row r="106" spans="5:9" ht="12.75">
      <c r="E106" s="5"/>
      <c r="F106" s="5"/>
      <c r="G106" s="5"/>
      <c r="H106" s="5"/>
      <c r="I106" s="5"/>
    </row>
    <row r="107" spans="5:9" ht="12.75">
      <c r="E107" s="5"/>
      <c r="F107" s="5"/>
      <c r="G107" s="5"/>
      <c r="H107" s="5"/>
      <c r="I107" s="5"/>
    </row>
    <row r="108" spans="5:9" ht="12.75">
      <c r="E108" s="5"/>
      <c r="F108" s="5"/>
      <c r="G108" s="5"/>
      <c r="H108" s="5"/>
      <c r="I108" s="5"/>
    </row>
    <row r="109" spans="5:9" ht="12.75">
      <c r="E109" s="5"/>
      <c r="F109" s="5"/>
      <c r="G109" s="5"/>
      <c r="H109" s="5"/>
      <c r="I109" s="5"/>
    </row>
    <row r="110" spans="5:9" ht="12.75">
      <c r="E110" s="5"/>
      <c r="F110" s="5"/>
      <c r="G110" s="5"/>
      <c r="H110" s="5"/>
      <c r="I110" s="5"/>
    </row>
    <row r="111" spans="5:9" ht="12.75">
      <c r="E111" s="5"/>
      <c r="F111" s="5"/>
      <c r="G111" s="5"/>
      <c r="H111" s="5"/>
      <c r="I111" s="5"/>
    </row>
    <row r="112" spans="5:9" ht="12.75">
      <c r="E112" s="5"/>
      <c r="F112" s="5"/>
      <c r="G112" s="5"/>
      <c r="H112" s="5"/>
      <c r="I112" s="5"/>
    </row>
    <row r="113" spans="5:9" ht="12.75">
      <c r="E113" s="5"/>
      <c r="F113" s="5"/>
      <c r="G113" s="5"/>
      <c r="H113" s="5"/>
      <c r="I113" s="5"/>
    </row>
    <row r="114" spans="5:9" ht="12.75">
      <c r="E114" s="5"/>
      <c r="F114" s="5"/>
      <c r="G114" s="5"/>
      <c r="H114" s="5"/>
      <c r="I114" s="5"/>
    </row>
    <row r="115" spans="5:9" ht="12.75">
      <c r="E115" s="5"/>
      <c r="F115" s="5"/>
      <c r="G115" s="5"/>
      <c r="H115" s="5"/>
      <c r="I115" s="5"/>
    </row>
    <row r="116" spans="5:9" ht="12.75">
      <c r="E116" s="5"/>
      <c r="F116" s="5"/>
      <c r="G116" s="5"/>
      <c r="H116" s="5"/>
      <c r="I116" s="5"/>
    </row>
    <row r="117" spans="5:9" ht="12.75">
      <c r="E117" s="5"/>
      <c r="F117" s="5"/>
      <c r="G117" s="5"/>
      <c r="H117" s="5"/>
      <c r="I117" s="5"/>
    </row>
    <row r="118" spans="5:9" ht="12.75">
      <c r="E118" s="5"/>
      <c r="F118" s="5"/>
      <c r="G118" s="5"/>
      <c r="H118" s="5"/>
      <c r="I118" s="5"/>
    </row>
    <row r="119" spans="5:9" ht="12.75">
      <c r="E119" s="5"/>
      <c r="F119" s="5"/>
      <c r="G119" s="5"/>
      <c r="H119" s="5"/>
      <c r="I119" s="5"/>
    </row>
    <row r="120" spans="5:9" ht="12.75">
      <c r="E120" s="5"/>
      <c r="F120" s="5"/>
      <c r="G120" s="5"/>
      <c r="H120" s="5"/>
      <c r="I120" s="5"/>
    </row>
    <row r="121" spans="5:9" ht="12.75">
      <c r="E121" s="5"/>
      <c r="F121" s="5"/>
      <c r="G121" s="5"/>
      <c r="H121" s="5"/>
      <c r="I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row r="182" spans="2:5" ht="12.75">
      <c r="B182" s="5"/>
      <c r="C182" s="5"/>
      <c r="D182" s="5"/>
      <c r="E182" s="5"/>
    </row>
    <row r="183" spans="2:5" ht="12.75">
      <c r="B183" s="5"/>
      <c r="C183" s="5"/>
      <c r="D183" s="5"/>
      <c r="E183" s="5"/>
    </row>
    <row r="184" spans="2:5" ht="12.75">
      <c r="B184" s="5"/>
      <c r="C184" s="5"/>
      <c r="D184" s="5"/>
      <c r="E184" s="5"/>
    </row>
    <row r="185" spans="2:5" ht="12.75">
      <c r="B185" s="5"/>
      <c r="C185" s="5"/>
      <c r="D185" s="5"/>
      <c r="E185" s="5"/>
    </row>
    <row r="186" spans="2:5" ht="12.75">
      <c r="B186" s="5"/>
      <c r="C186" s="5"/>
      <c r="D186" s="5"/>
      <c r="E186" s="5"/>
    </row>
    <row r="187" spans="2:5" ht="12.75">
      <c r="B187" s="5"/>
      <c r="C187" s="5"/>
      <c r="D187" s="5"/>
      <c r="E187" s="5"/>
    </row>
    <row r="188" spans="2:5" ht="12.75">
      <c r="B188" s="5"/>
      <c r="C188" s="5"/>
      <c r="D188" s="5"/>
      <c r="E188" s="5"/>
    </row>
    <row r="189" spans="2:5" ht="12.75">
      <c r="B189" s="5"/>
      <c r="C189" s="5"/>
      <c r="D189" s="5"/>
      <c r="E189" s="5"/>
    </row>
    <row r="190" spans="2:5" ht="12.75">
      <c r="B190" s="5"/>
      <c r="C190" s="5"/>
      <c r="D190" s="5"/>
      <c r="E190" s="5"/>
    </row>
    <row r="191" spans="2:5" ht="12.75">
      <c r="B191" s="5"/>
      <c r="C191" s="5"/>
      <c r="D191" s="5"/>
      <c r="E191" s="5"/>
    </row>
    <row r="192" spans="2:5" ht="12.75">
      <c r="B192" s="5"/>
      <c r="C192" s="5"/>
      <c r="D192" s="5"/>
      <c r="E192" s="5"/>
    </row>
    <row r="193" spans="2:5" ht="12.75">
      <c r="B193" s="5"/>
      <c r="C193" s="5"/>
      <c r="D193" s="5"/>
      <c r="E193" s="5"/>
    </row>
    <row r="194" spans="2:5" ht="12.75">
      <c r="B194" s="5"/>
      <c r="C194" s="5"/>
      <c r="D194" s="5"/>
      <c r="E194" s="5"/>
    </row>
    <row r="195" spans="2:5" ht="12.75">
      <c r="B195" s="5"/>
      <c r="C195" s="5"/>
      <c r="D195" s="5"/>
      <c r="E195" s="5"/>
    </row>
    <row r="196" spans="2:5" ht="12.75">
      <c r="B196" s="5"/>
      <c r="C196" s="5"/>
      <c r="D196" s="5"/>
      <c r="E196" s="5"/>
    </row>
    <row r="197" spans="2:5" ht="12.75">
      <c r="B197" s="5"/>
      <c r="C197" s="5"/>
      <c r="D197" s="5"/>
      <c r="E197" s="5"/>
    </row>
    <row r="198" spans="2:5" ht="12.75">
      <c r="B198" s="5"/>
      <c r="C198" s="5"/>
      <c r="D198" s="5"/>
      <c r="E198" s="5"/>
    </row>
    <row r="199" spans="2:5" ht="12.75">
      <c r="B199" s="5"/>
      <c r="C199" s="5"/>
      <c r="D199" s="5"/>
      <c r="E199" s="5"/>
    </row>
    <row r="200" spans="2:5" ht="12.75">
      <c r="B200" s="5"/>
      <c r="C200" s="5"/>
      <c r="D200" s="5"/>
      <c r="E200" s="5"/>
    </row>
    <row r="201" spans="2:5" ht="12.75">
      <c r="B201" s="5"/>
      <c r="C201" s="5"/>
      <c r="D201" s="5"/>
      <c r="E201" s="5"/>
    </row>
    <row r="202" spans="2:5" ht="12.75">
      <c r="B202" s="5"/>
      <c r="C202" s="5"/>
      <c r="D202" s="5"/>
      <c r="E202" s="5"/>
    </row>
    <row r="203" spans="2:5" ht="12.75">
      <c r="B203" s="5"/>
      <c r="C203" s="5"/>
      <c r="D203" s="5"/>
      <c r="E203" s="5"/>
    </row>
    <row r="204" spans="2:5" ht="12.75">
      <c r="B204" s="5"/>
      <c r="C204" s="5"/>
      <c r="D204" s="5"/>
      <c r="E204" s="5"/>
    </row>
    <row r="205" spans="2:5" ht="12.75">
      <c r="B205" s="5"/>
      <c r="C205" s="5"/>
      <c r="D205" s="5"/>
      <c r="E205" s="5"/>
    </row>
    <row r="206" spans="2:5" ht="12.75">
      <c r="B206" s="5"/>
      <c r="C206" s="5"/>
      <c r="D206" s="5"/>
      <c r="E206" s="5"/>
    </row>
    <row r="207" spans="2:5" ht="12.75">
      <c r="B207" s="5"/>
      <c r="C207" s="5"/>
      <c r="D207" s="5"/>
      <c r="E207" s="5"/>
    </row>
    <row r="208" spans="2:5" ht="12.75">
      <c r="B208" s="5"/>
      <c r="C208" s="5"/>
      <c r="D208" s="5"/>
      <c r="E208" s="5"/>
    </row>
    <row r="209" spans="2:5" ht="12.75">
      <c r="B209" s="5"/>
      <c r="C209" s="5"/>
      <c r="D209" s="5"/>
      <c r="E209" s="5"/>
    </row>
    <row r="210" spans="2:5" ht="12.75">
      <c r="B210" s="5"/>
      <c r="C210" s="5"/>
      <c r="D210" s="5"/>
      <c r="E210" s="5"/>
    </row>
    <row r="211" spans="2:5" ht="12.75">
      <c r="B211" s="5"/>
      <c r="C211" s="5"/>
      <c r="D211" s="5"/>
      <c r="E211" s="5"/>
    </row>
    <row r="212" spans="2:5" ht="12.75">
      <c r="B212" s="5"/>
      <c r="C212" s="5"/>
      <c r="D212" s="5"/>
      <c r="E212" s="5"/>
    </row>
    <row r="213" spans="2:5" ht="12.75">
      <c r="B213" s="5"/>
      <c r="C213" s="5"/>
      <c r="D213" s="5"/>
      <c r="E213" s="5"/>
    </row>
    <row r="214" spans="2:5" ht="12.75">
      <c r="B214" s="5"/>
      <c r="C214" s="5"/>
      <c r="D214" s="5"/>
      <c r="E214" s="5"/>
    </row>
    <row r="215" spans="2:5" ht="12.75">
      <c r="B215" s="5"/>
      <c r="C215" s="5"/>
      <c r="D215" s="5"/>
      <c r="E215" s="5"/>
    </row>
    <row r="216" spans="2:5" ht="12.75">
      <c r="B216" s="5"/>
      <c r="C216" s="5"/>
      <c r="D216" s="5"/>
      <c r="E216" s="5"/>
    </row>
    <row r="217" spans="2:5" ht="12.75">
      <c r="B217" s="5"/>
      <c r="C217" s="5"/>
      <c r="D217" s="5"/>
      <c r="E217" s="5"/>
    </row>
    <row r="218" spans="2:5" ht="12.75">
      <c r="B218" s="5"/>
      <c r="C218" s="5"/>
      <c r="D218" s="5"/>
      <c r="E218" s="5"/>
    </row>
    <row r="219" spans="2:5" ht="12.75">
      <c r="B219" s="5"/>
      <c r="C219" s="5"/>
      <c r="D219" s="5"/>
      <c r="E219" s="5"/>
    </row>
    <row r="220" spans="2:5" ht="12.75">
      <c r="B220" s="5"/>
      <c r="C220" s="5"/>
      <c r="D220" s="5"/>
      <c r="E220" s="5"/>
    </row>
    <row r="221" spans="2:5" ht="12.75">
      <c r="B221" s="5"/>
      <c r="C221" s="5"/>
      <c r="D221" s="5"/>
      <c r="E221" s="5"/>
    </row>
    <row r="222" spans="2:5" ht="12.75">
      <c r="B222" s="5"/>
      <c r="C222" s="5"/>
      <c r="D222" s="5"/>
      <c r="E222" s="5"/>
    </row>
    <row r="223" spans="2:5" ht="12.75">
      <c r="B223" s="5"/>
      <c r="C223" s="5"/>
      <c r="D223" s="5"/>
      <c r="E223" s="5"/>
    </row>
    <row r="224" spans="2:5" ht="12.75">
      <c r="B224" s="5"/>
      <c r="C224" s="5"/>
      <c r="D224" s="5"/>
      <c r="E224" s="5"/>
    </row>
    <row r="225" spans="2:5" ht="12.75">
      <c r="B225" s="5"/>
      <c r="C225" s="5"/>
      <c r="D225" s="5"/>
      <c r="E225" s="5"/>
    </row>
    <row r="226" spans="2:5" ht="12.75">
      <c r="B226" s="5"/>
      <c r="C226" s="5"/>
      <c r="D226" s="5"/>
      <c r="E226" s="5"/>
    </row>
    <row r="227" spans="2:5" ht="12.75">
      <c r="B227" s="5"/>
      <c r="C227" s="5"/>
      <c r="D227" s="5"/>
      <c r="E227" s="5"/>
    </row>
    <row r="228" spans="2:5" ht="12.75">
      <c r="B228" s="5"/>
      <c r="C228" s="5"/>
      <c r="D228" s="5"/>
      <c r="E228" s="5"/>
    </row>
    <row r="229" spans="2:5" ht="12.75">
      <c r="B229" s="5"/>
      <c r="C229" s="5"/>
      <c r="D229" s="5"/>
      <c r="E229" s="5"/>
    </row>
    <row r="230" spans="2:5" ht="12.75">
      <c r="B230" s="5"/>
      <c r="C230" s="5"/>
      <c r="D230" s="5"/>
      <c r="E230" s="5"/>
    </row>
    <row r="231" spans="2:5" ht="12.75">
      <c r="B231" s="5"/>
      <c r="C231" s="5"/>
      <c r="D231" s="5"/>
      <c r="E231" s="5"/>
    </row>
    <row r="232" spans="2:5" ht="12.75">
      <c r="B232" s="5"/>
      <c r="C232" s="5"/>
      <c r="D232" s="5"/>
      <c r="E232" s="5"/>
    </row>
    <row r="233" spans="2:5" ht="12.75">
      <c r="B233" s="5"/>
      <c r="C233" s="5"/>
      <c r="D233" s="5"/>
      <c r="E233" s="5"/>
    </row>
    <row r="234" spans="2:5" ht="12.75">
      <c r="B234" s="5"/>
      <c r="C234" s="5"/>
      <c r="D234" s="5"/>
      <c r="E234" s="5"/>
    </row>
    <row r="235" spans="2:5" ht="12.75">
      <c r="B235" s="5"/>
      <c r="C235" s="5"/>
      <c r="D235" s="5"/>
      <c r="E235" s="5"/>
    </row>
    <row r="236" spans="2:5" ht="12.75">
      <c r="B236" s="5"/>
      <c r="C236" s="5"/>
      <c r="D236" s="5"/>
      <c r="E236" s="5"/>
    </row>
    <row r="237" spans="2:5" ht="12.75">
      <c r="B237" s="5"/>
      <c r="C237" s="5"/>
      <c r="D237" s="5"/>
      <c r="E237" s="5"/>
    </row>
    <row r="238" spans="2:5" ht="12.75">
      <c r="B238" s="5"/>
      <c r="C238" s="5"/>
      <c r="D238" s="5"/>
      <c r="E238" s="5"/>
    </row>
    <row r="239" spans="2:5" ht="12.75">
      <c r="B239" s="5"/>
      <c r="C239" s="5"/>
      <c r="D239" s="5"/>
      <c r="E239" s="5"/>
    </row>
    <row r="240" spans="2:5" ht="12.75">
      <c r="B240" s="5"/>
      <c r="C240" s="5"/>
      <c r="D240" s="5"/>
      <c r="E240" s="5"/>
    </row>
    <row r="241" spans="2:5" ht="12.75">
      <c r="B241" s="5"/>
      <c r="C241" s="5"/>
      <c r="D241" s="5"/>
      <c r="E241" s="5"/>
    </row>
    <row r="242" spans="2:5" ht="12.75">
      <c r="B242" s="5"/>
      <c r="C242" s="5"/>
      <c r="D242" s="5"/>
      <c r="E242" s="5"/>
    </row>
    <row r="243" spans="2:5" ht="12.75">
      <c r="B243" s="5"/>
      <c r="C243" s="5"/>
      <c r="D243" s="5"/>
      <c r="E243" s="5"/>
    </row>
    <row r="244" spans="2:5" ht="12.75">
      <c r="B244" s="5"/>
      <c r="C244" s="5"/>
      <c r="D244" s="5"/>
      <c r="E244" s="5"/>
    </row>
    <row r="245" spans="2:5" ht="12.75">
      <c r="B245" s="5"/>
      <c r="C245" s="5"/>
      <c r="D245" s="5"/>
      <c r="E245" s="5"/>
    </row>
    <row r="246" spans="2:5" ht="12.75">
      <c r="B246" s="5"/>
      <c r="C246" s="5"/>
      <c r="D246" s="5"/>
      <c r="E246" s="5"/>
    </row>
    <row r="247" spans="2:5" ht="12.75">
      <c r="B247" s="5"/>
      <c r="C247" s="5"/>
      <c r="D247" s="5"/>
      <c r="E247" s="5"/>
    </row>
    <row r="248" spans="2:5" ht="12.75">
      <c r="B248" s="5"/>
      <c r="C248" s="5"/>
      <c r="D248" s="5"/>
      <c r="E248" s="5"/>
    </row>
    <row r="249" spans="2:5" ht="12.75">
      <c r="B249" s="5"/>
      <c r="C249" s="5"/>
      <c r="D249" s="5"/>
      <c r="E249" s="5"/>
    </row>
    <row r="250" spans="2:5" ht="12.75">
      <c r="B250" s="5"/>
      <c r="C250" s="5"/>
      <c r="D250" s="5"/>
      <c r="E250" s="5"/>
    </row>
    <row r="251" spans="2:5" ht="12.75">
      <c r="B251" s="5"/>
      <c r="C251" s="5"/>
      <c r="D251" s="5"/>
      <c r="E251" s="5"/>
    </row>
    <row r="252" spans="2:5" ht="12.75">
      <c r="B252" s="5"/>
      <c r="C252" s="5"/>
      <c r="D252" s="5"/>
      <c r="E252" s="5"/>
    </row>
    <row r="253" spans="2:5" ht="12.75">
      <c r="B253" s="5"/>
      <c r="C253" s="5"/>
      <c r="D253" s="5"/>
      <c r="E253" s="5"/>
    </row>
    <row r="254" spans="2:5" ht="12.75">
      <c r="B254" s="5"/>
      <c r="C254" s="5"/>
      <c r="D254" s="5"/>
      <c r="E254" s="5"/>
    </row>
    <row r="255" spans="2:5" ht="12.75">
      <c r="B255" s="5"/>
      <c r="C255" s="5"/>
      <c r="D255" s="5"/>
      <c r="E255" s="5"/>
    </row>
    <row r="256" spans="2:5" ht="12.75">
      <c r="B256" s="5"/>
      <c r="C256" s="5"/>
      <c r="D256" s="5"/>
      <c r="E256" s="5"/>
    </row>
    <row r="257" spans="2:5" ht="12.75">
      <c r="B257" s="5"/>
      <c r="C257" s="5"/>
      <c r="D257" s="5"/>
      <c r="E257" s="5"/>
    </row>
    <row r="258" spans="2:5" ht="12.75">
      <c r="B258" s="5"/>
      <c r="C258" s="5"/>
      <c r="D258" s="5"/>
      <c r="E258" s="5"/>
    </row>
    <row r="259" spans="2:5" ht="12.75">
      <c r="B259" s="5"/>
      <c r="C259" s="5"/>
      <c r="D259" s="5"/>
      <c r="E259" s="5"/>
    </row>
    <row r="260" spans="2:5" ht="12.75">
      <c r="B260" s="5"/>
      <c r="C260" s="5"/>
      <c r="D260" s="5"/>
      <c r="E260" s="5"/>
    </row>
    <row r="261" spans="2:5" ht="12.75">
      <c r="B261" s="5"/>
      <c r="C261" s="5"/>
      <c r="D261" s="5"/>
      <c r="E261" s="5"/>
    </row>
    <row r="262" spans="2:5" ht="12.75">
      <c r="B262" s="5"/>
      <c r="C262" s="5"/>
      <c r="D262" s="5"/>
      <c r="E262" s="5"/>
    </row>
    <row r="263" spans="2:5" ht="12.75">
      <c r="B263" s="5"/>
      <c r="C263" s="5"/>
      <c r="D263" s="5"/>
      <c r="E263" s="5"/>
    </row>
  </sheetData>
  <sheetProtection/>
  <mergeCells count="4">
    <mergeCell ref="A3:I3"/>
    <mergeCell ref="A4:I4"/>
    <mergeCell ref="A5:I5"/>
    <mergeCell ref="A6:I6"/>
  </mergeCells>
  <printOptions/>
  <pageMargins left="0.38" right="0.4" top="0.7" bottom="0.68" header="0.5" footer="0.5"/>
  <pageSetup fitToHeight="2" horizontalDpi="600" verticalDpi="600" orientation="portrait" paperSize="9" scale="80" r:id="rId1"/>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H14"/>
  <sheetViews>
    <sheetView zoomScalePageLayoutView="0" workbookViewId="0" topLeftCell="A1">
      <selection activeCell="A16" sqref="A16"/>
    </sheetView>
  </sheetViews>
  <sheetFormatPr defaultColWidth="9.140625" defaultRowHeight="12.75"/>
  <cols>
    <col min="1" max="1" width="20.57421875" style="0" bestFit="1" customWidth="1"/>
  </cols>
  <sheetData>
    <row r="1" ht="12.75">
      <c r="A1" s="1" t="s">
        <v>125</v>
      </c>
    </row>
    <row r="3" spans="3:6" ht="12.75">
      <c r="C3" s="51">
        <v>39873</v>
      </c>
      <c r="D3" s="51">
        <v>40238</v>
      </c>
      <c r="E3" s="51">
        <v>40603</v>
      </c>
      <c r="F3" s="51">
        <v>40969</v>
      </c>
    </row>
    <row r="4" spans="1:6" ht="12.75">
      <c r="A4" t="s">
        <v>0</v>
      </c>
      <c r="C4" s="52">
        <v>1600</v>
      </c>
      <c r="D4" s="52">
        <v>1573</v>
      </c>
      <c r="E4" s="52">
        <v>1567</v>
      </c>
      <c r="F4" s="52">
        <v>1562</v>
      </c>
    </row>
    <row r="6" spans="1:8" ht="41.25" customHeight="1">
      <c r="A6" s="56" t="s">
        <v>1</v>
      </c>
      <c r="B6" s="56"/>
      <c r="C6" s="56"/>
      <c r="D6" s="56"/>
      <c r="E6" s="56"/>
      <c r="F6" s="56"/>
      <c r="G6" s="56"/>
      <c r="H6" s="56"/>
    </row>
    <row r="7" spans="1:8" ht="12.75" customHeight="1">
      <c r="A7" s="2"/>
      <c r="B7" s="2"/>
      <c r="C7" s="2"/>
      <c r="D7" s="2"/>
      <c r="E7" s="2"/>
      <c r="F7" s="2"/>
      <c r="G7" s="2"/>
      <c r="H7" s="2"/>
    </row>
    <row r="8" spans="1:8" ht="30.75" customHeight="1">
      <c r="A8" s="53" t="s">
        <v>121</v>
      </c>
      <c r="B8" s="53"/>
      <c r="C8" s="53"/>
      <c r="D8" s="53"/>
      <c r="E8" s="53"/>
      <c r="F8" s="53"/>
      <c r="G8" s="53"/>
      <c r="H8" s="53"/>
    </row>
    <row r="10" ht="12.75">
      <c r="A10" s="37" t="s">
        <v>128</v>
      </c>
    </row>
    <row r="12" spans="1:8" ht="26.25" customHeight="1">
      <c r="A12" s="53" t="s">
        <v>129</v>
      </c>
      <c r="B12" s="53"/>
      <c r="C12" s="53"/>
      <c r="D12" s="53"/>
      <c r="E12" s="53"/>
      <c r="F12" s="53"/>
      <c r="G12" s="53"/>
      <c r="H12" s="53"/>
    </row>
    <row r="14" spans="1:8" ht="28.5" customHeight="1">
      <c r="A14" s="53" t="s">
        <v>122</v>
      </c>
      <c r="B14" s="53"/>
      <c r="C14" s="53"/>
      <c r="D14" s="53"/>
      <c r="E14" s="53"/>
      <c r="F14" s="53"/>
      <c r="G14" s="53"/>
      <c r="H14" s="53"/>
    </row>
  </sheetData>
  <sheetProtection/>
  <mergeCells count="4">
    <mergeCell ref="A8:H8"/>
    <mergeCell ref="A12:H12"/>
    <mergeCell ref="A14:H14"/>
    <mergeCell ref="A6:H6"/>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2013-05-13T08:25:41Z</dcterms:created>
  <dcterms:modified xsi:type="dcterms:W3CDTF">2013-05-13T08:25:51Z</dcterms:modified>
  <cp:category/>
  <cp:version/>
  <cp:contentType/>
  <cp:contentStatus/>
</cp:coreProperties>
</file>