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48" windowWidth="11544" windowHeight="9636" activeTab="0"/>
  </bookViews>
  <sheets>
    <sheet name="Apportion (inc uplift)" sheetId="1" r:id="rId1"/>
    <sheet name="Apportion (exc uplift)" sheetId="2" r:id="rId2"/>
    <sheet name="HP apport" sheetId="3" r:id="rId3"/>
    <sheet name="H Mac apport" sheetId="4" r:id="rId4"/>
    <sheet name="S&amp;R" sheetId="5" r:id="rId5"/>
    <sheet name="UK FQAs" sheetId="6" r:id="rId6"/>
  </sheets>
  <definedNames>
    <definedName name="_xlnm.Print_Area" localSheetId="1">'Apportion (exc uplift)'!$B$3:$CX$106</definedName>
    <definedName name="_xlnm.Print_Area" localSheetId="0">'Apportion (inc uplift)'!$B$3:$CX$106</definedName>
    <definedName name="_xlnm.Print_Area" localSheetId="2">'HP apport'!$A$1:$E$40</definedName>
    <definedName name="_xlnm.Print_Titles" localSheetId="1">'Apportion (exc uplift)'!$A:$A,'Apportion (exc uplift)'!$1:$2</definedName>
    <definedName name="_xlnm.Print_Titles" localSheetId="0">'Apportion (inc uplift)'!$A:$A,'Apportion (inc uplift)'!$1:$2</definedName>
  </definedNames>
  <calcPr fullCalcOnLoad="1"/>
</workbook>
</file>

<file path=xl/comments1.xml><?xml version="1.0" encoding="utf-8"?>
<comments xmlns="http://schemas.openxmlformats.org/spreadsheetml/2006/main">
  <authors>
    <author>m300459</author>
  </authors>
  <commentList>
    <comment ref="BO26" authorId="0">
      <text>
        <r>
          <rPr>
            <sz val="9"/>
            <rFont val="Tahoma"/>
            <family val="2"/>
          </rPr>
          <t>Excludes 12690 handline FQAs</t>
        </r>
      </text>
    </commen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I12" authorId="0">
      <text>
        <r>
          <rPr>
            <sz val="9"/>
            <rFont val="Tahoma"/>
            <family val="2"/>
          </rPr>
          <t>UK penalty cannot be apportioned as no group overfishes</t>
        </r>
      </text>
    </comment>
    <comment ref="BS3" authorId="0">
      <text>
        <r>
          <rPr>
            <sz val="9"/>
            <rFont val="Tahoma"/>
            <family val="2"/>
          </rPr>
          <t>to be decided</t>
        </r>
      </text>
    </comment>
    <comment ref="A101" authorId="0">
      <text>
        <r>
          <rPr>
            <sz val="9"/>
            <rFont val="Tahoma"/>
            <family val="2"/>
          </rPr>
          <t>Use rounded figures and adjust England so adds up to UK total</t>
        </r>
      </text>
    </comment>
    <comment ref="BZ3" authorId="0">
      <text>
        <r>
          <rPr>
            <sz val="9"/>
            <rFont val="Tahoma"/>
            <family val="2"/>
          </rPr>
          <t>quota 1799 - don't allocate yet</t>
        </r>
      </text>
    </comment>
    <comment ref="CA3" authorId="0">
      <text>
        <r>
          <rPr>
            <sz val="9"/>
            <rFont val="Tahoma"/>
            <family val="2"/>
          </rPr>
          <t>quota 268 - don't allocate yet</t>
        </r>
      </text>
    </comment>
    <comment ref="CB3" authorId="0">
      <text>
        <r>
          <rPr>
            <sz val="9"/>
            <rFont val="Tahoma"/>
            <family val="2"/>
          </rPr>
          <t>quota 103 - don't allocate yet</t>
        </r>
      </text>
    </comment>
    <comment ref="CC3" authorId="0">
      <text>
        <r>
          <rPr>
            <sz val="9"/>
            <rFont val="Tahoma"/>
            <family val="2"/>
          </rPr>
          <t>quota 1299 - don't allocate yet</t>
        </r>
      </text>
    </comment>
    <comment ref="CD3" authorId="0">
      <text>
        <r>
          <rPr>
            <sz val="9"/>
            <rFont val="Tahoma"/>
            <family val="2"/>
          </rPr>
          <t>quota 124 - don't allocate yet</t>
        </r>
      </text>
    </comment>
    <comment ref="CE3" authorId="0">
      <text>
        <r>
          <rPr>
            <sz val="9"/>
            <rFont val="Tahoma"/>
            <family val="2"/>
          </rPr>
          <t>quota 5 - don't allocate yet</t>
        </r>
      </text>
    </comment>
  </commentList>
</comments>
</file>

<file path=xl/comments2.xml><?xml version="1.0" encoding="utf-8"?>
<comments xmlns="http://schemas.openxmlformats.org/spreadsheetml/2006/main">
  <authors>
    <author>m300459</author>
  </authors>
  <commentLis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I12" authorId="0">
      <text>
        <r>
          <rPr>
            <sz val="9"/>
            <rFont val="Tahoma"/>
            <family val="2"/>
          </rPr>
          <t>UK penalty cannot be apportioned as no group overfishes</t>
        </r>
      </text>
    </comment>
    <comment ref="BO26" authorId="0">
      <text>
        <r>
          <rPr>
            <sz val="9"/>
            <rFont val="Tahoma"/>
            <family val="2"/>
          </rPr>
          <t>Excludes 12690 handline FQAs</t>
        </r>
      </text>
    </comment>
    <comment ref="A101" authorId="0">
      <text>
        <r>
          <rPr>
            <sz val="9"/>
            <rFont val="Tahoma"/>
            <family val="2"/>
          </rPr>
          <t>adjust England so adds up to UK total</t>
        </r>
      </text>
    </comment>
  </commentList>
</comments>
</file>

<file path=xl/comments3.xml><?xml version="1.0" encoding="utf-8"?>
<comments xmlns="http://schemas.openxmlformats.org/spreadsheetml/2006/main">
  <authors>
    <author>m300459</author>
  </authors>
  <commentList>
    <comment ref="A5" authorId="0">
      <text>
        <r>
          <rPr>
            <sz val="9"/>
            <rFont val="Tahoma"/>
            <family val="2"/>
          </rPr>
          <t>previously English U10s</t>
        </r>
      </text>
    </comment>
  </commentList>
</comments>
</file>

<file path=xl/sharedStrings.xml><?xml version="1.0" encoding="utf-8"?>
<sst xmlns="http://schemas.openxmlformats.org/spreadsheetml/2006/main" count="1490" uniqueCount="310">
  <si>
    <t>UK</t>
  </si>
  <si>
    <t>NSHOM</t>
  </si>
  <si>
    <t>WSHOM</t>
  </si>
  <si>
    <t>SFO</t>
  </si>
  <si>
    <t>Sole 7a</t>
  </si>
  <si>
    <t>Sole 7d</t>
  </si>
  <si>
    <t>Sole 7e</t>
  </si>
  <si>
    <t>Sole 7fg</t>
  </si>
  <si>
    <t>Sole 7hjk</t>
  </si>
  <si>
    <t>Plaice 7a</t>
  </si>
  <si>
    <t>Plaice 7de</t>
  </si>
  <si>
    <t>Plaice 7fg</t>
  </si>
  <si>
    <t>Plaice 7hjk</t>
  </si>
  <si>
    <t>Cod 7a</t>
  </si>
  <si>
    <t>Cod 7bk xd</t>
  </si>
  <si>
    <t>Cod 7d</t>
  </si>
  <si>
    <t>Whiting 7a</t>
  </si>
  <si>
    <t>Whiting 7bk</t>
  </si>
  <si>
    <t>Angler 7</t>
  </si>
  <si>
    <t>Angler 8abde</t>
  </si>
  <si>
    <t>Megrim 7</t>
  </si>
  <si>
    <t>Haddock 7a</t>
  </si>
  <si>
    <t>Haddock 7bk</t>
  </si>
  <si>
    <t>Hake 67</t>
  </si>
  <si>
    <t>Hake 8abde</t>
  </si>
  <si>
    <t>Pollack 7</t>
  </si>
  <si>
    <t>Nephrops 7</t>
  </si>
  <si>
    <t>England</t>
  </si>
  <si>
    <t>Wales</t>
  </si>
  <si>
    <t>Scotland</t>
  </si>
  <si>
    <t>N Ireland</t>
  </si>
  <si>
    <t>Area 7</t>
  </si>
  <si>
    <t>North Sea</t>
  </si>
  <si>
    <t>Herring 7a</t>
  </si>
  <si>
    <t>Herring 7ef</t>
  </si>
  <si>
    <t>Boarfish 678</t>
  </si>
  <si>
    <t>Sprat 7de</t>
  </si>
  <si>
    <t>NS Sprat</t>
  </si>
  <si>
    <t>Min Pel</t>
  </si>
  <si>
    <t>Northern</t>
  </si>
  <si>
    <t>NS Cod</t>
  </si>
  <si>
    <t>NS Haddock</t>
  </si>
  <si>
    <t>NS Whiting</t>
  </si>
  <si>
    <t>NS Saithe</t>
  </si>
  <si>
    <t>NS Plaice</t>
  </si>
  <si>
    <t>NS Sole</t>
  </si>
  <si>
    <t>NS Hake</t>
  </si>
  <si>
    <t>NS Nephrops</t>
  </si>
  <si>
    <t>Norway Others</t>
  </si>
  <si>
    <t>NS Anglers</t>
  </si>
  <si>
    <t>NS Megrim</t>
  </si>
  <si>
    <t>Northern Prawn</t>
  </si>
  <si>
    <t>WS Cod 6a</t>
  </si>
  <si>
    <t>WS Cod 6b</t>
  </si>
  <si>
    <t>WS Haddock 6a</t>
  </si>
  <si>
    <t>WS Haddock 6b</t>
  </si>
  <si>
    <t>WS Whiting</t>
  </si>
  <si>
    <t>WS Saithe</t>
  </si>
  <si>
    <t>WS Plaice</t>
  </si>
  <si>
    <t>WS Sole</t>
  </si>
  <si>
    <t>WS Anglers</t>
  </si>
  <si>
    <t>WS Nephrops</t>
  </si>
  <si>
    <t>WS Megrim</t>
  </si>
  <si>
    <t>WS Pollack</t>
  </si>
  <si>
    <t>Area 4&amp;6</t>
  </si>
  <si>
    <t>NS Herring</t>
  </si>
  <si>
    <t>WS Herring</t>
  </si>
  <si>
    <t xml:space="preserve">WS Mackerel </t>
  </si>
  <si>
    <t>NS Mackerel</t>
  </si>
  <si>
    <t>Clyde Herring</t>
  </si>
  <si>
    <t>Northern Blue Whiting</t>
  </si>
  <si>
    <t>NS Sandeels</t>
  </si>
  <si>
    <t>AS Herring</t>
  </si>
  <si>
    <t>Greater Silver Smelt 67</t>
  </si>
  <si>
    <t>NS Sandeels Area 1</t>
  </si>
  <si>
    <t>NS Sandeels Area 2</t>
  </si>
  <si>
    <t>NS Sandeels Area 3</t>
  </si>
  <si>
    <t>NS Sandeels Area 4</t>
  </si>
  <si>
    <t>NS Sandeels Area 6</t>
  </si>
  <si>
    <t>WS Mackerel o/w 2a Norway</t>
  </si>
  <si>
    <t>NS Mackerel o/w 3a4bc</t>
  </si>
  <si>
    <t>NS Horse Mackerel</t>
  </si>
  <si>
    <t>WS Horse Mackerel</t>
  </si>
  <si>
    <t>Maj Pel</t>
  </si>
  <si>
    <t>Deep Sea</t>
  </si>
  <si>
    <t>Ling 4</t>
  </si>
  <si>
    <t>Tusk 4</t>
  </si>
  <si>
    <t>Tusk 567</t>
  </si>
  <si>
    <t>Ling 6-10,12,14</t>
  </si>
  <si>
    <t>Blue Ling 67</t>
  </si>
  <si>
    <t>Norway Anglers</t>
  </si>
  <si>
    <t>Norway Ling</t>
  </si>
  <si>
    <t>Norway Nephrops</t>
  </si>
  <si>
    <t>Norway Tusk</t>
  </si>
  <si>
    <t>Greenland Halibut 2a46</t>
  </si>
  <si>
    <t>Greater Forkbeard 567</t>
  </si>
  <si>
    <t>WS Mackerel o/w 4a</t>
  </si>
  <si>
    <t>Aberdeen</t>
  </si>
  <si>
    <t>ANIFPO</t>
  </si>
  <si>
    <t>Anglo Scottish</t>
  </si>
  <si>
    <t>Cornish</t>
  </si>
  <si>
    <t>EEFPO</t>
  </si>
  <si>
    <t>Fife</t>
  </si>
  <si>
    <t>Fleetwood</t>
  </si>
  <si>
    <t>FPO</t>
  </si>
  <si>
    <t>Interfish</t>
  </si>
  <si>
    <t>Klondyke</t>
  </si>
  <si>
    <t>Lowestoft</t>
  </si>
  <si>
    <t>Lunar</t>
  </si>
  <si>
    <t>Isle of Man</t>
  </si>
  <si>
    <t>Non Sector</t>
  </si>
  <si>
    <t>NAFPO</t>
  </si>
  <si>
    <t>NESFO</t>
  </si>
  <si>
    <t>NIFPO</t>
  </si>
  <si>
    <t>Orkney</t>
  </si>
  <si>
    <t>Shetland</t>
  </si>
  <si>
    <t>SWFPO</t>
  </si>
  <si>
    <t>Wales &amp; WC</t>
  </si>
  <si>
    <t>West Scotland</t>
  </si>
  <si>
    <t>Underpinning</t>
  </si>
  <si>
    <t>U10s %</t>
  </si>
  <si>
    <t>FQAs</t>
  </si>
  <si>
    <t>Hague Preference</t>
  </si>
  <si>
    <t>Non sector %</t>
  </si>
  <si>
    <t>Based on FQAs</t>
  </si>
  <si>
    <t>Maximum</t>
  </si>
  <si>
    <t>Non Sector FQAs</t>
  </si>
  <si>
    <t>Non Sector tonnes</t>
  </si>
  <si>
    <t>Saithe 7</t>
  </si>
  <si>
    <t>..</t>
  </si>
  <si>
    <t>Sector FQAs</t>
  </si>
  <si>
    <t>Sector tonnes</t>
  </si>
  <si>
    <t>Total tonnes</t>
  </si>
  <si>
    <t>Total</t>
  </si>
  <si>
    <t>U10s tonnes</t>
  </si>
  <si>
    <t>Check</t>
  </si>
  <si>
    <t>Based on floor quota</t>
  </si>
  <si>
    <t>U10s floor quota</t>
  </si>
  <si>
    <t>U10s</t>
  </si>
  <si>
    <t>U10s allocation</t>
  </si>
  <si>
    <t>U10s % share</t>
  </si>
  <si>
    <t>England %</t>
  </si>
  <si>
    <t>Wales %</t>
  </si>
  <si>
    <t>Scotland %</t>
  </si>
  <si>
    <t>N Ireland %</t>
  </si>
  <si>
    <t>Mourne</t>
  </si>
  <si>
    <t>Non Sector allocation</t>
  </si>
  <si>
    <t>Based on underpinning %</t>
  </si>
  <si>
    <t>NS Lems &amp; Witches</t>
  </si>
  <si>
    <t>NS Skates &amp; Rays</t>
  </si>
  <si>
    <t>NS Dabs &amp; Flounders</t>
  </si>
  <si>
    <t>NS Turbot &amp; Brill</t>
  </si>
  <si>
    <t>SW Handliners</t>
  </si>
  <si>
    <t>WS Haddock 6a of which</t>
  </si>
  <si>
    <t>Special allocation:</t>
  </si>
  <si>
    <t>4a Handline Mackerel</t>
  </si>
  <si>
    <t>UK quota exc special alloc</t>
  </si>
  <si>
    <t>Special allocation</t>
  </si>
  <si>
    <t>Porcupine Nephrops</t>
  </si>
  <si>
    <t>Skates &amp; Rays 67 xd</t>
  </si>
  <si>
    <t>Skates &amp; Rays 7d</t>
  </si>
  <si>
    <t>Black Scab-bardish 567,12</t>
  </si>
  <si>
    <t>Unallocated banking</t>
  </si>
  <si>
    <t>Quota deductions</t>
  </si>
  <si>
    <t>Sector</t>
  </si>
  <si>
    <t>Percentage share (based on track record 2006-08)</t>
  </si>
  <si>
    <t>S&amp;R 6&amp;7</t>
  </si>
  <si>
    <t>S&amp;R 7d</t>
  </si>
  <si>
    <t>Eng</t>
  </si>
  <si>
    <t>Wal</t>
  </si>
  <si>
    <t>Sco</t>
  </si>
  <si>
    <t>N I</t>
  </si>
  <si>
    <t>Non-sector</t>
  </si>
  <si>
    <t>Old stock definitions</t>
  </si>
  <si>
    <t>Quota 2010</t>
  </si>
  <si>
    <t>o/w 2a(EU), 4a</t>
  </si>
  <si>
    <t>West Coast</t>
  </si>
  <si>
    <t>o/w 7d</t>
  </si>
  <si>
    <t>New stock definitions</t>
  </si>
  <si>
    <t>Tonnes</t>
  </si>
  <si>
    <t>Total to apportion</t>
  </si>
  <si>
    <t>2006-2008 track record</t>
  </si>
  <si>
    <t>Proxy FQAs</t>
  </si>
  <si>
    <t>Faroes</t>
  </si>
  <si>
    <t>Tonnes per 100 FQAs</t>
  </si>
  <si>
    <t>Faroes compensation</t>
  </si>
  <si>
    <t>4a hline</t>
  </si>
  <si>
    <t>Borrowing unclaimed by EU</t>
  </si>
  <si>
    <t>Windfall banking</t>
  </si>
  <si>
    <t>Redfish</t>
  </si>
  <si>
    <t>Saithe</t>
  </si>
  <si>
    <t>Others</t>
  </si>
  <si>
    <t>Cod / Haddock</t>
  </si>
  <si>
    <t>Ling / Blue Ling</t>
  </si>
  <si>
    <t>Faroes Blue Whiting</t>
  </si>
  <si>
    <t>Use percentages to apportion nationality (based on current nationality) to new S&amp;R stocks for POs and non sector - saved in G:/Concordat/New S&amp;R by ctry 2014.xls</t>
  </si>
  <si>
    <t>sw hline</t>
  </si>
  <si>
    <t>Herring 4c7d</t>
  </si>
  <si>
    <t>COD7BK</t>
  </si>
  <si>
    <t>WSCOD</t>
  </si>
  <si>
    <t>WSNEP</t>
  </si>
  <si>
    <t>SAI7</t>
  </si>
  <si>
    <t>WHI7BK</t>
  </si>
  <si>
    <t>ISHER</t>
  </si>
  <si>
    <t>WSHAK</t>
  </si>
  <si>
    <t>WSMAC</t>
  </si>
  <si>
    <t>WSPLA</t>
  </si>
  <si>
    <t>LINWS</t>
  </si>
  <si>
    <t>NSHAD</t>
  </si>
  <si>
    <t>USK4</t>
  </si>
  <si>
    <t>NSWHI</t>
  </si>
  <si>
    <t>PLA7HJK</t>
  </si>
  <si>
    <t>NSLEMWIT</t>
  </si>
  <si>
    <t>WSMEG</t>
  </si>
  <si>
    <t>SOL7FG</t>
  </si>
  <si>
    <t>ANG7</t>
  </si>
  <si>
    <t>NSTURB</t>
  </si>
  <si>
    <t>SOL7E</t>
  </si>
  <si>
    <t>NSHER</t>
  </si>
  <si>
    <t>NSMEG</t>
  </si>
  <si>
    <t>NSSAN</t>
  </si>
  <si>
    <t>NSSAI</t>
  </si>
  <si>
    <t>NSNEP</t>
  </si>
  <si>
    <t>SOL7D</t>
  </si>
  <si>
    <t>WSSAI</t>
  </si>
  <si>
    <t>NSANG</t>
  </si>
  <si>
    <t>LIN4</t>
  </si>
  <si>
    <t>PLA7DE</t>
  </si>
  <si>
    <t>NSSKA</t>
  </si>
  <si>
    <t>NSSOL</t>
  </si>
  <si>
    <t>WHI7A</t>
  </si>
  <si>
    <t>POL7</t>
  </si>
  <si>
    <t>NSHAK</t>
  </si>
  <si>
    <t>HAD6A</t>
  </si>
  <si>
    <t>BOR678</t>
  </si>
  <si>
    <t>HAD7</t>
  </si>
  <si>
    <t>SOL7A</t>
  </si>
  <si>
    <t>PLA7FG</t>
  </si>
  <si>
    <t>HAD6B</t>
  </si>
  <si>
    <t>NORANG</t>
  </si>
  <si>
    <t>NSCOD</t>
  </si>
  <si>
    <t>NSPLA</t>
  </si>
  <si>
    <t>NEP7</t>
  </si>
  <si>
    <t>NSDABFLE</t>
  </si>
  <si>
    <t>WSANG</t>
  </si>
  <si>
    <t>SOL7HJK</t>
  </si>
  <si>
    <t>PLA7A</t>
  </si>
  <si>
    <t>WSWHI</t>
  </si>
  <si>
    <t>CLYHER</t>
  </si>
  <si>
    <t>SNSHER</t>
  </si>
  <si>
    <t>RNGWS</t>
  </si>
  <si>
    <t>WSSOL</t>
  </si>
  <si>
    <t>USK567</t>
  </si>
  <si>
    <t>COD7A</t>
  </si>
  <si>
    <t>WSPOL</t>
  </si>
  <si>
    <t>NOROTH</t>
  </si>
  <si>
    <t>MEG7</t>
  </si>
  <si>
    <t>BLI67</t>
  </si>
  <si>
    <t>HER7EF</t>
  </si>
  <si>
    <t>NSSPR</t>
  </si>
  <si>
    <t>BSFWS</t>
  </si>
  <si>
    <t>COD6B</t>
  </si>
  <si>
    <t>NSPRA</t>
  </si>
  <si>
    <t>WSHER</t>
  </si>
  <si>
    <t>FARLIN</t>
  </si>
  <si>
    <t>ARG567</t>
  </si>
  <si>
    <t>NORLIN</t>
  </si>
  <si>
    <t>GFB567</t>
  </si>
  <si>
    <t>FARCH</t>
  </si>
  <si>
    <t>WHBNORTH</t>
  </si>
  <si>
    <t>GLH246</t>
  </si>
  <si>
    <t>SPR7DE</t>
  </si>
  <si>
    <t>NORUSK</t>
  </si>
  <si>
    <t>NSMAC</t>
  </si>
  <si>
    <t>FAROTH</t>
  </si>
  <si>
    <t>ASHER</t>
  </si>
  <si>
    <t>FARSAI</t>
  </si>
  <si>
    <t>FARRED</t>
  </si>
  <si>
    <t>NORNEP</t>
  </si>
  <si>
    <t>PO NAME</t>
  </si>
  <si>
    <t>SW handliners</t>
  </si>
  <si>
    <t>Under 10s</t>
  </si>
  <si>
    <t>Under 10s realign</t>
  </si>
  <si>
    <t>UK total</t>
  </si>
  <si>
    <t xml:space="preserve">   Non Sector England</t>
  </si>
  <si>
    <t xml:space="preserve">   Non Sector Wales</t>
  </si>
  <si>
    <t xml:space="preserve">   Non Sector Scotland</t>
  </si>
  <si>
    <t xml:space="preserve">   Non Sector N Ireland</t>
  </si>
  <si>
    <t>HP Allocation</t>
  </si>
  <si>
    <t>Allocation based on FQAs</t>
  </si>
  <si>
    <t>Total FQAs (exclude U10s for English NS Whiting)</t>
  </si>
  <si>
    <t>FQAs - U10s equivalent</t>
  </si>
  <si>
    <t>FQAs - sector and non sector</t>
  </si>
  <si>
    <t>allocate by FQAs</t>
  </si>
  <si>
    <t>Hague Pref</t>
  </si>
  <si>
    <t>Quota 2015</t>
  </si>
  <si>
    <t>AS Herring o/w Faroes 5b</t>
  </si>
  <si>
    <t>Realign to English U10s</t>
  </si>
  <si>
    <t>FQAs (exc dept)</t>
  </si>
  <si>
    <t>UK quota allocation</t>
  </si>
  <si>
    <t>o/w uplift quota allocation</t>
  </si>
  <si>
    <t>Quota allocation</t>
  </si>
  <si>
    <t>England (realign U10s)</t>
  </si>
  <si>
    <t>o/w uplift quota allowance</t>
  </si>
  <si>
    <t>R'nose/ R'head Grenadier 5b67</t>
  </si>
  <si>
    <t>Cod 7bk</t>
  </si>
  <si>
    <t>Haddock 7</t>
  </si>
  <si>
    <t>Herring 4c74</t>
  </si>
  <si>
    <t>Roundnose Grenadier 5b67</t>
  </si>
  <si>
    <t>o/w English U10s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</si>
</sst>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#,##0;[Red]\-#,##0;0"/>
    <numFmt numFmtId="166" formatCode="0.0"/>
    <numFmt numFmtId="167" formatCode="[$-809]dd\ mmmm\ yyyy"/>
    <numFmt numFmtId="168" formatCode="0.0000"/>
    <numFmt numFmtId="169" formatCode="0.000"/>
    <numFmt numFmtId="170" formatCode="0.0000000"/>
    <numFmt numFmtId="171" formatCode="#,##0.0"/>
    <numFmt numFmtId="172" formatCode="0.000000"/>
    <numFmt numFmtId="173" formatCode="0.00000"/>
    <numFmt numFmtId="174" formatCode="0.0_ ;[Red]\-0.0\ "/>
    <numFmt numFmtId="175" formatCode="0.00000000"/>
    <numFmt numFmtId="176" formatCode="0.0%"/>
    <numFmt numFmtId="177" formatCode="0.00_ ;[Red]\-0.00\ "/>
    <numFmt numFmtId="178" formatCode="0.000_ ;[Red]\-0.000\ "/>
    <numFmt numFmtId="179" formatCode="0.00000000000"/>
    <numFmt numFmtId="180" formatCode="#,##0.000"/>
    <numFmt numFmtId="181" formatCode="0.000000000000"/>
    <numFmt numFmtId="182" formatCode="0.000000000"/>
    <numFmt numFmtId="183" formatCode="0.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0.0000000000000000000"/>
    <numFmt numFmtId="191" formatCode="0.00000000000000000000"/>
  </numFmts>
  <fonts count="6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 vertical="top" wrapText="1"/>
    </xf>
    <xf numFmtId="166" fontId="55" fillId="0" borderId="0" xfId="0" applyNumberFormat="1" applyFont="1" applyFill="1" applyBorder="1" applyAlignment="1">
      <alignment/>
    </xf>
    <xf numFmtId="166" fontId="5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/>
    </xf>
    <xf numFmtId="0" fontId="55" fillId="4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66" fontId="58" fillId="4" borderId="0" xfId="0" applyNumberFormat="1" applyFont="1" applyFill="1" applyBorder="1" applyAlignment="1">
      <alignment horizontal="right"/>
    </xf>
    <xf numFmtId="0" fontId="55" fillId="0" borderId="0" xfId="0" applyFont="1" applyAlignment="1">
      <alignment horizontal="right"/>
    </xf>
    <xf numFmtId="2" fontId="55" fillId="0" borderId="0" xfId="0" applyNumberFormat="1" applyFont="1" applyFill="1" applyBorder="1" applyAlignment="1">
      <alignment horizontal="right"/>
    </xf>
    <xf numFmtId="1" fontId="55" fillId="6" borderId="0" xfId="0" applyNumberFormat="1" applyFont="1" applyFill="1" applyBorder="1" applyAlignment="1">
      <alignment horizontal="right"/>
    </xf>
    <xf numFmtId="0" fontId="57" fillId="13" borderId="0" xfId="0" applyFont="1" applyFill="1" applyBorder="1" applyAlignment="1">
      <alignment/>
    </xf>
    <xf numFmtId="0" fontId="55" fillId="13" borderId="0" xfId="0" applyFont="1" applyFill="1" applyBorder="1" applyAlignment="1">
      <alignment/>
    </xf>
    <xf numFmtId="166" fontId="57" fillId="0" borderId="0" xfId="0" applyNumberFormat="1" applyFont="1" applyFill="1" applyBorder="1" applyAlignment="1">
      <alignment horizontal="right"/>
    </xf>
    <xf numFmtId="0" fontId="57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1" fontId="55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1" fontId="59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0" fontId="55" fillId="4" borderId="0" xfId="0" applyFont="1" applyFill="1" applyAlignment="1">
      <alignment horizontal="right"/>
    </xf>
    <xf numFmtId="0" fontId="55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5" fillId="11" borderId="0" xfId="0" applyFont="1" applyFill="1" applyBorder="1" applyAlignment="1">
      <alignment/>
    </xf>
    <xf numFmtId="0" fontId="57" fillId="11" borderId="0" xfId="0" applyFont="1" applyFill="1" applyBorder="1" applyAlignment="1">
      <alignment/>
    </xf>
    <xf numFmtId="0" fontId="61" fillId="0" borderId="0" xfId="0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55" fillId="0" borderId="0" xfId="0" applyFont="1" applyFill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166" fontId="62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55" fillId="0" borderId="0" xfId="0" applyFont="1" applyAlignment="1">
      <alignment/>
    </xf>
    <xf numFmtId="166" fontId="55" fillId="0" borderId="0" xfId="0" applyNumberFormat="1" applyFont="1" applyAlignment="1">
      <alignment/>
    </xf>
    <xf numFmtId="0" fontId="53" fillId="0" borderId="0" xfId="0" applyFont="1" applyAlignment="1">
      <alignment/>
    </xf>
    <xf numFmtId="0" fontId="55" fillId="3" borderId="0" xfId="0" applyFont="1" applyFill="1" applyBorder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right"/>
    </xf>
    <xf numFmtId="0" fontId="53" fillId="0" borderId="0" xfId="0" applyFont="1" applyAlignment="1">
      <alignment horizontal="right"/>
    </xf>
    <xf numFmtId="0" fontId="0" fillId="0" borderId="10" xfId="0" applyBorder="1" applyAlignment="1">
      <alignment horizontal="centerContinuous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right" wrapText="1"/>
    </xf>
    <xf numFmtId="166" fontId="5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166" fontId="3" fillId="3" borderId="0" xfId="0" applyNumberFormat="1" applyFont="1" applyFill="1" applyAlignment="1">
      <alignment/>
    </xf>
    <xf numFmtId="166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6" fontId="2" fillId="3" borderId="0" xfId="0" applyNumberFormat="1" applyFont="1" applyFill="1" applyAlignment="1">
      <alignment/>
    </xf>
    <xf numFmtId="0" fontId="55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 horizontal="right"/>
    </xf>
    <xf numFmtId="0" fontId="3" fillId="15" borderId="0" xfId="0" applyFont="1" applyFill="1" applyAlignment="1">
      <alignment horizontal="right"/>
    </xf>
    <xf numFmtId="0" fontId="3" fillId="3" borderId="0" xfId="0" applyFont="1" applyFill="1" applyBorder="1" applyAlignment="1">
      <alignment/>
    </xf>
    <xf numFmtId="1" fontId="55" fillId="3" borderId="0" xfId="0" applyNumberFormat="1" applyFont="1" applyFill="1" applyAlignment="1">
      <alignment/>
    </xf>
    <xf numFmtId="166" fontId="55" fillId="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61" fillId="0" borderId="0" xfId="0" applyFont="1" applyFill="1" applyBorder="1" applyAlignment="1">
      <alignment horizontal="right"/>
    </xf>
    <xf numFmtId="166" fontId="53" fillId="0" borderId="0" xfId="0" applyNumberFormat="1" applyFont="1" applyAlignment="1">
      <alignment/>
    </xf>
    <xf numFmtId="166" fontId="55" fillId="35" borderId="0" xfId="0" applyNumberFormat="1" applyFont="1" applyFill="1" applyBorder="1" applyAlignment="1">
      <alignment/>
    </xf>
    <xf numFmtId="166" fontId="53" fillId="36" borderId="0" xfId="0" applyNumberFormat="1" applyFont="1" applyFill="1" applyAlignment="1">
      <alignment/>
    </xf>
    <xf numFmtId="2" fontId="59" fillId="0" borderId="0" xfId="0" applyNumberFormat="1" applyFont="1" applyFill="1" applyBorder="1" applyAlignment="1">
      <alignment horizontal="right"/>
    </xf>
    <xf numFmtId="1" fontId="2" fillId="6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6" fontId="2" fillId="3" borderId="0" xfId="0" applyNumberFormat="1" applyFont="1" applyFill="1" applyAlignment="1">
      <alignment horizontal="right"/>
    </xf>
    <xf numFmtId="0" fontId="57" fillId="35" borderId="0" xfId="0" applyFont="1" applyFill="1" applyBorder="1" applyAlignment="1">
      <alignment/>
    </xf>
    <xf numFmtId="166" fontId="57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4" fillId="13" borderId="0" xfId="0" applyFont="1" applyFill="1" applyBorder="1" applyAlignment="1">
      <alignment/>
    </xf>
    <xf numFmtId="166" fontId="64" fillId="0" borderId="0" xfId="0" applyNumberFormat="1" applyFont="1" applyFill="1" applyBorder="1" applyAlignment="1">
      <alignment horizontal="right"/>
    </xf>
    <xf numFmtId="166" fontId="64" fillId="0" borderId="0" xfId="0" applyNumberFormat="1" applyFont="1" applyFill="1" applyBorder="1" applyAlignment="1" quotePrefix="1">
      <alignment horizontal="right"/>
    </xf>
    <xf numFmtId="2" fontId="57" fillId="35" borderId="0" xfId="0" applyNumberFormat="1" applyFont="1" applyFill="1" applyBorder="1" applyAlignment="1">
      <alignment/>
    </xf>
    <xf numFmtId="2" fontId="55" fillId="35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1" fontId="59" fillId="0" borderId="0" xfId="0" applyNumberFormat="1" applyFont="1" applyFill="1" applyBorder="1" applyAlignment="1">
      <alignment horizontal="right"/>
    </xf>
    <xf numFmtId="0" fontId="3" fillId="0" borderId="0" xfId="57" applyFill="1" applyBorder="1">
      <alignment/>
      <protection/>
    </xf>
    <xf numFmtId="0" fontId="0" fillId="0" borderId="0" xfId="0" applyFill="1" applyAlignment="1">
      <alignment/>
    </xf>
    <xf numFmtId="0" fontId="6" fillId="0" borderId="0" xfId="57" applyFont="1" applyFill="1" applyBorder="1" applyAlignment="1">
      <alignment horizontal="left"/>
      <protection/>
    </xf>
    <xf numFmtId="0" fontId="57" fillId="0" borderId="0" xfId="0" applyFont="1" applyAlignment="1">
      <alignment/>
    </xf>
    <xf numFmtId="0" fontId="55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59" applyFont="1" applyFill="1" applyBorder="1">
      <alignment/>
      <protection/>
    </xf>
    <xf numFmtId="166" fontId="57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1" fontId="55" fillId="0" borderId="0" xfId="0" applyNumberFormat="1" applyFont="1" applyFill="1" applyAlignment="1">
      <alignment/>
    </xf>
    <xf numFmtId="0" fontId="55" fillId="0" borderId="0" xfId="0" applyFont="1" applyAlignment="1" quotePrefix="1">
      <alignment/>
    </xf>
    <xf numFmtId="0" fontId="57" fillId="0" borderId="0" xfId="0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166" fontId="55" fillId="37" borderId="0" xfId="0" applyNumberFormat="1" applyFont="1" applyFill="1" applyBorder="1" applyAlignment="1">
      <alignment/>
    </xf>
    <xf numFmtId="2" fontId="65" fillId="0" borderId="0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4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166" fontId="57" fillId="36" borderId="0" xfId="0" applyNumberFormat="1" applyFont="1" applyFill="1" applyAlignment="1">
      <alignment/>
    </xf>
    <xf numFmtId="166" fontId="55" fillId="36" borderId="0" xfId="0" applyNumberFormat="1" applyFont="1" applyFill="1" applyAlignment="1">
      <alignment/>
    </xf>
    <xf numFmtId="0" fontId="2" fillId="0" borderId="0" xfId="57" applyFont="1" applyFill="1" applyBorder="1" applyAlignment="1">
      <alignment horizontal="right"/>
      <protection/>
    </xf>
    <xf numFmtId="0" fontId="55" fillId="36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55" fillId="10" borderId="0" xfId="0" applyNumberFormat="1" applyFont="1" applyFill="1" applyAlignment="1">
      <alignment/>
    </xf>
    <xf numFmtId="1" fontId="55" fillId="10" borderId="0" xfId="0" applyNumberFormat="1" applyFont="1" applyFill="1" applyAlignment="1">
      <alignment/>
    </xf>
    <xf numFmtId="0" fontId="57" fillId="16" borderId="0" xfId="0" applyFont="1" applyFill="1" applyBorder="1" applyAlignment="1">
      <alignment/>
    </xf>
    <xf numFmtId="0" fontId="55" fillId="16" borderId="0" xfId="0" applyFont="1" applyFill="1" applyBorder="1" applyAlignment="1">
      <alignment/>
    </xf>
    <xf numFmtId="171" fontId="55" fillId="0" borderId="0" xfId="0" applyNumberFormat="1" applyFont="1" applyFill="1" applyBorder="1" applyAlignment="1">
      <alignment horizontal="right"/>
    </xf>
    <xf numFmtId="1" fontId="2" fillId="0" borderId="0" xfId="57" applyNumberFormat="1" applyFont="1" applyFill="1" applyBorder="1" applyAlignment="1">
      <alignment horizontal="right"/>
      <protection/>
    </xf>
    <xf numFmtId="1" fontId="60" fillId="0" borderId="0" xfId="0" applyNumberFormat="1" applyFont="1" applyFill="1" applyBorder="1" applyAlignment="1">
      <alignment horizontal="right"/>
    </xf>
    <xf numFmtId="0" fontId="57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55" fillId="38" borderId="0" xfId="0" applyFont="1" applyFill="1" applyBorder="1" applyAlignment="1">
      <alignment/>
    </xf>
    <xf numFmtId="166" fontId="57" fillId="38" borderId="0" xfId="0" applyNumberFormat="1" applyFont="1" applyFill="1" applyBorder="1" applyAlignment="1">
      <alignment/>
    </xf>
    <xf numFmtId="166" fontId="55" fillId="38" borderId="0" xfId="0" applyNumberFormat="1" applyFont="1" applyFill="1" applyBorder="1" applyAlignment="1">
      <alignment/>
    </xf>
    <xf numFmtId="166" fontId="57" fillId="39" borderId="0" xfId="0" applyNumberFormat="1" applyFont="1" applyFill="1" applyBorder="1" applyAlignment="1">
      <alignment/>
    </xf>
    <xf numFmtId="166" fontId="55" fillId="39" borderId="0" xfId="0" applyNumberFormat="1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0" xfId="58" applyFill="1" applyBorder="1">
      <alignment/>
      <protection/>
    </xf>
    <xf numFmtId="0" fontId="2" fillId="0" borderId="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 2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9">
    <dxf>
      <font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0" tint="-0.24993999302387238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tabSelected="1"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8.88671875" defaultRowHeight="15"/>
  <cols>
    <col min="1" max="1" width="19.88671875" style="2" bestFit="1" customWidth="1"/>
    <col min="2" max="75" width="8.88671875" style="2" customWidth="1"/>
    <col min="76" max="76" width="8.88671875" style="89" customWidth="1"/>
    <col min="77" max="96" width="8.88671875" style="2" customWidth="1"/>
    <col min="97" max="16384" width="8.88671875" style="2" customWidth="1"/>
  </cols>
  <sheetData>
    <row r="1" spans="2:102" ht="12.75">
      <c r="B1" s="4" t="s">
        <v>31</v>
      </c>
      <c r="C1" s="4" t="s">
        <v>31</v>
      </c>
      <c r="D1" s="4" t="s">
        <v>31</v>
      </c>
      <c r="E1" s="4" t="s">
        <v>31</v>
      </c>
      <c r="F1" s="4" t="s">
        <v>31</v>
      </c>
      <c r="G1" s="4" t="s">
        <v>31</v>
      </c>
      <c r="H1" s="4" t="s">
        <v>31</v>
      </c>
      <c r="I1" s="4" t="s">
        <v>31</v>
      </c>
      <c r="J1" s="4" t="s">
        <v>31</v>
      </c>
      <c r="K1" s="4" t="s">
        <v>31</v>
      </c>
      <c r="L1" s="4" t="s">
        <v>31</v>
      </c>
      <c r="M1" s="4" t="s">
        <v>31</v>
      </c>
      <c r="N1" s="4" t="s">
        <v>31</v>
      </c>
      <c r="O1" s="4" t="s">
        <v>31</v>
      </c>
      <c r="P1" s="4" t="s">
        <v>31</v>
      </c>
      <c r="Q1" s="4" t="s">
        <v>31</v>
      </c>
      <c r="R1" s="4" t="s">
        <v>31</v>
      </c>
      <c r="S1" s="4" t="s">
        <v>31</v>
      </c>
      <c r="T1" s="4" t="s">
        <v>31</v>
      </c>
      <c r="U1" s="4" t="s">
        <v>31</v>
      </c>
      <c r="V1" s="4" t="s">
        <v>31</v>
      </c>
      <c r="W1" s="4" t="s">
        <v>31</v>
      </c>
      <c r="X1" s="4" t="s">
        <v>31</v>
      </c>
      <c r="Y1" s="4" t="s">
        <v>31</v>
      </c>
      <c r="Z1" s="4" t="s">
        <v>31</v>
      </c>
      <c r="AA1" s="4" t="s">
        <v>31</v>
      </c>
      <c r="AB1" s="4" t="s">
        <v>31</v>
      </c>
      <c r="AC1" s="4" t="s">
        <v>38</v>
      </c>
      <c r="AD1" s="4" t="s">
        <v>38</v>
      </c>
      <c r="AE1" s="4" t="s">
        <v>38</v>
      </c>
      <c r="AF1" s="4" t="s">
        <v>38</v>
      </c>
      <c r="AG1" s="4" t="s">
        <v>38</v>
      </c>
      <c r="AH1" s="4" t="s">
        <v>38</v>
      </c>
      <c r="AI1" s="4" t="s">
        <v>64</v>
      </c>
      <c r="AJ1" s="4" t="s">
        <v>64</v>
      </c>
      <c r="AK1" s="4" t="s">
        <v>64</v>
      </c>
      <c r="AL1" s="4" t="s">
        <v>64</v>
      </c>
      <c r="AM1" s="4" t="s">
        <v>64</v>
      </c>
      <c r="AN1" s="4" t="s">
        <v>64</v>
      </c>
      <c r="AO1" s="4" t="s">
        <v>64</v>
      </c>
      <c r="AP1" s="4" t="s">
        <v>64</v>
      </c>
      <c r="AQ1" s="4" t="s">
        <v>64</v>
      </c>
      <c r="AR1" s="4" t="s">
        <v>64</v>
      </c>
      <c r="AS1" s="4" t="s">
        <v>64</v>
      </c>
      <c r="AT1" s="4" t="s">
        <v>64</v>
      </c>
      <c r="AU1" s="4" t="s">
        <v>64</v>
      </c>
      <c r="AV1" s="4" t="s">
        <v>64</v>
      </c>
      <c r="AW1" s="4" t="s">
        <v>64</v>
      </c>
      <c r="AX1" s="4" t="s">
        <v>64</v>
      </c>
      <c r="AY1" s="4" t="s">
        <v>64</v>
      </c>
      <c r="AZ1" s="4" t="s">
        <v>64</v>
      </c>
      <c r="BA1" s="4" t="s">
        <v>64</v>
      </c>
      <c r="BB1" s="4" t="s">
        <v>64</v>
      </c>
      <c r="BC1" s="4" t="s">
        <v>64</v>
      </c>
      <c r="BD1" s="4" t="s">
        <v>64</v>
      </c>
      <c r="BE1" s="4" t="s">
        <v>64</v>
      </c>
      <c r="BF1" s="4" t="s">
        <v>64</v>
      </c>
      <c r="BG1" s="4" t="s">
        <v>64</v>
      </c>
      <c r="BH1" s="4" t="s">
        <v>64</v>
      </c>
      <c r="BI1" s="4" t="s">
        <v>64</v>
      </c>
      <c r="BJ1" s="4" t="s">
        <v>64</v>
      </c>
      <c r="BK1" s="4" t="s">
        <v>64</v>
      </c>
      <c r="BL1" s="4" t="s">
        <v>64</v>
      </c>
      <c r="BM1" s="4" t="s">
        <v>83</v>
      </c>
      <c r="BN1" s="4" t="s">
        <v>83</v>
      </c>
      <c r="BO1" s="4" t="s">
        <v>83</v>
      </c>
      <c r="BP1" s="4" t="s">
        <v>83</v>
      </c>
      <c r="BQ1" s="4" t="s">
        <v>83</v>
      </c>
      <c r="BR1" s="4" t="s">
        <v>83</v>
      </c>
      <c r="BS1" s="4" t="s">
        <v>83</v>
      </c>
      <c r="BT1" s="4" t="s">
        <v>83</v>
      </c>
      <c r="BU1" s="4" t="s">
        <v>83</v>
      </c>
      <c r="BV1" s="4" t="s">
        <v>83</v>
      </c>
      <c r="BW1" s="4" t="s">
        <v>83</v>
      </c>
      <c r="BX1" s="4" t="s">
        <v>83</v>
      </c>
      <c r="BY1" s="4" t="s">
        <v>83</v>
      </c>
      <c r="BZ1" s="4" t="s">
        <v>83</v>
      </c>
      <c r="CA1" s="4" t="s">
        <v>83</v>
      </c>
      <c r="CB1" s="4" t="s">
        <v>83</v>
      </c>
      <c r="CC1" s="4" t="s">
        <v>83</v>
      </c>
      <c r="CD1" s="4" t="s">
        <v>83</v>
      </c>
      <c r="CE1" s="4" t="s">
        <v>83</v>
      </c>
      <c r="CF1" s="4" t="s">
        <v>83</v>
      </c>
      <c r="CG1" s="4" t="s">
        <v>83</v>
      </c>
      <c r="CH1" s="4" t="s">
        <v>84</v>
      </c>
      <c r="CI1" s="4" t="s">
        <v>84</v>
      </c>
      <c r="CJ1" s="4" t="s">
        <v>84</v>
      </c>
      <c r="CK1" s="4" t="s">
        <v>84</v>
      </c>
      <c r="CL1" s="4" t="s">
        <v>84</v>
      </c>
      <c r="CM1" s="4" t="s">
        <v>84</v>
      </c>
      <c r="CN1" s="4" t="s">
        <v>84</v>
      </c>
      <c r="CO1" s="4" t="s">
        <v>84</v>
      </c>
      <c r="CP1" s="4" t="s">
        <v>84</v>
      </c>
      <c r="CQ1" s="4" t="s">
        <v>84</v>
      </c>
      <c r="CR1" s="4" t="s">
        <v>84</v>
      </c>
      <c r="CS1" s="4" t="s">
        <v>84</v>
      </c>
      <c r="CT1" s="4" t="s">
        <v>183</v>
      </c>
      <c r="CU1" s="4" t="s">
        <v>183</v>
      </c>
      <c r="CV1" s="4" t="s">
        <v>183</v>
      </c>
      <c r="CW1" s="4" t="s">
        <v>183</v>
      </c>
      <c r="CX1" s="4" t="s">
        <v>183</v>
      </c>
    </row>
    <row r="2" spans="2:102" ht="24.75" customHeight="1"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128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158</v>
      </c>
      <c r="AA2" s="5" t="s">
        <v>159</v>
      </c>
      <c r="AB2" s="5" t="s">
        <v>160</v>
      </c>
      <c r="AC2" s="8" t="s">
        <v>33</v>
      </c>
      <c r="AD2" s="8" t="s">
        <v>197</v>
      </c>
      <c r="AE2" s="8" t="s">
        <v>34</v>
      </c>
      <c r="AF2" s="8" t="s">
        <v>35</v>
      </c>
      <c r="AG2" s="9" t="s">
        <v>36</v>
      </c>
      <c r="AH2" s="9" t="s">
        <v>37</v>
      </c>
      <c r="AI2" s="5" t="s">
        <v>40</v>
      </c>
      <c r="AJ2" s="5" t="s">
        <v>41</v>
      </c>
      <c r="AK2" s="5" t="s">
        <v>42</v>
      </c>
      <c r="AL2" s="5" t="s">
        <v>43</v>
      </c>
      <c r="AM2" s="5" t="s">
        <v>44</v>
      </c>
      <c r="AN2" s="5" t="s">
        <v>45</v>
      </c>
      <c r="AO2" s="5" t="s">
        <v>46</v>
      </c>
      <c r="AP2" s="5" t="s">
        <v>47</v>
      </c>
      <c r="AQ2" s="5" t="s">
        <v>48</v>
      </c>
      <c r="AR2" s="5" t="s">
        <v>49</v>
      </c>
      <c r="AS2" s="5" t="s">
        <v>50</v>
      </c>
      <c r="AT2" s="5" t="s">
        <v>148</v>
      </c>
      <c r="AU2" s="5" t="s">
        <v>149</v>
      </c>
      <c r="AV2" s="5" t="s">
        <v>150</v>
      </c>
      <c r="AW2" s="5" t="s">
        <v>151</v>
      </c>
      <c r="AX2" s="5" t="s">
        <v>51</v>
      </c>
      <c r="AY2" s="5" t="s">
        <v>52</v>
      </c>
      <c r="AZ2" s="5" t="s">
        <v>53</v>
      </c>
      <c r="BA2" s="5" t="s">
        <v>54</v>
      </c>
      <c r="BB2" s="3" t="s">
        <v>153</v>
      </c>
      <c r="BC2" s="5" t="s">
        <v>55</v>
      </c>
      <c r="BD2" s="5" t="s">
        <v>56</v>
      </c>
      <c r="BE2" s="5" t="s">
        <v>57</v>
      </c>
      <c r="BF2" s="5" t="s">
        <v>58</v>
      </c>
      <c r="BG2" s="5" t="s">
        <v>59</v>
      </c>
      <c r="BH2" s="5" t="s">
        <v>61</v>
      </c>
      <c r="BI2" s="5" t="s">
        <v>60</v>
      </c>
      <c r="BJ2" s="5" t="s">
        <v>62</v>
      </c>
      <c r="BK2" s="5" t="s">
        <v>63</v>
      </c>
      <c r="BL2" s="36" t="s">
        <v>94</v>
      </c>
      <c r="BM2" s="5" t="s">
        <v>65</v>
      </c>
      <c r="BN2" s="5" t="s">
        <v>66</v>
      </c>
      <c r="BO2" s="5" t="s">
        <v>67</v>
      </c>
      <c r="BP2" s="3" t="s">
        <v>96</v>
      </c>
      <c r="BQ2" s="5" t="s">
        <v>68</v>
      </c>
      <c r="BR2" s="3" t="s">
        <v>80</v>
      </c>
      <c r="BS2" s="5" t="s">
        <v>69</v>
      </c>
      <c r="BT2" s="5" t="s">
        <v>81</v>
      </c>
      <c r="BU2" s="5" t="s">
        <v>82</v>
      </c>
      <c r="BV2" s="3" t="s">
        <v>70</v>
      </c>
      <c r="BW2" s="5" t="s">
        <v>72</v>
      </c>
      <c r="BX2" s="3" t="s">
        <v>296</v>
      </c>
      <c r="BY2" s="3" t="s">
        <v>73</v>
      </c>
      <c r="BZ2" s="5" t="s">
        <v>71</v>
      </c>
      <c r="CA2" s="3" t="s">
        <v>74</v>
      </c>
      <c r="CB2" s="3" t="s">
        <v>75</v>
      </c>
      <c r="CC2" s="3" t="s">
        <v>76</v>
      </c>
      <c r="CD2" s="3" t="s">
        <v>77</v>
      </c>
      <c r="CE2" s="3" t="s">
        <v>78</v>
      </c>
      <c r="CF2" s="3" t="s">
        <v>79</v>
      </c>
      <c r="CG2" s="54" t="s">
        <v>194</v>
      </c>
      <c r="CH2" s="5" t="s">
        <v>86</v>
      </c>
      <c r="CI2" s="5" t="s">
        <v>85</v>
      </c>
      <c r="CJ2" s="5" t="s">
        <v>87</v>
      </c>
      <c r="CK2" s="5" t="s">
        <v>88</v>
      </c>
      <c r="CL2" s="36" t="s">
        <v>161</v>
      </c>
      <c r="CM2" s="36" t="s">
        <v>304</v>
      </c>
      <c r="CN2" s="5" t="s">
        <v>89</v>
      </c>
      <c r="CO2" s="36" t="s">
        <v>95</v>
      </c>
      <c r="CP2" s="5" t="s">
        <v>90</v>
      </c>
      <c r="CQ2" s="5" t="s">
        <v>91</v>
      </c>
      <c r="CR2" s="5" t="s">
        <v>92</v>
      </c>
      <c r="CS2" s="5" t="s">
        <v>93</v>
      </c>
      <c r="CT2" s="54" t="s">
        <v>192</v>
      </c>
      <c r="CU2" s="54" t="s">
        <v>193</v>
      </c>
      <c r="CV2" s="54" t="s">
        <v>189</v>
      </c>
      <c r="CW2" s="54" t="s">
        <v>190</v>
      </c>
      <c r="CX2" s="54" t="s">
        <v>191</v>
      </c>
    </row>
    <row r="3" spans="1:102" ht="12.75">
      <c r="A3" s="25" t="s">
        <v>299</v>
      </c>
      <c r="B3" s="26">
        <v>10</v>
      </c>
      <c r="C3" s="26">
        <v>627</v>
      </c>
      <c r="D3" s="26">
        <v>575</v>
      </c>
      <c r="E3" s="26">
        <v>219</v>
      </c>
      <c r="F3" s="26">
        <v>64</v>
      </c>
      <c r="G3" s="26">
        <v>281</v>
      </c>
      <c r="H3" s="26">
        <v>3621</v>
      </c>
      <c r="I3" s="26">
        <v>55</v>
      </c>
      <c r="J3" s="26">
        <v>17</v>
      </c>
      <c r="K3" s="26">
        <v>42</v>
      </c>
      <c r="L3" s="26">
        <v>341</v>
      </c>
      <c r="M3" s="26">
        <v>181</v>
      </c>
      <c r="N3" s="26">
        <v>31</v>
      </c>
      <c r="O3" s="26">
        <v>2444</v>
      </c>
      <c r="P3" s="26">
        <v>434</v>
      </c>
      <c r="Q3" s="26">
        <v>6027</v>
      </c>
      <c r="R3" s="76">
        <v>602.7</v>
      </c>
      <c r="S3" s="26">
        <v>2617</v>
      </c>
      <c r="T3" s="26">
        <v>792</v>
      </c>
      <c r="U3" s="26">
        <v>726</v>
      </c>
      <c r="V3" s="26">
        <v>11125</v>
      </c>
      <c r="W3" s="26">
        <v>1656</v>
      </c>
      <c r="X3" s="26">
        <v>2353</v>
      </c>
      <c r="Y3" s="26">
        <v>7659</v>
      </c>
      <c r="Z3" s="26">
        <v>272</v>
      </c>
      <c r="AA3" s="26">
        <v>2076</v>
      </c>
      <c r="AB3" s="26">
        <v>145</v>
      </c>
      <c r="AC3" s="26">
        <v>3384</v>
      </c>
      <c r="AD3" s="26">
        <v>5546</v>
      </c>
      <c r="AE3" s="26">
        <v>465</v>
      </c>
      <c r="AF3" s="26">
        <v>2710</v>
      </c>
      <c r="AG3" s="26">
        <v>2702</v>
      </c>
      <c r="AH3" s="26">
        <v>12547</v>
      </c>
      <c r="AI3" s="26">
        <v>13107</v>
      </c>
      <c r="AJ3" s="26">
        <v>40141</v>
      </c>
      <c r="AK3" s="26">
        <v>8438</v>
      </c>
      <c r="AL3" s="26">
        <v>5232</v>
      </c>
      <c r="AM3" s="26">
        <v>34864</v>
      </c>
      <c r="AN3" s="26">
        <v>568</v>
      </c>
      <c r="AO3" s="26">
        <v>629</v>
      </c>
      <c r="AP3" s="26">
        <v>11865</v>
      </c>
      <c r="AQ3" s="26">
        <v>3188</v>
      </c>
      <c r="AR3" s="26">
        <v>9169</v>
      </c>
      <c r="AS3" s="26">
        <v>2540</v>
      </c>
      <c r="AT3" s="26">
        <v>3904</v>
      </c>
      <c r="AU3" s="26">
        <v>849</v>
      </c>
      <c r="AV3" s="26">
        <v>1588</v>
      </c>
      <c r="AW3" s="26">
        <v>693</v>
      </c>
      <c r="AX3" s="26">
        <v>538</v>
      </c>
      <c r="AY3" s="26">
        <v>0</v>
      </c>
      <c r="AZ3" s="26">
        <v>45</v>
      </c>
      <c r="BA3" s="26">
        <v>4881</v>
      </c>
      <c r="BB3" s="30">
        <v>976.2</v>
      </c>
      <c r="BC3" s="26">
        <v>2509</v>
      </c>
      <c r="BD3" s="90">
        <v>122</v>
      </c>
      <c r="BE3" s="26">
        <v>2987</v>
      </c>
      <c r="BF3" s="26">
        <v>388</v>
      </c>
      <c r="BG3" s="26">
        <v>11</v>
      </c>
      <c r="BH3" s="26">
        <v>16134</v>
      </c>
      <c r="BI3" s="26">
        <v>1962</v>
      </c>
      <c r="BJ3" s="26">
        <v>1635</v>
      </c>
      <c r="BK3" s="26">
        <v>145</v>
      </c>
      <c r="BL3" s="26">
        <v>1017</v>
      </c>
      <c r="BM3" s="26">
        <v>70348</v>
      </c>
      <c r="BN3" s="26">
        <v>0</v>
      </c>
      <c r="BO3" s="26">
        <v>208557</v>
      </c>
      <c r="BP3" s="26">
        <v>125873</v>
      </c>
      <c r="BQ3" s="26">
        <v>1661</v>
      </c>
      <c r="BR3" s="26">
        <v>490</v>
      </c>
      <c r="BS3" s="26">
        <v>0</v>
      </c>
      <c r="BT3" s="26">
        <v>1314</v>
      </c>
      <c r="BU3" s="26">
        <v>10002</v>
      </c>
      <c r="BV3" s="26">
        <v>41137</v>
      </c>
      <c r="BW3" s="26">
        <v>4519</v>
      </c>
      <c r="BX3" s="90">
        <v>1314</v>
      </c>
      <c r="BY3" s="26">
        <v>241</v>
      </c>
      <c r="BZ3" s="90">
        <v>0</v>
      </c>
      <c r="CA3" s="90">
        <v>0</v>
      </c>
      <c r="CB3" s="90">
        <v>0</v>
      </c>
      <c r="CC3" s="90">
        <v>0</v>
      </c>
      <c r="CD3" s="90">
        <v>0</v>
      </c>
      <c r="CE3" s="90">
        <v>0</v>
      </c>
      <c r="CF3" s="26">
        <v>16971</v>
      </c>
      <c r="CG3" s="26">
        <v>1100</v>
      </c>
      <c r="CH3" s="26">
        <v>96</v>
      </c>
      <c r="CI3" s="26">
        <v>2242</v>
      </c>
      <c r="CJ3" s="26">
        <v>264</v>
      </c>
      <c r="CK3" s="26">
        <v>3484</v>
      </c>
      <c r="CL3" s="26">
        <v>191</v>
      </c>
      <c r="CM3" s="90">
        <v>197</v>
      </c>
      <c r="CN3" s="26">
        <v>912</v>
      </c>
      <c r="CO3" s="26">
        <v>977</v>
      </c>
      <c r="CP3" s="26">
        <v>269</v>
      </c>
      <c r="CQ3" s="26">
        <v>104</v>
      </c>
      <c r="CR3" s="26">
        <v>53</v>
      </c>
      <c r="CS3" s="26">
        <v>4</v>
      </c>
      <c r="CT3" s="26">
        <v>817</v>
      </c>
      <c r="CU3" s="26">
        <v>120</v>
      </c>
      <c r="CV3" s="26">
        <v>5</v>
      </c>
      <c r="CW3" s="26">
        <v>696</v>
      </c>
      <c r="CX3" s="26">
        <v>189</v>
      </c>
    </row>
    <row r="4" spans="1:112" ht="12.75">
      <c r="A4" s="28" t="s">
        <v>300</v>
      </c>
      <c r="B4" s="121"/>
      <c r="C4" s="121">
        <v>50</v>
      </c>
      <c r="D4" s="121"/>
      <c r="E4" s="121">
        <v>1</v>
      </c>
      <c r="F4" s="121"/>
      <c r="G4" s="121"/>
      <c r="H4" s="121"/>
      <c r="I4" s="121"/>
      <c r="J4" s="121"/>
      <c r="K4" s="121"/>
      <c r="L4" s="121"/>
      <c r="M4" s="121"/>
      <c r="N4" s="121"/>
      <c r="O4" s="121">
        <v>415</v>
      </c>
      <c r="P4" s="121"/>
      <c r="Q4" s="121"/>
      <c r="R4" s="121"/>
      <c r="S4" s="121"/>
      <c r="T4" s="121">
        <v>170</v>
      </c>
      <c r="U4" s="121"/>
      <c r="V4" s="121">
        <v>1102</v>
      </c>
      <c r="W4" s="121"/>
      <c r="X4" s="121"/>
      <c r="Y4" s="121">
        <v>709</v>
      </c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>
        <v>5920</v>
      </c>
      <c r="AK4" s="121"/>
      <c r="AL4" s="121">
        <v>282</v>
      </c>
      <c r="AM4" s="121">
        <v>884</v>
      </c>
      <c r="AN4" s="121">
        <v>8</v>
      </c>
      <c r="AO4" s="121"/>
      <c r="AP4" s="121">
        <v>359</v>
      </c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>
        <v>436</v>
      </c>
      <c r="BB4" s="121"/>
      <c r="BC4" s="121"/>
      <c r="BD4" s="121"/>
      <c r="BE4" s="121"/>
      <c r="BF4" s="121"/>
      <c r="BG4" s="121"/>
      <c r="BH4" s="121">
        <v>238</v>
      </c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89"/>
      <c r="CZ4" s="89"/>
      <c r="DA4" s="89"/>
      <c r="DB4" s="89"/>
      <c r="DC4" s="89"/>
      <c r="DD4" s="89"/>
      <c r="DE4" s="89"/>
      <c r="DF4" s="89"/>
      <c r="DG4" s="89"/>
      <c r="DH4" s="89"/>
    </row>
    <row r="5" spans="1:255" ht="12.75">
      <c r="A5" s="33" t="s">
        <v>154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89"/>
      <c r="N5" s="112"/>
      <c r="O5" s="112"/>
      <c r="P5" s="112"/>
      <c r="Q5" s="112"/>
      <c r="R5" s="89"/>
      <c r="S5" s="112"/>
      <c r="T5" s="89"/>
      <c r="U5" s="112"/>
      <c r="V5" s="112"/>
      <c r="W5" s="89"/>
      <c r="X5" s="112"/>
      <c r="Y5" s="112"/>
      <c r="Z5" s="89"/>
      <c r="AA5" s="89"/>
      <c r="AB5" s="89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89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89"/>
      <c r="BQ5" s="112"/>
      <c r="BR5" s="112"/>
      <c r="BS5" s="112"/>
      <c r="BT5" s="112"/>
      <c r="BU5" s="112"/>
      <c r="BV5" s="112"/>
      <c r="BW5" s="112"/>
      <c r="BY5" s="112"/>
      <c r="BZ5" s="112"/>
      <c r="CA5" s="89"/>
      <c r="CB5" s="89"/>
      <c r="CC5" s="89"/>
      <c r="CD5" s="89"/>
      <c r="CE5" s="89"/>
      <c r="CF5" s="89"/>
      <c r="CG5" s="89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</row>
    <row r="6" spans="1:102" ht="12.75">
      <c r="A6" s="32" t="s">
        <v>122</v>
      </c>
      <c r="B6" s="7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7">
        <v>3129</v>
      </c>
      <c r="AK6" s="7">
        <v>1787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/>
      <c r="AZ6" s="4"/>
      <c r="BA6" s="4">
        <v>0</v>
      </c>
      <c r="BB6" s="39">
        <f>BA6*0.2</f>
        <v>0</v>
      </c>
      <c r="BC6" s="4">
        <v>0</v>
      </c>
      <c r="BD6" s="4"/>
      <c r="BE6" s="7">
        <v>1935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</row>
    <row r="7" spans="1:102" ht="12.75">
      <c r="A7" s="32" t="s">
        <v>185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/>
      <c r="AZ7" s="4"/>
      <c r="BA7" s="4">
        <v>0</v>
      </c>
      <c r="BB7" s="4">
        <v>0</v>
      </c>
      <c r="BC7" s="4">
        <v>0</v>
      </c>
      <c r="BD7" s="4"/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</row>
    <row r="8" spans="1:102" ht="12.75">
      <c r="A8" s="32" t="s">
        <v>152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/>
      <c r="AZ8" s="4"/>
      <c r="BA8" s="4">
        <v>0</v>
      </c>
      <c r="BB8" s="39">
        <f>BA8*0.2</f>
        <v>0</v>
      </c>
      <c r="BC8" s="4">
        <v>0</v>
      </c>
      <c r="BD8" s="4"/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7">
        <v>1750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</row>
    <row r="9" spans="1:102" ht="12.75">
      <c r="A9" s="32" t="s">
        <v>155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/>
      <c r="AZ9" s="4"/>
      <c r="BA9" s="4">
        <v>0</v>
      </c>
      <c r="BB9" s="4">
        <v>0</v>
      </c>
      <c r="BC9" s="4">
        <v>0</v>
      </c>
      <c r="BD9" s="4"/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7">
        <f>MAX(0.232*BQ3,300)</f>
        <v>385.35200000000003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</row>
    <row r="10" spans="1:102" ht="12.75">
      <c r="A10" s="32" t="s">
        <v>145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7">
        <f>MAX(0.008*AC3,30)</f>
        <v>30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/>
      <c r="AZ10" s="4"/>
      <c r="BA10" s="4">
        <v>0</v>
      </c>
      <c r="BB10" s="39">
        <f>BA10*0.2</f>
        <v>0</v>
      </c>
      <c r="BC10" s="4">
        <v>0</v>
      </c>
      <c r="BD10" s="4"/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</row>
    <row r="11" spans="1:102" ht="12.75">
      <c r="A11" s="10" t="s">
        <v>156</v>
      </c>
      <c r="B11" s="88">
        <f>B3-SUM(B6:B10)</f>
        <v>9</v>
      </c>
      <c r="C11" s="88">
        <f aca="true" t="shared" si="0" ref="C11:AX11">C3-SUM(C6:C10)</f>
        <v>627</v>
      </c>
      <c r="D11" s="88">
        <f t="shared" si="0"/>
        <v>575</v>
      </c>
      <c r="E11" s="88">
        <f t="shared" si="0"/>
        <v>219</v>
      </c>
      <c r="F11" s="88">
        <f t="shared" si="0"/>
        <v>64</v>
      </c>
      <c r="G11" s="88">
        <f t="shared" si="0"/>
        <v>281</v>
      </c>
      <c r="H11" s="88">
        <f t="shared" si="0"/>
        <v>3621</v>
      </c>
      <c r="I11" s="88">
        <f t="shared" si="0"/>
        <v>55</v>
      </c>
      <c r="J11" s="88">
        <f t="shared" si="0"/>
        <v>17</v>
      </c>
      <c r="K11" s="88">
        <f t="shared" si="0"/>
        <v>42</v>
      </c>
      <c r="L11" s="88">
        <f t="shared" si="0"/>
        <v>341</v>
      </c>
      <c r="M11" s="88">
        <f t="shared" si="0"/>
        <v>181</v>
      </c>
      <c r="N11" s="88">
        <f t="shared" si="0"/>
        <v>31</v>
      </c>
      <c r="O11" s="88">
        <f t="shared" si="0"/>
        <v>2444</v>
      </c>
      <c r="P11" s="88">
        <f t="shared" si="0"/>
        <v>434</v>
      </c>
      <c r="Q11" s="88">
        <f t="shared" si="0"/>
        <v>6027</v>
      </c>
      <c r="R11" s="88">
        <f t="shared" si="0"/>
        <v>602.7</v>
      </c>
      <c r="S11" s="88">
        <f t="shared" si="0"/>
        <v>2617</v>
      </c>
      <c r="T11" s="88">
        <f t="shared" si="0"/>
        <v>792</v>
      </c>
      <c r="U11" s="88">
        <f t="shared" si="0"/>
        <v>726</v>
      </c>
      <c r="V11" s="88">
        <f t="shared" si="0"/>
        <v>11125</v>
      </c>
      <c r="W11" s="88">
        <f t="shared" si="0"/>
        <v>1656</v>
      </c>
      <c r="X11" s="88">
        <f t="shared" si="0"/>
        <v>2353</v>
      </c>
      <c r="Y11" s="88">
        <f t="shared" si="0"/>
        <v>7659</v>
      </c>
      <c r="Z11" s="88">
        <f t="shared" si="0"/>
        <v>272</v>
      </c>
      <c r="AA11" s="88">
        <f t="shared" si="0"/>
        <v>2076</v>
      </c>
      <c r="AB11" s="88">
        <f t="shared" si="0"/>
        <v>145</v>
      </c>
      <c r="AC11" s="88">
        <f t="shared" si="0"/>
        <v>3354</v>
      </c>
      <c r="AD11" s="88">
        <f t="shared" si="0"/>
        <v>5546</v>
      </c>
      <c r="AE11" s="88">
        <f t="shared" si="0"/>
        <v>465</v>
      </c>
      <c r="AF11" s="88">
        <f t="shared" si="0"/>
        <v>2710</v>
      </c>
      <c r="AG11" s="88">
        <f t="shared" si="0"/>
        <v>2702</v>
      </c>
      <c r="AH11" s="88">
        <f t="shared" si="0"/>
        <v>12547</v>
      </c>
      <c r="AI11" s="88">
        <f t="shared" si="0"/>
        <v>13107</v>
      </c>
      <c r="AJ11" s="88">
        <f t="shared" si="0"/>
        <v>37012</v>
      </c>
      <c r="AK11" s="88">
        <f t="shared" si="0"/>
        <v>6651</v>
      </c>
      <c r="AL11" s="88">
        <f t="shared" si="0"/>
        <v>5232</v>
      </c>
      <c r="AM11" s="88">
        <f t="shared" si="0"/>
        <v>34864</v>
      </c>
      <c r="AN11" s="88">
        <f t="shared" si="0"/>
        <v>568</v>
      </c>
      <c r="AO11" s="88">
        <f t="shared" si="0"/>
        <v>629</v>
      </c>
      <c r="AP11" s="88">
        <f t="shared" si="0"/>
        <v>11865</v>
      </c>
      <c r="AQ11" s="88">
        <f t="shared" si="0"/>
        <v>3188</v>
      </c>
      <c r="AR11" s="88">
        <f t="shared" si="0"/>
        <v>9169</v>
      </c>
      <c r="AS11" s="88">
        <f t="shared" si="0"/>
        <v>2540</v>
      </c>
      <c r="AT11" s="88">
        <f t="shared" si="0"/>
        <v>3904</v>
      </c>
      <c r="AU11" s="88">
        <f t="shared" si="0"/>
        <v>849</v>
      </c>
      <c r="AV11" s="88">
        <f t="shared" si="0"/>
        <v>1588</v>
      </c>
      <c r="AW11" s="88">
        <f t="shared" si="0"/>
        <v>693</v>
      </c>
      <c r="AX11" s="88">
        <f t="shared" si="0"/>
        <v>538</v>
      </c>
      <c r="AY11" s="88"/>
      <c r="AZ11" s="88"/>
      <c r="BA11" s="88">
        <f>BA3-SUM(BA6:BA10)</f>
        <v>4881</v>
      </c>
      <c r="BB11" s="88">
        <f>BB3-SUM(BB6:BB10)</f>
        <v>976.2</v>
      </c>
      <c r="BC11" s="88">
        <f>BC3-SUM(BC6:BC10)</f>
        <v>2509</v>
      </c>
      <c r="BD11" s="88"/>
      <c r="BE11" s="88">
        <f aca="true" t="shared" si="1" ref="BE11:CS11">BE3-SUM(BE6:BE10)</f>
        <v>1052</v>
      </c>
      <c r="BF11" s="88">
        <f t="shared" si="1"/>
        <v>388</v>
      </c>
      <c r="BG11" s="88">
        <f t="shared" si="1"/>
        <v>11</v>
      </c>
      <c r="BH11" s="88">
        <f t="shared" si="1"/>
        <v>16134</v>
      </c>
      <c r="BI11" s="88">
        <f t="shared" si="1"/>
        <v>1962</v>
      </c>
      <c r="BJ11" s="88">
        <f t="shared" si="1"/>
        <v>1635</v>
      </c>
      <c r="BK11" s="88">
        <f t="shared" si="1"/>
        <v>145</v>
      </c>
      <c r="BL11" s="88">
        <f t="shared" si="1"/>
        <v>1017</v>
      </c>
      <c r="BM11" s="88">
        <f t="shared" si="1"/>
        <v>70348</v>
      </c>
      <c r="BN11" s="88">
        <f t="shared" si="1"/>
        <v>0</v>
      </c>
      <c r="BO11" s="88">
        <f t="shared" si="1"/>
        <v>206807</v>
      </c>
      <c r="BP11" s="88">
        <f t="shared" si="1"/>
        <v>125873</v>
      </c>
      <c r="BQ11" s="88">
        <f t="shared" si="1"/>
        <v>1275.648</v>
      </c>
      <c r="BR11" s="88">
        <f t="shared" si="1"/>
        <v>490</v>
      </c>
      <c r="BS11" s="88">
        <f t="shared" si="1"/>
        <v>0</v>
      </c>
      <c r="BT11" s="88">
        <f t="shared" si="1"/>
        <v>1314</v>
      </c>
      <c r="BU11" s="88">
        <f t="shared" si="1"/>
        <v>10002</v>
      </c>
      <c r="BV11" s="88">
        <f t="shared" si="1"/>
        <v>41137</v>
      </c>
      <c r="BW11" s="88">
        <f t="shared" si="1"/>
        <v>4519</v>
      </c>
      <c r="BX11" s="88">
        <f>BX3-SUM(BX6:BX10)</f>
        <v>1314</v>
      </c>
      <c r="BY11" s="88">
        <f t="shared" si="1"/>
        <v>241</v>
      </c>
      <c r="BZ11" s="88">
        <f aca="true" t="shared" si="2" ref="BZ11:CE11">BZ3-SUM(BZ6:BZ10)</f>
        <v>0</v>
      </c>
      <c r="CA11" s="88">
        <f t="shared" si="2"/>
        <v>0</v>
      </c>
      <c r="CB11" s="88">
        <f t="shared" si="2"/>
        <v>0</v>
      </c>
      <c r="CC11" s="88">
        <f t="shared" si="2"/>
        <v>0</v>
      </c>
      <c r="CD11" s="88">
        <f t="shared" si="2"/>
        <v>0</v>
      </c>
      <c r="CE11" s="88">
        <f t="shared" si="2"/>
        <v>0</v>
      </c>
      <c r="CF11" s="88">
        <f t="shared" si="1"/>
        <v>16971</v>
      </c>
      <c r="CG11" s="88">
        <f>CG3-SUM(CG6:CG10)</f>
        <v>1100</v>
      </c>
      <c r="CH11" s="88">
        <f t="shared" si="1"/>
        <v>96</v>
      </c>
      <c r="CI11" s="88">
        <f t="shared" si="1"/>
        <v>2242</v>
      </c>
      <c r="CJ11" s="88">
        <f t="shared" si="1"/>
        <v>264</v>
      </c>
      <c r="CK11" s="88">
        <f t="shared" si="1"/>
        <v>3484</v>
      </c>
      <c r="CL11" s="88">
        <f t="shared" si="1"/>
        <v>191</v>
      </c>
      <c r="CM11" s="88">
        <f t="shared" si="1"/>
        <v>197</v>
      </c>
      <c r="CN11" s="88">
        <f t="shared" si="1"/>
        <v>912</v>
      </c>
      <c r="CO11" s="88">
        <f t="shared" si="1"/>
        <v>977</v>
      </c>
      <c r="CP11" s="88">
        <f t="shared" si="1"/>
        <v>269</v>
      </c>
      <c r="CQ11" s="88">
        <f t="shared" si="1"/>
        <v>104</v>
      </c>
      <c r="CR11" s="88">
        <f t="shared" si="1"/>
        <v>53</v>
      </c>
      <c r="CS11" s="88">
        <f t="shared" si="1"/>
        <v>4</v>
      </c>
      <c r="CT11" s="88">
        <f>CT3-SUM(CT6:CT10)</f>
        <v>817</v>
      </c>
      <c r="CU11" s="88">
        <f>CU3-SUM(CU6:CU10)</f>
        <v>120</v>
      </c>
      <c r="CV11" s="88">
        <f>CV3-SUM(CV6:CV10)</f>
        <v>5</v>
      </c>
      <c r="CW11" s="88">
        <f>CW3-SUM(CW6:CW10)</f>
        <v>696</v>
      </c>
      <c r="CX11" s="88">
        <f>CX3-SUM(CX6:CX10)</f>
        <v>189</v>
      </c>
    </row>
    <row r="12" spans="1:102" ht="12.75">
      <c r="A12" s="2" t="s">
        <v>163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119">
        <v>-26.383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/>
      <c r="AZ12" s="41"/>
      <c r="BA12" s="41">
        <v>0</v>
      </c>
      <c r="BB12" s="41">
        <v>0</v>
      </c>
      <c r="BC12" s="41">
        <v>0</v>
      </c>
      <c r="BD12" s="41"/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</row>
    <row r="13" spans="1:102" ht="12.75">
      <c r="A13" s="2" t="s">
        <v>162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/>
      <c r="AZ13" s="41"/>
      <c r="BA13" s="41">
        <v>0</v>
      </c>
      <c r="BB13" s="41">
        <v>0</v>
      </c>
      <c r="BC13" s="41">
        <v>0</v>
      </c>
      <c r="BD13" s="41"/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</row>
    <row r="14" spans="1:102" ht="12.75">
      <c r="A14" s="2" t="s">
        <v>187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/>
      <c r="AZ14" s="41"/>
      <c r="BA14" s="41">
        <v>0</v>
      </c>
      <c r="BB14" s="41">
        <v>0</v>
      </c>
      <c r="BC14" s="41">
        <v>0</v>
      </c>
      <c r="BD14" s="41"/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</row>
    <row r="15" spans="1:102" ht="12.75">
      <c r="A15" s="2" t="s">
        <v>188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119">
        <v>2.3599999999999994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119">
        <v>6.109000000000002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/>
      <c r="AZ15" s="41"/>
      <c r="BA15" s="41">
        <v>0</v>
      </c>
      <c r="BB15" s="41">
        <v>0</v>
      </c>
      <c r="BC15" s="41">
        <v>0</v>
      </c>
      <c r="BD15" s="41"/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119">
        <v>85.69800000000004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119">
        <v>24.296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119">
        <v>3.2519999999999953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</row>
    <row r="16" spans="1:102" ht="12.75">
      <c r="A16" s="10" t="s">
        <v>133</v>
      </c>
      <c r="B16" s="88">
        <f aca="true" t="shared" si="3" ref="B16:AF16">SUM(B11:B15)</f>
        <v>9</v>
      </c>
      <c r="C16" s="88">
        <f t="shared" si="3"/>
        <v>627</v>
      </c>
      <c r="D16" s="88">
        <f t="shared" si="3"/>
        <v>575</v>
      </c>
      <c r="E16" s="88">
        <f t="shared" si="3"/>
        <v>219</v>
      </c>
      <c r="F16" s="88">
        <f t="shared" si="3"/>
        <v>64</v>
      </c>
      <c r="G16" s="88">
        <f t="shared" si="3"/>
        <v>281</v>
      </c>
      <c r="H16" s="88">
        <f t="shared" si="3"/>
        <v>3621</v>
      </c>
      <c r="I16" s="88">
        <f t="shared" si="3"/>
        <v>55</v>
      </c>
      <c r="J16" s="88">
        <f t="shared" si="3"/>
        <v>17</v>
      </c>
      <c r="K16" s="88">
        <f t="shared" si="3"/>
        <v>42</v>
      </c>
      <c r="L16" s="88">
        <f t="shared" si="3"/>
        <v>341</v>
      </c>
      <c r="M16" s="88">
        <f t="shared" si="3"/>
        <v>181</v>
      </c>
      <c r="N16" s="88">
        <f t="shared" si="3"/>
        <v>31</v>
      </c>
      <c r="O16" s="88">
        <f t="shared" si="3"/>
        <v>2446.36</v>
      </c>
      <c r="P16" s="88">
        <f t="shared" si="3"/>
        <v>434</v>
      </c>
      <c r="Q16" s="88">
        <f t="shared" si="3"/>
        <v>6027</v>
      </c>
      <c r="R16" s="88">
        <f t="shared" si="3"/>
        <v>602.7</v>
      </c>
      <c r="S16" s="88">
        <f t="shared" si="3"/>
        <v>2617</v>
      </c>
      <c r="T16" s="88">
        <f t="shared" si="3"/>
        <v>792</v>
      </c>
      <c r="U16" s="88">
        <f t="shared" si="3"/>
        <v>726</v>
      </c>
      <c r="V16" s="88">
        <f t="shared" si="3"/>
        <v>11125</v>
      </c>
      <c r="W16" s="88">
        <f t="shared" si="3"/>
        <v>1656</v>
      </c>
      <c r="X16" s="88">
        <f t="shared" si="3"/>
        <v>2353</v>
      </c>
      <c r="Y16" s="88">
        <f t="shared" si="3"/>
        <v>7659</v>
      </c>
      <c r="Z16" s="88">
        <f t="shared" si="3"/>
        <v>272</v>
      </c>
      <c r="AA16" s="88">
        <f t="shared" si="3"/>
        <v>2076</v>
      </c>
      <c r="AB16" s="88">
        <f t="shared" si="3"/>
        <v>145</v>
      </c>
      <c r="AC16" s="88">
        <f t="shared" si="3"/>
        <v>3354</v>
      </c>
      <c r="AD16" s="88">
        <f t="shared" si="3"/>
        <v>5546</v>
      </c>
      <c r="AE16" s="88">
        <f t="shared" si="3"/>
        <v>465</v>
      </c>
      <c r="AF16" s="88">
        <f t="shared" si="3"/>
        <v>2710</v>
      </c>
      <c r="AG16" s="88">
        <f aca="true" t="shared" si="4" ref="AG16:AX16">SUM(AG11:AG15)</f>
        <v>2702</v>
      </c>
      <c r="AH16" s="88">
        <f t="shared" si="4"/>
        <v>12547</v>
      </c>
      <c r="AI16" s="88">
        <f t="shared" si="4"/>
        <v>13080.617</v>
      </c>
      <c r="AJ16" s="88">
        <f t="shared" si="4"/>
        <v>37012</v>
      </c>
      <c r="AK16" s="88">
        <f t="shared" si="4"/>
        <v>6651</v>
      </c>
      <c r="AL16" s="88">
        <f t="shared" si="4"/>
        <v>5238.109</v>
      </c>
      <c r="AM16" s="88">
        <f t="shared" si="4"/>
        <v>34864</v>
      </c>
      <c r="AN16" s="88">
        <f t="shared" si="4"/>
        <v>568</v>
      </c>
      <c r="AO16" s="88">
        <f t="shared" si="4"/>
        <v>629</v>
      </c>
      <c r="AP16" s="88">
        <f t="shared" si="4"/>
        <v>11865</v>
      </c>
      <c r="AQ16" s="88">
        <f t="shared" si="4"/>
        <v>3188</v>
      </c>
      <c r="AR16" s="88">
        <f t="shared" si="4"/>
        <v>9169</v>
      </c>
      <c r="AS16" s="88">
        <f t="shared" si="4"/>
        <v>2540</v>
      </c>
      <c r="AT16" s="88">
        <f t="shared" si="4"/>
        <v>3904</v>
      </c>
      <c r="AU16" s="88">
        <f t="shared" si="4"/>
        <v>849</v>
      </c>
      <c r="AV16" s="88">
        <f t="shared" si="4"/>
        <v>1588</v>
      </c>
      <c r="AW16" s="88">
        <f t="shared" si="4"/>
        <v>693</v>
      </c>
      <c r="AX16" s="88">
        <f t="shared" si="4"/>
        <v>538</v>
      </c>
      <c r="AY16" s="88"/>
      <c r="AZ16" s="88"/>
      <c r="BA16" s="88">
        <f>SUM(BA11:BA15)</f>
        <v>4881</v>
      </c>
      <c r="BB16" s="88">
        <f>SUM(BB11:BB15)</f>
        <v>976.2</v>
      </c>
      <c r="BC16" s="88">
        <f>SUM(BC11:BC15)</f>
        <v>2509</v>
      </c>
      <c r="BD16" s="103"/>
      <c r="BE16" s="88">
        <f>SUM(BE11:BE15)</f>
        <v>1052</v>
      </c>
      <c r="BF16" s="88">
        <f aca="true" t="shared" si="5" ref="BF16:CS16">SUM(BF11:BF15)</f>
        <v>388</v>
      </c>
      <c r="BG16" s="88">
        <f t="shared" si="5"/>
        <v>11</v>
      </c>
      <c r="BH16" s="88">
        <f t="shared" si="5"/>
        <v>16134</v>
      </c>
      <c r="BI16" s="88">
        <f t="shared" si="5"/>
        <v>1962</v>
      </c>
      <c r="BJ16" s="88">
        <f t="shared" si="5"/>
        <v>1635</v>
      </c>
      <c r="BK16" s="88">
        <f t="shared" si="5"/>
        <v>145</v>
      </c>
      <c r="BL16" s="88">
        <f t="shared" si="5"/>
        <v>1017</v>
      </c>
      <c r="BM16" s="88">
        <f t="shared" si="5"/>
        <v>70348</v>
      </c>
      <c r="BN16" s="88">
        <f t="shared" si="5"/>
        <v>0</v>
      </c>
      <c r="BO16" s="88">
        <f t="shared" si="5"/>
        <v>206807</v>
      </c>
      <c r="BP16" s="88">
        <f t="shared" si="5"/>
        <v>125873</v>
      </c>
      <c r="BQ16" s="88">
        <f t="shared" si="5"/>
        <v>1361.346</v>
      </c>
      <c r="BR16" s="88">
        <f t="shared" si="5"/>
        <v>490</v>
      </c>
      <c r="BS16" s="88">
        <f>SUM(BS11:BS15)</f>
        <v>0</v>
      </c>
      <c r="BT16" s="88">
        <f t="shared" si="5"/>
        <v>1314</v>
      </c>
      <c r="BU16" s="88">
        <f t="shared" si="5"/>
        <v>10002</v>
      </c>
      <c r="BV16" s="88">
        <f t="shared" si="5"/>
        <v>41137</v>
      </c>
      <c r="BW16" s="88">
        <f t="shared" si="5"/>
        <v>4519</v>
      </c>
      <c r="BX16" s="88">
        <f>SUM(BX11:BX15)</f>
        <v>1314</v>
      </c>
      <c r="BY16" s="103">
        <f t="shared" si="5"/>
        <v>265.296</v>
      </c>
      <c r="BZ16" s="103">
        <f aca="true" t="shared" si="6" ref="BZ16:CE16">SUM(BZ11:BZ15)</f>
        <v>0</v>
      </c>
      <c r="CA16" s="103">
        <f t="shared" si="6"/>
        <v>0</v>
      </c>
      <c r="CB16" s="103">
        <f t="shared" si="6"/>
        <v>0</v>
      </c>
      <c r="CC16" s="103">
        <f t="shared" si="6"/>
        <v>0</v>
      </c>
      <c r="CD16" s="103">
        <f t="shared" si="6"/>
        <v>0</v>
      </c>
      <c r="CE16" s="103">
        <f t="shared" si="6"/>
        <v>0</v>
      </c>
      <c r="CF16" s="88">
        <f t="shared" si="5"/>
        <v>16971</v>
      </c>
      <c r="CG16" s="88">
        <f>SUM(CG11:CG15)</f>
        <v>1100</v>
      </c>
      <c r="CH16" s="88">
        <f t="shared" si="5"/>
        <v>96</v>
      </c>
      <c r="CI16" s="88">
        <f t="shared" si="5"/>
        <v>2245.252</v>
      </c>
      <c r="CJ16" s="88">
        <f t="shared" si="5"/>
        <v>264</v>
      </c>
      <c r="CK16" s="88">
        <f t="shared" si="5"/>
        <v>3484</v>
      </c>
      <c r="CL16" s="88">
        <f t="shared" si="5"/>
        <v>191</v>
      </c>
      <c r="CM16" s="88">
        <f t="shared" si="5"/>
        <v>197</v>
      </c>
      <c r="CN16" s="88">
        <f t="shared" si="5"/>
        <v>912</v>
      </c>
      <c r="CO16" s="88">
        <f t="shared" si="5"/>
        <v>977</v>
      </c>
      <c r="CP16" s="88">
        <f t="shared" si="5"/>
        <v>269</v>
      </c>
      <c r="CQ16" s="88">
        <f t="shared" si="5"/>
        <v>104</v>
      </c>
      <c r="CR16" s="88">
        <f t="shared" si="5"/>
        <v>53</v>
      </c>
      <c r="CS16" s="88">
        <f t="shared" si="5"/>
        <v>4</v>
      </c>
      <c r="CT16" s="88">
        <f>SUM(CT11:CT15)</f>
        <v>817</v>
      </c>
      <c r="CU16" s="88">
        <f>SUM(CU11:CU15)</f>
        <v>120</v>
      </c>
      <c r="CV16" s="88">
        <f>SUM(CV11:CV15)</f>
        <v>5</v>
      </c>
      <c r="CW16" s="88">
        <f>SUM(CW11:CW15)</f>
        <v>696</v>
      </c>
      <c r="CX16" s="88">
        <f>SUM(CX11:CX15)</f>
        <v>189</v>
      </c>
    </row>
    <row r="17" spans="1:102" ht="12.75">
      <c r="A17" s="1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103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103"/>
      <c r="BZ17" s="103"/>
      <c r="CA17" s="103"/>
      <c r="CB17" s="103"/>
      <c r="CC17" s="103"/>
      <c r="CD17" s="103"/>
      <c r="CE17" s="103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</row>
    <row r="18" spans="1:102" ht="12.75">
      <c r="A18" s="10" t="s">
        <v>180</v>
      </c>
      <c r="B18" s="88">
        <f>B16+SUM(B6:B10)</f>
        <v>10</v>
      </c>
      <c r="C18" s="88">
        <f aca="true" t="shared" si="7" ref="C18:BM18">C16+SUM(C6:C10)</f>
        <v>627</v>
      </c>
      <c r="D18" s="88">
        <f t="shared" si="7"/>
        <v>575</v>
      </c>
      <c r="E18" s="88">
        <f t="shared" si="7"/>
        <v>219</v>
      </c>
      <c r="F18" s="88">
        <f t="shared" si="7"/>
        <v>64</v>
      </c>
      <c r="G18" s="88">
        <f t="shared" si="7"/>
        <v>281</v>
      </c>
      <c r="H18" s="88">
        <f t="shared" si="7"/>
        <v>3621</v>
      </c>
      <c r="I18" s="88">
        <f t="shared" si="7"/>
        <v>55</v>
      </c>
      <c r="J18" s="88">
        <f t="shared" si="7"/>
        <v>17</v>
      </c>
      <c r="K18" s="88">
        <f t="shared" si="7"/>
        <v>42</v>
      </c>
      <c r="L18" s="88">
        <f t="shared" si="7"/>
        <v>341</v>
      </c>
      <c r="M18" s="88">
        <f t="shared" si="7"/>
        <v>181</v>
      </c>
      <c r="N18" s="88">
        <f t="shared" si="7"/>
        <v>31</v>
      </c>
      <c r="O18" s="88">
        <f t="shared" si="7"/>
        <v>2446.36</v>
      </c>
      <c r="P18" s="88">
        <f t="shared" si="7"/>
        <v>434</v>
      </c>
      <c r="Q18" s="88">
        <f t="shared" si="7"/>
        <v>6027</v>
      </c>
      <c r="R18" s="88">
        <f t="shared" si="7"/>
        <v>602.7</v>
      </c>
      <c r="S18" s="88">
        <f t="shared" si="7"/>
        <v>2617</v>
      </c>
      <c r="T18" s="88">
        <f t="shared" si="7"/>
        <v>792</v>
      </c>
      <c r="U18" s="88">
        <f t="shared" si="7"/>
        <v>726</v>
      </c>
      <c r="V18" s="88">
        <f t="shared" si="7"/>
        <v>11125</v>
      </c>
      <c r="W18" s="88">
        <f t="shared" si="7"/>
        <v>1656</v>
      </c>
      <c r="X18" s="88">
        <f t="shared" si="7"/>
        <v>2353</v>
      </c>
      <c r="Y18" s="88">
        <f t="shared" si="7"/>
        <v>7659</v>
      </c>
      <c r="Z18" s="88">
        <f t="shared" si="7"/>
        <v>272</v>
      </c>
      <c r="AA18" s="88">
        <f t="shared" si="7"/>
        <v>2076</v>
      </c>
      <c r="AB18" s="88">
        <f t="shared" si="7"/>
        <v>145</v>
      </c>
      <c r="AC18" s="88">
        <f t="shared" si="7"/>
        <v>3384</v>
      </c>
      <c r="AD18" s="88">
        <f t="shared" si="7"/>
        <v>5546</v>
      </c>
      <c r="AE18" s="88">
        <f t="shared" si="7"/>
        <v>465</v>
      </c>
      <c r="AF18" s="88">
        <f t="shared" si="7"/>
        <v>2710</v>
      </c>
      <c r="AG18" s="88">
        <f t="shared" si="7"/>
        <v>2702</v>
      </c>
      <c r="AH18" s="88">
        <f>AH16+SUM(AH6:AH10)</f>
        <v>12547</v>
      </c>
      <c r="AI18" s="88">
        <f t="shared" si="7"/>
        <v>13080.617</v>
      </c>
      <c r="AJ18" s="88">
        <f t="shared" si="7"/>
        <v>40141</v>
      </c>
      <c r="AK18" s="88">
        <f t="shared" si="7"/>
        <v>8438</v>
      </c>
      <c r="AL18" s="88">
        <f t="shared" si="7"/>
        <v>5238.109</v>
      </c>
      <c r="AM18" s="88">
        <f t="shared" si="7"/>
        <v>34864</v>
      </c>
      <c r="AN18" s="88">
        <f t="shared" si="7"/>
        <v>568</v>
      </c>
      <c r="AO18" s="88">
        <f t="shared" si="7"/>
        <v>629</v>
      </c>
      <c r="AP18" s="88">
        <f t="shared" si="7"/>
        <v>11865</v>
      </c>
      <c r="AQ18" s="88">
        <f t="shared" si="7"/>
        <v>3188</v>
      </c>
      <c r="AR18" s="88">
        <f t="shared" si="7"/>
        <v>9169</v>
      </c>
      <c r="AS18" s="88">
        <f t="shared" si="7"/>
        <v>2540</v>
      </c>
      <c r="AT18" s="88">
        <f t="shared" si="7"/>
        <v>3904</v>
      </c>
      <c r="AU18" s="88">
        <f t="shared" si="7"/>
        <v>849</v>
      </c>
      <c r="AV18" s="88">
        <f t="shared" si="7"/>
        <v>1588</v>
      </c>
      <c r="AW18" s="88">
        <f t="shared" si="7"/>
        <v>693</v>
      </c>
      <c r="AX18" s="88">
        <f t="shared" si="7"/>
        <v>538</v>
      </c>
      <c r="AY18" s="88"/>
      <c r="AZ18" s="88"/>
      <c r="BA18" s="88">
        <f t="shared" si="7"/>
        <v>4881</v>
      </c>
      <c r="BB18" s="88">
        <f t="shared" si="7"/>
        <v>976.2</v>
      </c>
      <c r="BC18" s="88">
        <f t="shared" si="7"/>
        <v>2509</v>
      </c>
      <c r="BD18" s="103"/>
      <c r="BE18" s="88">
        <f t="shared" si="7"/>
        <v>2987</v>
      </c>
      <c r="BF18" s="88">
        <f t="shared" si="7"/>
        <v>388</v>
      </c>
      <c r="BG18" s="88">
        <f t="shared" si="7"/>
        <v>11</v>
      </c>
      <c r="BH18" s="88">
        <f t="shared" si="7"/>
        <v>16134</v>
      </c>
      <c r="BI18" s="88">
        <f t="shared" si="7"/>
        <v>1962</v>
      </c>
      <c r="BJ18" s="88">
        <f t="shared" si="7"/>
        <v>1635</v>
      </c>
      <c r="BK18" s="88">
        <f t="shared" si="7"/>
        <v>145</v>
      </c>
      <c r="BL18" s="88">
        <f t="shared" si="7"/>
        <v>1017</v>
      </c>
      <c r="BM18" s="88">
        <f t="shared" si="7"/>
        <v>70348</v>
      </c>
      <c r="BN18" s="88">
        <f aca="true" t="shared" si="8" ref="BN18:CS18">BN16+SUM(BN6:BN10)</f>
        <v>0</v>
      </c>
      <c r="BO18" s="88">
        <f>BO16+SUM(BO6:BO10)</f>
        <v>208557</v>
      </c>
      <c r="BP18" s="88">
        <f t="shared" si="8"/>
        <v>125873</v>
      </c>
      <c r="BQ18" s="88">
        <f t="shared" si="8"/>
        <v>1746.698</v>
      </c>
      <c r="BR18" s="88">
        <f t="shared" si="8"/>
        <v>490</v>
      </c>
      <c r="BS18" s="88">
        <f>BS16+SUM(BS6:BS10)</f>
        <v>0</v>
      </c>
      <c r="BT18" s="88">
        <f t="shared" si="8"/>
        <v>1314</v>
      </c>
      <c r="BU18" s="88">
        <f t="shared" si="8"/>
        <v>10002</v>
      </c>
      <c r="BV18" s="88">
        <f t="shared" si="8"/>
        <v>41137</v>
      </c>
      <c r="BW18" s="88">
        <f t="shared" si="8"/>
        <v>4519</v>
      </c>
      <c r="BX18" s="88">
        <f>BX16+SUM(BX6:BX10)</f>
        <v>1314</v>
      </c>
      <c r="BY18" s="103">
        <f t="shared" si="8"/>
        <v>265.296</v>
      </c>
      <c r="BZ18" s="103">
        <f aca="true" t="shared" si="9" ref="BZ18:CE18">BZ16+SUM(BZ6:BZ10)</f>
        <v>0</v>
      </c>
      <c r="CA18" s="103">
        <f t="shared" si="9"/>
        <v>0</v>
      </c>
      <c r="CB18" s="103">
        <f t="shared" si="9"/>
        <v>0</v>
      </c>
      <c r="CC18" s="103">
        <f t="shared" si="9"/>
        <v>0</v>
      </c>
      <c r="CD18" s="103">
        <f t="shared" si="9"/>
        <v>0</v>
      </c>
      <c r="CE18" s="103">
        <f t="shared" si="9"/>
        <v>0</v>
      </c>
      <c r="CF18" s="88">
        <f t="shared" si="8"/>
        <v>16971</v>
      </c>
      <c r="CG18" s="88">
        <f>CG16+SUM(CG6:CG10)</f>
        <v>1100</v>
      </c>
      <c r="CH18" s="88">
        <f t="shared" si="8"/>
        <v>96</v>
      </c>
      <c r="CI18" s="88">
        <f t="shared" si="8"/>
        <v>2245.252</v>
      </c>
      <c r="CJ18" s="88">
        <f t="shared" si="8"/>
        <v>264</v>
      </c>
      <c r="CK18" s="88">
        <f t="shared" si="8"/>
        <v>3484</v>
      </c>
      <c r="CL18" s="88">
        <f t="shared" si="8"/>
        <v>191</v>
      </c>
      <c r="CM18" s="88">
        <f t="shared" si="8"/>
        <v>197</v>
      </c>
      <c r="CN18" s="88">
        <f t="shared" si="8"/>
        <v>912</v>
      </c>
      <c r="CO18" s="88">
        <f t="shared" si="8"/>
        <v>977</v>
      </c>
      <c r="CP18" s="88">
        <f t="shared" si="8"/>
        <v>269</v>
      </c>
      <c r="CQ18" s="88">
        <f t="shared" si="8"/>
        <v>104</v>
      </c>
      <c r="CR18" s="88">
        <f t="shared" si="8"/>
        <v>53</v>
      </c>
      <c r="CS18" s="88">
        <f t="shared" si="8"/>
        <v>4</v>
      </c>
      <c r="CT18" s="88">
        <f>CT16+SUM(CT6:CT10)</f>
        <v>817</v>
      </c>
      <c r="CU18" s="88">
        <f>CU16+SUM(CU6:CU10)</f>
        <v>120</v>
      </c>
      <c r="CV18" s="88">
        <f>CV16+SUM(CV6:CV10)</f>
        <v>5</v>
      </c>
      <c r="CW18" s="88">
        <f>CW16+SUM(CW6:CW10)</f>
        <v>696</v>
      </c>
      <c r="CX18" s="88">
        <f>CX16+SUM(CX6:CX10)</f>
        <v>189</v>
      </c>
    </row>
    <row r="19" spans="2:108" ht="12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2" ht="12.75">
      <c r="A20" s="10" t="s">
        <v>119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</row>
    <row r="21" spans="1:102" ht="12.75">
      <c r="A21" s="23" t="s">
        <v>120</v>
      </c>
      <c r="B21" s="7">
        <v>9</v>
      </c>
      <c r="C21" s="7">
        <v>34.8</v>
      </c>
      <c r="D21" s="7">
        <v>5.2</v>
      </c>
      <c r="E21" s="7">
        <v>8.1</v>
      </c>
      <c r="F21" s="7">
        <v>0</v>
      </c>
      <c r="G21" s="7">
        <v>4.6</v>
      </c>
      <c r="H21" s="7">
        <v>21</v>
      </c>
      <c r="I21" s="7">
        <v>18.7</v>
      </c>
      <c r="J21" s="7">
        <v>0</v>
      </c>
      <c r="K21" s="7">
        <v>1.6</v>
      </c>
      <c r="L21" s="7">
        <v>25.7</v>
      </c>
      <c r="M21" s="7">
        <v>25.7</v>
      </c>
      <c r="N21" s="7">
        <v>1.4</v>
      </c>
      <c r="O21" s="7">
        <v>12</v>
      </c>
      <c r="P21" s="7">
        <v>1.9</v>
      </c>
      <c r="Q21" s="7">
        <v>5.1</v>
      </c>
      <c r="R21" s="7">
        <v>0</v>
      </c>
      <c r="S21" s="7">
        <v>1.5</v>
      </c>
      <c r="T21" s="7">
        <v>3.3</v>
      </c>
      <c r="U21" s="7">
        <v>3.3</v>
      </c>
      <c r="V21" s="7">
        <v>1</v>
      </c>
      <c r="W21" s="7">
        <v>0</v>
      </c>
      <c r="X21" s="7">
        <v>10.9</v>
      </c>
      <c r="Y21" s="7">
        <v>0.7</v>
      </c>
      <c r="Z21" s="7">
        <v>0.7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4.5</v>
      </c>
      <c r="AJ21" s="7">
        <v>0</v>
      </c>
      <c r="AK21" s="17">
        <v>0.33</v>
      </c>
      <c r="AL21" s="7">
        <v>0</v>
      </c>
      <c r="AM21" s="7">
        <v>0</v>
      </c>
      <c r="AN21" s="17">
        <v>9.81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/>
      <c r="AZ21" s="7"/>
      <c r="BA21" s="7">
        <v>0</v>
      </c>
      <c r="BB21" s="7">
        <f>BA21*0.2</f>
        <v>0</v>
      </c>
      <c r="BC21" s="7">
        <v>0</v>
      </c>
      <c r="BD21" s="7"/>
      <c r="BE21" s="7">
        <v>0</v>
      </c>
      <c r="BF21" s="7">
        <v>0</v>
      </c>
      <c r="BG21" s="7">
        <v>0</v>
      </c>
      <c r="BH21" s="17">
        <v>9.56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37" t="s">
        <v>129</v>
      </c>
      <c r="BU21" s="37" t="s">
        <v>129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</row>
    <row r="22" spans="1:102" ht="12.75">
      <c r="A22" s="23" t="s">
        <v>137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100</v>
      </c>
      <c r="AK22" s="24">
        <v>0</v>
      </c>
      <c r="AL22" s="24">
        <v>20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/>
      <c r="AZ22" s="24"/>
      <c r="BA22" s="24">
        <v>10</v>
      </c>
      <c r="BB22" s="24">
        <f>BA22*0.2</f>
        <v>2</v>
      </c>
      <c r="BC22" s="24">
        <v>0</v>
      </c>
      <c r="BD22" s="24"/>
      <c r="BE22" s="24">
        <v>5</v>
      </c>
      <c r="BF22" s="24">
        <v>5</v>
      </c>
      <c r="BG22" s="24">
        <v>0</v>
      </c>
      <c r="BH22" s="24">
        <v>0</v>
      </c>
      <c r="BI22" s="24">
        <v>5</v>
      </c>
      <c r="BJ22" s="24">
        <v>5</v>
      </c>
      <c r="BK22" s="24">
        <v>5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38" t="s">
        <v>129</v>
      </c>
      <c r="BU22" s="38" t="s">
        <v>129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</row>
    <row r="23" spans="1:102" ht="12.75">
      <c r="A23" s="34" t="s">
        <v>123</v>
      </c>
      <c r="B23" s="17">
        <v>0</v>
      </c>
      <c r="C23" s="17">
        <v>0.8</v>
      </c>
      <c r="D23" s="17">
        <v>0.87</v>
      </c>
      <c r="E23" s="17">
        <v>0.36</v>
      </c>
      <c r="F23" s="17">
        <v>0</v>
      </c>
      <c r="G23" s="17">
        <v>0</v>
      </c>
      <c r="H23" s="17">
        <v>1.37</v>
      </c>
      <c r="I23" s="17">
        <v>0</v>
      </c>
      <c r="J23" s="17">
        <v>0</v>
      </c>
      <c r="K23" s="17">
        <v>0</v>
      </c>
      <c r="L23" s="17">
        <v>0.81</v>
      </c>
      <c r="M23" s="17">
        <v>0.81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0.08</v>
      </c>
      <c r="AJ23" s="17">
        <v>0</v>
      </c>
      <c r="AK23" s="17">
        <v>0.07</v>
      </c>
      <c r="AL23" s="17">
        <v>0</v>
      </c>
      <c r="AM23" s="105">
        <v>0.22</v>
      </c>
      <c r="AN23" s="17">
        <v>0.9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/>
      <c r="AZ23" s="17"/>
      <c r="BA23" s="17">
        <v>0</v>
      </c>
      <c r="BB23" s="17">
        <f>BA23*0.2</f>
        <v>0</v>
      </c>
      <c r="BC23" s="17">
        <v>0</v>
      </c>
      <c r="BD23" s="17"/>
      <c r="BE23" s="17">
        <v>0</v>
      </c>
      <c r="BF23" s="17">
        <v>0</v>
      </c>
      <c r="BG23" s="17">
        <v>0</v>
      </c>
      <c r="BH23" s="17">
        <v>6.89</v>
      </c>
      <c r="BI23" s="17">
        <v>0</v>
      </c>
      <c r="BJ23" s="17">
        <v>0</v>
      </c>
      <c r="BK23" s="17">
        <v>0</v>
      </c>
      <c r="BL23" s="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37" t="s">
        <v>129</v>
      </c>
      <c r="BU23" s="37" t="s">
        <v>129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1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</row>
    <row r="24" spans="2:255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102" ht="12.75">
      <c r="A25" s="10" t="s">
        <v>121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  <c r="U25" s="1"/>
      <c r="V25" s="1"/>
      <c r="W25" s="1"/>
      <c r="X25" s="1"/>
      <c r="Y25" s="1"/>
      <c r="Z25" s="1"/>
      <c r="AA25" s="4"/>
      <c r="AB25" s="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4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4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4"/>
      <c r="CB25" s="4"/>
      <c r="CC25" s="4"/>
      <c r="CD25" s="4"/>
      <c r="CE25" s="4"/>
      <c r="CF25" s="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ht="12.75">
      <c r="A26" s="2" t="s">
        <v>0</v>
      </c>
      <c r="B26" s="4">
        <v>3421</v>
      </c>
      <c r="C26" s="4">
        <v>7582</v>
      </c>
      <c r="D26" s="4">
        <v>5146</v>
      </c>
      <c r="E26" s="4">
        <v>2800</v>
      </c>
      <c r="F26" s="4">
        <v>1749</v>
      </c>
      <c r="G26" s="4">
        <v>9259</v>
      </c>
      <c r="H26" s="4">
        <v>17817</v>
      </c>
      <c r="I26" s="4">
        <v>2494</v>
      </c>
      <c r="J26" s="4">
        <v>2324</v>
      </c>
      <c r="K26" s="4">
        <v>24762</v>
      </c>
      <c r="L26" s="4">
        <v>14785</v>
      </c>
      <c r="M26" s="11">
        <f>L26</f>
        <v>14785</v>
      </c>
      <c r="N26" s="4">
        <v>34514</v>
      </c>
      <c r="O26" s="4">
        <v>20766</v>
      </c>
      <c r="P26" s="4">
        <v>20476</v>
      </c>
      <c r="Q26" s="4">
        <v>37766</v>
      </c>
      <c r="R26" s="11">
        <f>Q26</f>
        <v>37766</v>
      </c>
      <c r="S26" s="4">
        <v>28504</v>
      </c>
      <c r="T26" s="11">
        <f>K26+N26</f>
        <v>59276</v>
      </c>
      <c r="U26" s="4">
        <v>6892</v>
      </c>
      <c r="V26" s="4">
        <v>54585</v>
      </c>
      <c r="W26" s="11">
        <f>V26</f>
        <v>54585</v>
      </c>
      <c r="X26" s="4">
        <v>23206</v>
      </c>
      <c r="Y26" s="4">
        <v>59185</v>
      </c>
      <c r="Z26" s="11">
        <f>Y26</f>
        <v>59185</v>
      </c>
      <c r="AA26" s="18">
        <v>7459.357894515855</v>
      </c>
      <c r="AB26" s="18">
        <v>572.3211001549204</v>
      </c>
      <c r="AC26" s="4">
        <v>51084</v>
      </c>
      <c r="AD26" s="4">
        <v>28013</v>
      </c>
      <c r="AE26" s="4">
        <v>4618</v>
      </c>
      <c r="AF26" s="4">
        <v>94139</v>
      </c>
      <c r="AG26" s="4">
        <v>22196</v>
      </c>
      <c r="AH26" s="4">
        <v>26332</v>
      </c>
      <c r="AI26" s="4">
        <v>490536</v>
      </c>
      <c r="AJ26" s="4">
        <v>721522</v>
      </c>
      <c r="AK26" s="4">
        <v>301254</v>
      </c>
      <c r="AL26" s="4">
        <v>87537</v>
      </c>
      <c r="AM26" s="4">
        <v>244595</v>
      </c>
      <c r="AN26" s="4">
        <v>12831</v>
      </c>
      <c r="AO26" s="4">
        <v>3375</v>
      </c>
      <c r="AP26" s="4">
        <v>117988</v>
      </c>
      <c r="AQ26" s="4">
        <v>31588</v>
      </c>
      <c r="AR26" s="4">
        <v>184524</v>
      </c>
      <c r="AS26" s="4">
        <v>25650</v>
      </c>
      <c r="AT26" s="4">
        <v>40705</v>
      </c>
      <c r="AU26" s="4">
        <v>30039</v>
      </c>
      <c r="AV26" s="4">
        <v>19822</v>
      </c>
      <c r="AW26" s="4">
        <v>8497</v>
      </c>
      <c r="AX26" s="4">
        <v>12342</v>
      </c>
      <c r="AY26" s="4"/>
      <c r="AZ26" s="4"/>
      <c r="BA26" s="4">
        <v>104347</v>
      </c>
      <c r="BB26" s="11">
        <f>BA26</f>
        <v>104347</v>
      </c>
      <c r="BC26" s="4">
        <v>46756</v>
      </c>
      <c r="BD26" s="4"/>
      <c r="BE26" s="4">
        <v>36928</v>
      </c>
      <c r="BF26" s="4">
        <v>13981</v>
      </c>
      <c r="BG26" s="4">
        <v>324</v>
      </c>
      <c r="BH26" s="4">
        <v>114540</v>
      </c>
      <c r="BI26" s="4">
        <v>29628</v>
      </c>
      <c r="BJ26" s="4">
        <v>14802</v>
      </c>
      <c r="BK26" s="4">
        <v>2863</v>
      </c>
      <c r="BL26" s="4">
        <v>9893</v>
      </c>
      <c r="BM26" s="4">
        <v>507211</v>
      </c>
      <c r="BN26" s="4">
        <v>421328</v>
      </c>
      <c r="BO26" s="113">
        <v>2051741</v>
      </c>
      <c r="BP26" s="11">
        <f>BO26</f>
        <v>2051741</v>
      </c>
      <c r="BQ26" s="4">
        <v>13018</v>
      </c>
      <c r="BR26" s="11">
        <f>BQ26</f>
        <v>13018</v>
      </c>
      <c r="BS26" s="4">
        <v>5726</v>
      </c>
      <c r="BT26" s="7" t="s">
        <v>129</v>
      </c>
      <c r="BU26" s="7" t="s">
        <v>129</v>
      </c>
      <c r="BV26" s="4">
        <v>487078</v>
      </c>
      <c r="BW26" s="4">
        <v>170593</v>
      </c>
      <c r="BX26" s="11">
        <f>BW26</f>
        <v>170593</v>
      </c>
      <c r="BY26" s="4">
        <v>44557</v>
      </c>
      <c r="BZ26" s="4">
        <v>110797</v>
      </c>
      <c r="CA26" s="11">
        <f>$BZ26</f>
        <v>110797</v>
      </c>
      <c r="CB26" s="11">
        <f>$BZ26</f>
        <v>110797</v>
      </c>
      <c r="CC26" s="11">
        <f>$BZ26</f>
        <v>110797</v>
      </c>
      <c r="CD26" s="11">
        <f>$BZ26</f>
        <v>110797</v>
      </c>
      <c r="CE26" s="11">
        <f>$BZ26</f>
        <v>110797</v>
      </c>
      <c r="CF26" s="11">
        <f>BO26</f>
        <v>2051741</v>
      </c>
      <c r="CG26" s="11">
        <f>BV26</f>
        <v>487078</v>
      </c>
      <c r="CH26" s="4">
        <v>2833</v>
      </c>
      <c r="CI26" s="4">
        <v>36674</v>
      </c>
      <c r="CJ26" s="4">
        <v>5699</v>
      </c>
      <c r="CK26" s="4">
        <v>55330</v>
      </c>
      <c r="CL26" s="4">
        <v>4477</v>
      </c>
      <c r="CM26" s="4">
        <v>8369</v>
      </c>
      <c r="CN26" s="4">
        <v>37200</v>
      </c>
      <c r="CO26" s="4">
        <v>7919</v>
      </c>
      <c r="CP26" s="4">
        <v>5591</v>
      </c>
      <c r="CQ26" s="4">
        <v>2035</v>
      </c>
      <c r="CR26" s="4">
        <v>313</v>
      </c>
      <c r="CS26" s="4">
        <v>223</v>
      </c>
      <c r="CT26" s="4">
        <v>3964</v>
      </c>
      <c r="CU26" s="4">
        <v>1314</v>
      </c>
      <c r="CV26" s="4">
        <v>538</v>
      </c>
      <c r="CW26" s="4">
        <v>4467</v>
      </c>
      <c r="CX26" s="4">
        <v>1466</v>
      </c>
    </row>
    <row r="27" spans="1:102" ht="12.75">
      <c r="A27" s="23" t="s">
        <v>138</v>
      </c>
      <c r="B27" s="4">
        <v>71</v>
      </c>
      <c r="C27" s="4">
        <v>2840</v>
      </c>
      <c r="D27" s="4">
        <v>226</v>
      </c>
      <c r="E27" s="4">
        <v>97</v>
      </c>
      <c r="F27" s="4">
        <v>0</v>
      </c>
      <c r="G27" s="4">
        <v>418</v>
      </c>
      <c r="H27" s="4">
        <v>2311</v>
      </c>
      <c r="I27" s="4">
        <v>208</v>
      </c>
      <c r="J27" s="4">
        <v>0</v>
      </c>
      <c r="K27" s="4">
        <v>361</v>
      </c>
      <c r="L27" s="4">
        <v>3507</v>
      </c>
      <c r="M27" s="11">
        <f>L27</f>
        <v>3507</v>
      </c>
      <c r="N27" s="4">
        <v>156</v>
      </c>
      <c r="O27" s="4">
        <v>1509</v>
      </c>
      <c r="P27" s="4">
        <v>70</v>
      </c>
      <c r="Q27" s="4">
        <v>1579</v>
      </c>
      <c r="R27" s="11">
        <f>Q27</f>
        <v>1579</v>
      </c>
      <c r="S27" s="4">
        <v>163</v>
      </c>
      <c r="T27" s="11">
        <f>K27+N27</f>
        <v>517</v>
      </c>
      <c r="U27" s="4">
        <v>128</v>
      </c>
      <c r="V27" s="4">
        <v>85</v>
      </c>
      <c r="W27" s="11">
        <f>V27</f>
        <v>85</v>
      </c>
      <c r="X27" s="4">
        <v>1987</v>
      </c>
      <c r="Y27" s="4">
        <v>1152</v>
      </c>
      <c r="Z27" s="11">
        <f>Y27</f>
        <v>1152</v>
      </c>
      <c r="AA27" s="18">
        <v>1507.7599391611486</v>
      </c>
      <c r="AB27" s="18">
        <v>374.6420001549207</v>
      </c>
      <c r="AC27" s="4">
        <v>0</v>
      </c>
      <c r="AD27" s="4">
        <v>786</v>
      </c>
      <c r="AE27" s="4">
        <v>157</v>
      </c>
      <c r="AF27" s="4">
        <v>0</v>
      </c>
      <c r="AG27" s="4">
        <v>54</v>
      </c>
      <c r="AH27" s="4">
        <v>738</v>
      </c>
      <c r="AI27" s="4">
        <v>15632</v>
      </c>
      <c r="AJ27" s="4">
        <v>465</v>
      </c>
      <c r="AK27" s="4">
        <v>1134</v>
      </c>
      <c r="AL27" s="4">
        <v>123</v>
      </c>
      <c r="AM27" s="4">
        <v>582</v>
      </c>
      <c r="AN27" s="4">
        <v>1466</v>
      </c>
      <c r="AO27" s="4">
        <v>1</v>
      </c>
      <c r="AP27" s="4">
        <v>4860</v>
      </c>
      <c r="AQ27" s="4">
        <v>0</v>
      </c>
      <c r="AR27" s="4">
        <v>158</v>
      </c>
      <c r="AS27" s="4">
        <v>20</v>
      </c>
      <c r="AT27" s="4">
        <v>227</v>
      </c>
      <c r="AU27" s="4">
        <v>2022</v>
      </c>
      <c r="AV27" s="4">
        <v>236</v>
      </c>
      <c r="AW27" s="4">
        <v>56</v>
      </c>
      <c r="AX27" s="4">
        <v>0</v>
      </c>
      <c r="AY27" s="4"/>
      <c r="AZ27" s="4"/>
      <c r="BA27" s="4">
        <v>31</v>
      </c>
      <c r="BB27" s="11">
        <f>BA27</f>
        <v>31</v>
      </c>
      <c r="BC27" s="4">
        <v>0</v>
      </c>
      <c r="BD27" s="4"/>
      <c r="BE27" s="4">
        <v>6</v>
      </c>
      <c r="BF27" s="4">
        <v>35</v>
      </c>
      <c r="BG27" s="4">
        <v>2</v>
      </c>
      <c r="BH27" s="4">
        <v>9527</v>
      </c>
      <c r="BI27" s="4">
        <v>31</v>
      </c>
      <c r="BJ27" s="4">
        <v>1</v>
      </c>
      <c r="BK27" s="4">
        <v>8</v>
      </c>
      <c r="BL27" s="4">
        <v>0</v>
      </c>
      <c r="BM27" s="4">
        <v>0</v>
      </c>
      <c r="BN27" s="4">
        <v>0</v>
      </c>
      <c r="BO27" s="4">
        <v>959</v>
      </c>
      <c r="BP27" s="11">
        <f>BO27</f>
        <v>959</v>
      </c>
      <c r="BQ27" s="4">
        <v>0</v>
      </c>
      <c r="BR27" s="11">
        <f>BQ27</f>
        <v>0</v>
      </c>
      <c r="BS27" s="4">
        <v>0</v>
      </c>
      <c r="BT27" s="7" t="s">
        <v>129</v>
      </c>
      <c r="BU27" s="7" t="s">
        <v>129</v>
      </c>
      <c r="BV27" s="4">
        <v>0</v>
      </c>
      <c r="BW27" s="4">
        <v>0</v>
      </c>
      <c r="BX27" s="11">
        <f>BW27</f>
        <v>0</v>
      </c>
      <c r="BY27" s="4">
        <v>0</v>
      </c>
      <c r="BZ27" s="4">
        <v>0</v>
      </c>
      <c r="CA27" s="11">
        <f aca="true" t="shared" si="10" ref="CA27:CE28">$BZ27</f>
        <v>0</v>
      </c>
      <c r="CB27" s="11">
        <f t="shared" si="10"/>
        <v>0</v>
      </c>
      <c r="CC27" s="11">
        <f t="shared" si="10"/>
        <v>0</v>
      </c>
      <c r="CD27" s="11">
        <f t="shared" si="10"/>
        <v>0</v>
      </c>
      <c r="CE27" s="11">
        <f t="shared" si="10"/>
        <v>0</v>
      </c>
      <c r="CF27" s="11">
        <f>BO27</f>
        <v>959</v>
      </c>
      <c r="CG27" s="11">
        <f>BV27</f>
        <v>0</v>
      </c>
      <c r="CH27" s="4">
        <v>9</v>
      </c>
      <c r="CI27" s="4">
        <v>59</v>
      </c>
      <c r="CJ27" s="4">
        <v>0</v>
      </c>
      <c r="CK27" s="4">
        <v>481</v>
      </c>
      <c r="CL27" s="4">
        <v>0</v>
      </c>
      <c r="CM27" s="4">
        <v>0</v>
      </c>
      <c r="CN27" s="4">
        <v>3</v>
      </c>
      <c r="CO27" s="4">
        <v>161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</row>
    <row r="28" spans="1:102" ht="12.75">
      <c r="A28" s="34" t="s">
        <v>110</v>
      </c>
      <c r="B28" s="4">
        <v>16</v>
      </c>
      <c r="C28" s="4">
        <v>39</v>
      </c>
      <c r="D28" s="4">
        <v>22</v>
      </c>
      <c r="E28" s="4">
        <v>6</v>
      </c>
      <c r="F28" s="4">
        <v>0</v>
      </c>
      <c r="G28" s="4">
        <v>124</v>
      </c>
      <c r="H28" s="4">
        <v>233</v>
      </c>
      <c r="I28" s="4">
        <v>12</v>
      </c>
      <c r="J28" s="4">
        <v>0</v>
      </c>
      <c r="K28" s="4">
        <v>87</v>
      </c>
      <c r="L28" s="4">
        <v>93</v>
      </c>
      <c r="M28" s="11">
        <f>L28</f>
        <v>93</v>
      </c>
      <c r="N28" s="4">
        <v>114</v>
      </c>
      <c r="O28" s="4">
        <v>322</v>
      </c>
      <c r="P28" s="4">
        <v>197</v>
      </c>
      <c r="Q28" s="4">
        <v>229</v>
      </c>
      <c r="R28" s="11">
        <f>Q28</f>
        <v>229</v>
      </c>
      <c r="S28" s="4">
        <v>4</v>
      </c>
      <c r="T28" s="11">
        <f>K28+N28</f>
        <v>201</v>
      </c>
      <c r="U28" s="4">
        <v>8</v>
      </c>
      <c r="V28" s="4">
        <v>26</v>
      </c>
      <c r="W28" s="11">
        <f>V28</f>
        <v>26</v>
      </c>
      <c r="X28" s="4">
        <v>232</v>
      </c>
      <c r="Y28" s="4">
        <v>110</v>
      </c>
      <c r="Z28" s="11">
        <f>Y28</f>
        <v>110</v>
      </c>
      <c r="AA28" s="18">
        <v>289.0879558350199</v>
      </c>
      <c r="AB28" s="18">
        <v>45.1929999999999</v>
      </c>
      <c r="AC28" s="4">
        <v>0</v>
      </c>
      <c r="AD28" s="4">
        <v>9</v>
      </c>
      <c r="AE28" s="4">
        <v>1</v>
      </c>
      <c r="AF28" s="4">
        <v>0</v>
      </c>
      <c r="AG28" s="4">
        <v>0</v>
      </c>
      <c r="AH28" s="4">
        <v>354</v>
      </c>
      <c r="AI28" s="4">
        <v>926</v>
      </c>
      <c r="AJ28" s="4">
        <v>46</v>
      </c>
      <c r="AK28" s="4">
        <v>69</v>
      </c>
      <c r="AL28" s="4">
        <v>63</v>
      </c>
      <c r="AM28" s="4">
        <v>37</v>
      </c>
      <c r="AN28" s="4">
        <v>96</v>
      </c>
      <c r="AO28" s="4">
        <v>0</v>
      </c>
      <c r="AP28" s="4">
        <v>828</v>
      </c>
      <c r="AQ28" s="4">
        <v>0</v>
      </c>
      <c r="AR28" s="4">
        <v>42</v>
      </c>
      <c r="AS28" s="4">
        <v>0</v>
      </c>
      <c r="AT28" s="4">
        <v>13</v>
      </c>
      <c r="AU28" s="4">
        <v>363</v>
      </c>
      <c r="AV28" s="4">
        <v>12</v>
      </c>
      <c r="AW28" s="4">
        <v>10</v>
      </c>
      <c r="AX28" s="4">
        <v>424</v>
      </c>
      <c r="AY28" s="4"/>
      <c r="AZ28" s="4"/>
      <c r="BA28" s="4">
        <v>58</v>
      </c>
      <c r="BB28" s="11">
        <f>BA28</f>
        <v>58</v>
      </c>
      <c r="BC28" s="4">
        <v>0</v>
      </c>
      <c r="BD28" s="4"/>
      <c r="BE28" s="4">
        <v>17</v>
      </c>
      <c r="BF28" s="4">
        <v>9</v>
      </c>
      <c r="BG28" s="4">
        <v>0</v>
      </c>
      <c r="BH28" s="4">
        <v>2857</v>
      </c>
      <c r="BI28" s="4">
        <v>19</v>
      </c>
      <c r="BJ28" s="4">
        <v>12</v>
      </c>
      <c r="BK28" s="4">
        <v>3</v>
      </c>
      <c r="BL28" s="4">
        <v>0</v>
      </c>
      <c r="BM28" s="4">
        <v>3</v>
      </c>
      <c r="BN28" s="4">
        <v>0</v>
      </c>
      <c r="BO28" s="4">
        <v>43</v>
      </c>
      <c r="BP28" s="11">
        <f>BO28</f>
        <v>43</v>
      </c>
      <c r="BQ28" s="4">
        <v>8</v>
      </c>
      <c r="BR28" s="11">
        <f>BQ28</f>
        <v>8</v>
      </c>
      <c r="BS28" s="4">
        <v>1</v>
      </c>
      <c r="BT28" s="7" t="s">
        <v>129</v>
      </c>
      <c r="BU28" s="7" t="s">
        <v>129</v>
      </c>
      <c r="BV28" s="4">
        <v>0</v>
      </c>
      <c r="BW28" s="4">
        <v>0</v>
      </c>
      <c r="BX28" s="11">
        <f>BW28</f>
        <v>0</v>
      </c>
      <c r="BY28" s="4">
        <v>0</v>
      </c>
      <c r="BZ28" s="4">
        <v>2</v>
      </c>
      <c r="CA28" s="11">
        <f t="shared" si="10"/>
        <v>2</v>
      </c>
      <c r="CB28" s="11">
        <f t="shared" si="10"/>
        <v>2</v>
      </c>
      <c r="CC28" s="11">
        <f t="shared" si="10"/>
        <v>2</v>
      </c>
      <c r="CD28" s="11">
        <f t="shared" si="10"/>
        <v>2</v>
      </c>
      <c r="CE28" s="11">
        <f t="shared" si="10"/>
        <v>2</v>
      </c>
      <c r="CF28" s="11">
        <f>BO28</f>
        <v>43</v>
      </c>
      <c r="CG28" s="11">
        <f>BV28</f>
        <v>0</v>
      </c>
      <c r="CH28" s="4">
        <v>1</v>
      </c>
      <c r="CI28" s="4">
        <v>77</v>
      </c>
      <c r="CJ28" s="4">
        <v>0</v>
      </c>
      <c r="CK28" s="4">
        <v>116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</row>
    <row r="29" spans="2:102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</row>
    <row r="30" spans="1:102" ht="12.75">
      <c r="A30" s="22" t="s">
        <v>139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</row>
    <row r="31" spans="1:102" ht="12.75">
      <c r="A31" s="23" t="s">
        <v>147</v>
      </c>
      <c r="B31" s="7">
        <f>B16*B21/100</f>
        <v>0.81</v>
      </c>
      <c r="C31" s="7">
        <f aca="true" t="shared" si="11" ref="C31:AX31">C16*C21/100</f>
        <v>218.196</v>
      </c>
      <c r="D31" s="7">
        <f t="shared" si="11"/>
        <v>29.9</v>
      </c>
      <c r="E31" s="7">
        <f t="shared" si="11"/>
        <v>17.738999999999997</v>
      </c>
      <c r="F31" s="7">
        <f t="shared" si="11"/>
        <v>0</v>
      </c>
      <c r="G31" s="7">
        <f t="shared" si="11"/>
        <v>12.925999999999998</v>
      </c>
      <c r="H31" s="7">
        <f t="shared" si="11"/>
        <v>760.41</v>
      </c>
      <c r="I31" s="7">
        <f t="shared" si="11"/>
        <v>10.285</v>
      </c>
      <c r="J31" s="7">
        <f t="shared" si="11"/>
        <v>0</v>
      </c>
      <c r="K31" s="7">
        <f t="shared" si="11"/>
        <v>0.672</v>
      </c>
      <c r="L31" s="7">
        <f t="shared" si="11"/>
        <v>87.63699999999999</v>
      </c>
      <c r="M31" s="7">
        <f t="shared" si="11"/>
        <v>46.516999999999996</v>
      </c>
      <c r="N31" s="7">
        <f t="shared" si="11"/>
        <v>0.434</v>
      </c>
      <c r="O31" s="7">
        <f t="shared" si="11"/>
        <v>293.5632</v>
      </c>
      <c r="P31" s="7">
        <f t="shared" si="11"/>
        <v>8.245999999999999</v>
      </c>
      <c r="Q31" s="7">
        <f t="shared" si="11"/>
        <v>307.37699999999995</v>
      </c>
      <c r="R31" s="7">
        <f t="shared" si="11"/>
        <v>0</v>
      </c>
      <c r="S31" s="7">
        <f t="shared" si="11"/>
        <v>39.255</v>
      </c>
      <c r="T31" s="7">
        <f t="shared" si="11"/>
        <v>26.136</v>
      </c>
      <c r="U31" s="7">
        <f t="shared" si="11"/>
        <v>23.958</v>
      </c>
      <c r="V31" s="7">
        <f t="shared" si="11"/>
        <v>111.25</v>
      </c>
      <c r="W31" s="7">
        <f t="shared" si="11"/>
        <v>0</v>
      </c>
      <c r="X31" s="7">
        <f t="shared" si="11"/>
        <v>256.47700000000003</v>
      </c>
      <c r="Y31" s="7">
        <f t="shared" si="11"/>
        <v>53.61299999999999</v>
      </c>
      <c r="Z31" s="7">
        <f t="shared" si="11"/>
        <v>1.9039999999999997</v>
      </c>
      <c r="AA31" s="7">
        <f t="shared" si="11"/>
        <v>0</v>
      </c>
      <c r="AB31" s="7">
        <f t="shared" si="11"/>
        <v>0</v>
      </c>
      <c r="AC31" s="7">
        <f t="shared" si="11"/>
        <v>0</v>
      </c>
      <c r="AD31" s="7">
        <f t="shared" si="11"/>
        <v>0</v>
      </c>
      <c r="AE31" s="7">
        <f t="shared" si="11"/>
        <v>0</v>
      </c>
      <c r="AF31" s="7">
        <f t="shared" si="11"/>
        <v>0</v>
      </c>
      <c r="AG31" s="7">
        <f t="shared" si="11"/>
        <v>0</v>
      </c>
      <c r="AH31" s="7">
        <f t="shared" si="11"/>
        <v>0</v>
      </c>
      <c r="AI31" s="7">
        <f t="shared" si="11"/>
        <v>588.627765</v>
      </c>
      <c r="AJ31" s="7">
        <f t="shared" si="11"/>
        <v>0</v>
      </c>
      <c r="AK31" s="7">
        <f t="shared" si="11"/>
        <v>21.9483</v>
      </c>
      <c r="AL31" s="7">
        <f t="shared" si="11"/>
        <v>0</v>
      </c>
      <c r="AM31" s="7">
        <f t="shared" si="11"/>
        <v>0</v>
      </c>
      <c r="AN31" s="7">
        <f t="shared" si="11"/>
        <v>55.7208</v>
      </c>
      <c r="AO31" s="7">
        <f t="shared" si="11"/>
        <v>0</v>
      </c>
      <c r="AP31" s="7">
        <f t="shared" si="11"/>
        <v>0</v>
      </c>
      <c r="AQ31" s="7">
        <f t="shared" si="11"/>
        <v>0</v>
      </c>
      <c r="AR31" s="7">
        <f t="shared" si="11"/>
        <v>0</v>
      </c>
      <c r="AS31" s="7">
        <f t="shared" si="11"/>
        <v>0</v>
      </c>
      <c r="AT31" s="7">
        <f t="shared" si="11"/>
        <v>0</v>
      </c>
      <c r="AU31" s="7">
        <f t="shared" si="11"/>
        <v>0</v>
      </c>
      <c r="AV31" s="7">
        <f t="shared" si="11"/>
        <v>0</v>
      </c>
      <c r="AW31" s="7">
        <f t="shared" si="11"/>
        <v>0</v>
      </c>
      <c r="AX31" s="7">
        <f t="shared" si="11"/>
        <v>0</v>
      </c>
      <c r="AY31" s="7"/>
      <c r="AZ31" s="7"/>
      <c r="BA31" s="7">
        <f>BA16*BA21/100</f>
        <v>0</v>
      </c>
      <c r="BB31" s="7">
        <f>BB16*BB21/100</f>
        <v>0</v>
      </c>
      <c r="BC31" s="7">
        <f>BC16*BC21/100</f>
        <v>0</v>
      </c>
      <c r="BD31" s="7"/>
      <c r="BE31" s="7">
        <f aca="true" t="shared" si="12" ref="BE31:CS31">BE16*BE21/100</f>
        <v>0</v>
      </c>
      <c r="BF31" s="7">
        <f t="shared" si="12"/>
        <v>0</v>
      </c>
      <c r="BG31" s="7">
        <f t="shared" si="12"/>
        <v>0</v>
      </c>
      <c r="BH31" s="7">
        <f t="shared" si="12"/>
        <v>1542.4104</v>
      </c>
      <c r="BI31" s="7">
        <f t="shared" si="12"/>
        <v>0</v>
      </c>
      <c r="BJ31" s="7">
        <f t="shared" si="12"/>
        <v>0</v>
      </c>
      <c r="BK31" s="7">
        <f t="shared" si="12"/>
        <v>0</v>
      </c>
      <c r="BL31" s="7">
        <f t="shared" si="12"/>
        <v>0</v>
      </c>
      <c r="BM31" s="7">
        <f t="shared" si="12"/>
        <v>0</v>
      </c>
      <c r="BN31" s="7">
        <f t="shared" si="12"/>
        <v>0</v>
      </c>
      <c r="BO31" s="7">
        <f t="shared" si="12"/>
        <v>0</v>
      </c>
      <c r="BP31" s="7">
        <f t="shared" si="12"/>
        <v>0</v>
      </c>
      <c r="BQ31" s="7">
        <f t="shared" si="12"/>
        <v>0</v>
      </c>
      <c r="BR31" s="7">
        <f t="shared" si="12"/>
        <v>0</v>
      </c>
      <c r="BS31" s="7">
        <f>BS16*BS21/100</f>
        <v>0</v>
      </c>
      <c r="BT31" s="7" t="s">
        <v>129</v>
      </c>
      <c r="BU31" s="7" t="s">
        <v>129</v>
      </c>
      <c r="BV31" s="7">
        <f t="shared" si="12"/>
        <v>0</v>
      </c>
      <c r="BW31" s="7">
        <f t="shared" si="12"/>
        <v>0</v>
      </c>
      <c r="BX31" s="7">
        <f>BX16*BX21/100</f>
        <v>0</v>
      </c>
      <c r="BY31" s="7">
        <f t="shared" si="12"/>
        <v>0</v>
      </c>
      <c r="BZ31" s="7">
        <f aca="true" t="shared" si="13" ref="BZ31:CE31">BZ16*BZ21/100</f>
        <v>0</v>
      </c>
      <c r="CA31" s="7">
        <f t="shared" si="13"/>
        <v>0</v>
      </c>
      <c r="CB31" s="7">
        <f t="shared" si="13"/>
        <v>0</v>
      </c>
      <c r="CC31" s="7">
        <f t="shared" si="13"/>
        <v>0</v>
      </c>
      <c r="CD31" s="7">
        <f t="shared" si="13"/>
        <v>0</v>
      </c>
      <c r="CE31" s="7">
        <f t="shared" si="13"/>
        <v>0</v>
      </c>
      <c r="CF31" s="7">
        <f t="shared" si="12"/>
        <v>0</v>
      </c>
      <c r="CG31" s="7">
        <f>CG16*CG21/100</f>
        <v>0</v>
      </c>
      <c r="CH31" s="7">
        <f t="shared" si="12"/>
        <v>0</v>
      </c>
      <c r="CI31" s="7">
        <f t="shared" si="12"/>
        <v>0</v>
      </c>
      <c r="CJ31" s="7">
        <f t="shared" si="12"/>
        <v>0</v>
      </c>
      <c r="CK31" s="7">
        <f t="shared" si="12"/>
        <v>0</v>
      </c>
      <c r="CL31" s="7">
        <f t="shared" si="12"/>
        <v>0</v>
      </c>
      <c r="CM31" s="7">
        <f t="shared" si="12"/>
        <v>0</v>
      </c>
      <c r="CN31" s="7">
        <f t="shared" si="12"/>
        <v>0</v>
      </c>
      <c r="CO31" s="7">
        <f t="shared" si="12"/>
        <v>0</v>
      </c>
      <c r="CP31" s="7">
        <f t="shared" si="12"/>
        <v>0</v>
      </c>
      <c r="CQ31" s="7">
        <f t="shared" si="12"/>
        <v>0</v>
      </c>
      <c r="CR31" s="7">
        <f t="shared" si="12"/>
        <v>0</v>
      </c>
      <c r="CS31" s="7">
        <f t="shared" si="12"/>
        <v>0</v>
      </c>
      <c r="CT31" s="7">
        <f>CT16*CT21/100</f>
        <v>0</v>
      </c>
      <c r="CU31" s="7">
        <f>CU16*CU21/100</f>
        <v>0</v>
      </c>
      <c r="CV31" s="7">
        <f>CV16*CV21/100</f>
        <v>0</v>
      </c>
      <c r="CW31" s="7">
        <f>CW16*CW21/100</f>
        <v>0</v>
      </c>
      <c r="CX31" s="7">
        <f>CX16*CX21/100</f>
        <v>0</v>
      </c>
    </row>
    <row r="32" spans="1:102" ht="12.75">
      <c r="A32" s="23" t="s">
        <v>124</v>
      </c>
      <c r="B32" s="7">
        <f>B16*B27/B26</f>
        <v>0.1867874890382929</v>
      </c>
      <c r="C32" s="7">
        <f aca="true" t="shared" si="14" ref="C32:AX32">C16*C27/C26</f>
        <v>234.85623845950937</v>
      </c>
      <c r="D32" s="7">
        <f t="shared" si="14"/>
        <v>25.25262339681306</v>
      </c>
      <c r="E32" s="7">
        <f t="shared" si="14"/>
        <v>7.586785714285714</v>
      </c>
      <c r="F32" s="7">
        <f t="shared" si="14"/>
        <v>0</v>
      </c>
      <c r="G32" s="7">
        <f t="shared" si="14"/>
        <v>12.685819202937683</v>
      </c>
      <c r="H32" s="7">
        <f t="shared" si="14"/>
        <v>469.67115676039737</v>
      </c>
      <c r="I32" s="7">
        <f t="shared" si="14"/>
        <v>4.5870088211708095</v>
      </c>
      <c r="J32" s="7">
        <f t="shared" si="14"/>
        <v>0</v>
      </c>
      <c r="K32" s="7">
        <f t="shared" si="14"/>
        <v>0.6123091834262175</v>
      </c>
      <c r="L32" s="7">
        <f t="shared" si="14"/>
        <v>80.88515387216773</v>
      </c>
      <c r="M32" s="7">
        <f t="shared" si="14"/>
        <v>42.933175515725395</v>
      </c>
      <c r="N32" s="7">
        <f t="shared" si="14"/>
        <v>0.1401170539491221</v>
      </c>
      <c r="O32" s="7">
        <f t="shared" si="14"/>
        <v>177.769297890783</v>
      </c>
      <c r="P32" s="7">
        <f t="shared" si="14"/>
        <v>1.4836882203555382</v>
      </c>
      <c r="Q32" s="7">
        <f t="shared" si="14"/>
        <v>251.98943494148176</v>
      </c>
      <c r="R32" s="7">
        <f t="shared" si="14"/>
        <v>25.19894349414818</v>
      </c>
      <c r="S32" s="7">
        <f t="shared" si="14"/>
        <v>14.965303115352231</v>
      </c>
      <c r="T32" s="7">
        <f t="shared" si="14"/>
        <v>6.907753559619407</v>
      </c>
      <c r="U32" s="7">
        <f t="shared" si="14"/>
        <v>13.483459082994777</v>
      </c>
      <c r="V32" s="7">
        <f t="shared" si="14"/>
        <v>17.32389850691582</v>
      </c>
      <c r="W32" s="7">
        <f t="shared" si="14"/>
        <v>2.578730420445177</v>
      </c>
      <c r="X32" s="7">
        <f t="shared" si="14"/>
        <v>201.47423080237868</v>
      </c>
      <c r="Y32" s="7">
        <f t="shared" si="14"/>
        <v>149.0777730843964</v>
      </c>
      <c r="Z32" s="7">
        <f t="shared" si="14"/>
        <v>5.294314437779843</v>
      </c>
      <c r="AA32" s="7">
        <f t="shared" si="14"/>
        <v>419.6218599458556</v>
      </c>
      <c r="AB32" s="7">
        <f t="shared" si="14"/>
        <v>94.91715403775765</v>
      </c>
      <c r="AC32" s="7">
        <f t="shared" si="14"/>
        <v>0</v>
      </c>
      <c r="AD32" s="7">
        <f t="shared" si="14"/>
        <v>155.611894477564</v>
      </c>
      <c r="AE32" s="7">
        <f t="shared" si="14"/>
        <v>15.808791684711997</v>
      </c>
      <c r="AF32" s="7">
        <f t="shared" si="14"/>
        <v>0</v>
      </c>
      <c r="AG32" s="7">
        <f t="shared" si="14"/>
        <v>6.573616867904127</v>
      </c>
      <c r="AH32" s="7">
        <f t="shared" si="14"/>
        <v>351.65145070636487</v>
      </c>
      <c r="AI32" s="7">
        <f t="shared" si="14"/>
        <v>416.84240288990003</v>
      </c>
      <c r="AJ32" s="7">
        <f t="shared" si="14"/>
        <v>23.853160402593407</v>
      </c>
      <c r="AK32" s="7">
        <f t="shared" si="14"/>
        <v>25.036128980860006</v>
      </c>
      <c r="AL32" s="7">
        <f t="shared" si="14"/>
        <v>7.360172349977724</v>
      </c>
      <c r="AM32" s="7">
        <f t="shared" si="14"/>
        <v>82.95692062388846</v>
      </c>
      <c r="AN32" s="7">
        <f t="shared" si="14"/>
        <v>64.89657859870626</v>
      </c>
      <c r="AO32" s="7">
        <f t="shared" si="14"/>
        <v>0.18637037037037038</v>
      </c>
      <c r="AP32" s="7">
        <f t="shared" si="14"/>
        <v>488.7268196765773</v>
      </c>
      <c r="AQ32" s="7">
        <f t="shared" si="14"/>
        <v>0</v>
      </c>
      <c r="AR32" s="7">
        <f t="shared" si="14"/>
        <v>7.851022089267521</v>
      </c>
      <c r="AS32" s="7">
        <f t="shared" si="14"/>
        <v>1.9805068226120857</v>
      </c>
      <c r="AT32" s="7">
        <f t="shared" si="14"/>
        <v>21.77147770544159</v>
      </c>
      <c r="AU32" s="7">
        <f t="shared" si="14"/>
        <v>57.14830720063917</v>
      </c>
      <c r="AV32" s="7">
        <f t="shared" si="14"/>
        <v>18.90666935727979</v>
      </c>
      <c r="AW32" s="7">
        <f t="shared" si="14"/>
        <v>4.567259032599741</v>
      </c>
      <c r="AX32" s="7">
        <f t="shared" si="14"/>
        <v>0</v>
      </c>
      <c r="AY32" s="7"/>
      <c r="AZ32" s="7"/>
      <c r="BA32" s="7">
        <f>BA16*BA27/BA26</f>
        <v>1.4500752297622357</v>
      </c>
      <c r="BB32" s="7">
        <f>BB16*BB27/BB26</f>
        <v>0.29001504595244715</v>
      </c>
      <c r="BC32" s="7">
        <f>BC16*BC27/BC26</f>
        <v>0</v>
      </c>
      <c r="BD32" s="7"/>
      <c r="BE32" s="7">
        <f aca="true" t="shared" si="15" ref="BE32:CS32">BE16*BE27/BE26</f>
        <v>0.17092720970537262</v>
      </c>
      <c r="BF32" s="7">
        <f t="shared" si="15"/>
        <v>0.9713182175810028</v>
      </c>
      <c r="BG32" s="7">
        <f t="shared" si="15"/>
        <v>0.06790123456790123</v>
      </c>
      <c r="BH32" s="7">
        <f t="shared" si="15"/>
        <v>1341.9645364064957</v>
      </c>
      <c r="BI32" s="7">
        <f t="shared" si="15"/>
        <v>2.0528554070473874</v>
      </c>
      <c r="BJ32" s="7">
        <f t="shared" si="15"/>
        <v>0.11045804620997163</v>
      </c>
      <c r="BK32" s="7">
        <f t="shared" si="15"/>
        <v>0.40516940272441493</v>
      </c>
      <c r="BL32" s="7">
        <f t="shared" si="15"/>
        <v>0</v>
      </c>
      <c r="BM32" s="7">
        <f t="shared" si="15"/>
        <v>0</v>
      </c>
      <c r="BN32" s="7">
        <f t="shared" si="15"/>
        <v>0</v>
      </c>
      <c r="BO32" s="7">
        <f t="shared" si="15"/>
        <v>96.66323039798883</v>
      </c>
      <c r="BP32" s="7">
        <f t="shared" si="15"/>
        <v>58.83403753202768</v>
      </c>
      <c r="BQ32" s="7">
        <f t="shared" si="15"/>
        <v>0</v>
      </c>
      <c r="BR32" s="7">
        <f t="shared" si="15"/>
        <v>0</v>
      </c>
      <c r="BS32" s="7">
        <f>BS16*BS27/BS26</f>
        <v>0</v>
      </c>
      <c r="BT32" s="7" t="s">
        <v>129</v>
      </c>
      <c r="BU32" s="7" t="s">
        <v>129</v>
      </c>
      <c r="BV32" s="7">
        <f t="shared" si="15"/>
        <v>0</v>
      </c>
      <c r="BW32" s="7">
        <f t="shared" si="15"/>
        <v>0</v>
      </c>
      <c r="BX32" s="7">
        <f>BX16*BX27/BX26</f>
        <v>0</v>
      </c>
      <c r="BY32" s="7">
        <f t="shared" si="15"/>
        <v>0</v>
      </c>
      <c r="BZ32" s="7">
        <f aca="true" t="shared" si="16" ref="BZ32:CE32">BZ16*BZ27/BZ26</f>
        <v>0</v>
      </c>
      <c r="CA32" s="7">
        <f t="shared" si="16"/>
        <v>0</v>
      </c>
      <c r="CB32" s="7">
        <f t="shared" si="16"/>
        <v>0</v>
      </c>
      <c r="CC32" s="7">
        <f t="shared" si="16"/>
        <v>0</v>
      </c>
      <c r="CD32" s="7">
        <f t="shared" si="16"/>
        <v>0</v>
      </c>
      <c r="CE32" s="7">
        <f t="shared" si="16"/>
        <v>0</v>
      </c>
      <c r="CF32" s="7">
        <f t="shared" si="15"/>
        <v>7.932379866659583</v>
      </c>
      <c r="CG32" s="7">
        <f>CG16*CG27/CG26</f>
        <v>0</v>
      </c>
      <c r="CH32" s="7">
        <f t="shared" si="15"/>
        <v>0.3049770561242499</v>
      </c>
      <c r="CI32" s="7">
        <f t="shared" si="15"/>
        <v>3.6120921633855043</v>
      </c>
      <c r="CJ32" s="7">
        <f t="shared" si="15"/>
        <v>0</v>
      </c>
      <c r="CK32" s="7">
        <f t="shared" si="15"/>
        <v>30.28743900234954</v>
      </c>
      <c r="CL32" s="7">
        <f t="shared" si="15"/>
        <v>0</v>
      </c>
      <c r="CM32" s="7">
        <f t="shared" si="15"/>
        <v>0</v>
      </c>
      <c r="CN32" s="7">
        <f t="shared" si="15"/>
        <v>0.07354838709677419</v>
      </c>
      <c r="CO32" s="7">
        <f t="shared" si="15"/>
        <v>19.86324030811971</v>
      </c>
      <c r="CP32" s="7">
        <f t="shared" si="15"/>
        <v>0</v>
      </c>
      <c r="CQ32" s="7">
        <f t="shared" si="15"/>
        <v>0</v>
      </c>
      <c r="CR32" s="7">
        <f t="shared" si="15"/>
        <v>0</v>
      </c>
      <c r="CS32" s="7">
        <f t="shared" si="15"/>
        <v>0</v>
      </c>
      <c r="CT32" s="7">
        <f>CT16*CT27/CT26</f>
        <v>0</v>
      </c>
      <c r="CU32" s="7">
        <f>CU16*CU27/CU26</f>
        <v>0</v>
      </c>
      <c r="CV32" s="7">
        <f>CV16*CV27/CV26</f>
        <v>0</v>
      </c>
      <c r="CW32" s="7">
        <f>CW16*CW27/CW26</f>
        <v>0</v>
      </c>
      <c r="CX32" s="7">
        <f>CX16*CX27/CX26</f>
        <v>0</v>
      </c>
    </row>
    <row r="33" spans="1:102" ht="12.75">
      <c r="A33" s="23" t="s">
        <v>136</v>
      </c>
      <c r="B33" s="7">
        <f>B22</f>
        <v>0</v>
      </c>
      <c r="C33" s="7">
        <f aca="true" t="shared" si="17" ref="C33:BG33">C22</f>
        <v>0</v>
      </c>
      <c r="D33" s="7">
        <f t="shared" si="17"/>
        <v>0</v>
      </c>
      <c r="E33" s="7">
        <f t="shared" si="17"/>
        <v>0</v>
      </c>
      <c r="F33" s="7">
        <f t="shared" si="17"/>
        <v>0</v>
      </c>
      <c r="G33" s="7">
        <f t="shared" si="17"/>
        <v>0</v>
      </c>
      <c r="H33" s="7">
        <f t="shared" si="17"/>
        <v>0</v>
      </c>
      <c r="I33" s="7">
        <f t="shared" si="17"/>
        <v>0</v>
      </c>
      <c r="J33" s="7">
        <f t="shared" si="17"/>
        <v>0</v>
      </c>
      <c r="K33" s="7">
        <f t="shared" si="17"/>
        <v>0</v>
      </c>
      <c r="L33" s="7">
        <f t="shared" si="17"/>
        <v>0</v>
      </c>
      <c r="M33" s="7">
        <f t="shared" si="17"/>
        <v>0</v>
      </c>
      <c r="N33" s="7">
        <f t="shared" si="17"/>
        <v>0</v>
      </c>
      <c r="O33" s="7">
        <f t="shared" si="17"/>
        <v>0</v>
      </c>
      <c r="P33" s="7">
        <f t="shared" si="17"/>
        <v>0</v>
      </c>
      <c r="Q33" s="7">
        <f t="shared" si="17"/>
        <v>0</v>
      </c>
      <c r="R33" s="7">
        <f t="shared" si="17"/>
        <v>0</v>
      </c>
      <c r="S33" s="7">
        <f t="shared" si="17"/>
        <v>0</v>
      </c>
      <c r="T33" s="7">
        <f t="shared" si="17"/>
        <v>0</v>
      </c>
      <c r="U33" s="7">
        <f t="shared" si="17"/>
        <v>0</v>
      </c>
      <c r="V33" s="7">
        <f t="shared" si="17"/>
        <v>0</v>
      </c>
      <c r="W33" s="7">
        <f t="shared" si="17"/>
        <v>0</v>
      </c>
      <c r="X33" s="7">
        <f t="shared" si="17"/>
        <v>0</v>
      </c>
      <c r="Y33" s="7">
        <f t="shared" si="17"/>
        <v>0</v>
      </c>
      <c r="Z33" s="7">
        <f t="shared" si="17"/>
        <v>0</v>
      </c>
      <c r="AA33" s="7">
        <f t="shared" si="17"/>
        <v>0</v>
      </c>
      <c r="AB33" s="7">
        <f t="shared" si="17"/>
        <v>0</v>
      </c>
      <c r="AC33" s="7">
        <f t="shared" si="17"/>
        <v>0</v>
      </c>
      <c r="AD33" s="7">
        <f t="shared" si="17"/>
        <v>0</v>
      </c>
      <c r="AE33" s="7">
        <f t="shared" si="17"/>
        <v>0</v>
      </c>
      <c r="AF33" s="7">
        <f t="shared" si="17"/>
        <v>0</v>
      </c>
      <c r="AG33" s="7">
        <f t="shared" si="17"/>
        <v>0</v>
      </c>
      <c r="AH33" s="7">
        <f t="shared" si="17"/>
        <v>0</v>
      </c>
      <c r="AI33" s="7">
        <f t="shared" si="17"/>
        <v>0</v>
      </c>
      <c r="AJ33" s="7">
        <f t="shared" si="17"/>
        <v>100</v>
      </c>
      <c r="AK33" s="7">
        <f t="shared" si="17"/>
        <v>0</v>
      </c>
      <c r="AL33" s="7">
        <f t="shared" si="17"/>
        <v>20</v>
      </c>
      <c r="AM33" s="7">
        <f t="shared" si="17"/>
        <v>0</v>
      </c>
      <c r="AN33" s="7">
        <f t="shared" si="17"/>
        <v>0</v>
      </c>
      <c r="AO33" s="7">
        <f t="shared" si="17"/>
        <v>0</v>
      </c>
      <c r="AP33" s="7">
        <f t="shared" si="17"/>
        <v>0</v>
      </c>
      <c r="AQ33" s="7">
        <f t="shared" si="17"/>
        <v>0</v>
      </c>
      <c r="AR33" s="7">
        <f t="shared" si="17"/>
        <v>0</v>
      </c>
      <c r="AS33" s="7">
        <f t="shared" si="17"/>
        <v>0</v>
      </c>
      <c r="AT33" s="7">
        <f t="shared" si="17"/>
        <v>0</v>
      </c>
      <c r="AU33" s="7">
        <f t="shared" si="17"/>
        <v>0</v>
      </c>
      <c r="AV33" s="7">
        <f t="shared" si="17"/>
        <v>0</v>
      </c>
      <c r="AW33" s="7">
        <f t="shared" si="17"/>
        <v>0</v>
      </c>
      <c r="AX33" s="7">
        <f t="shared" si="17"/>
        <v>0</v>
      </c>
      <c r="AY33" s="7"/>
      <c r="AZ33" s="7"/>
      <c r="BA33" s="7">
        <f t="shared" si="17"/>
        <v>10</v>
      </c>
      <c r="BB33" s="7">
        <f>BB22</f>
        <v>2</v>
      </c>
      <c r="BC33" s="7">
        <f t="shared" si="17"/>
        <v>0</v>
      </c>
      <c r="BD33" s="7"/>
      <c r="BE33" s="7">
        <f t="shared" si="17"/>
        <v>5</v>
      </c>
      <c r="BF33" s="7">
        <f t="shared" si="17"/>
        <v>5</v>
      </c>
      <c r="BG33" s="7">
        <f t="shared" si="17"/>
        <v>0</v>
      </c>
      <c r="BH33" s="7">
        <f aca="true" t="shared" si="18" ref="BH33:BR33">BH22</f>
        <v>0</v>
      </c>
      <c r="BI33" s="7">
        <f t="shared" si="18"/>
        <v>5</v>
      </c>
      <c r="BJ33" s="7">
        <f t="shared" si="18"/>
        <v>5</v>
      </c>
      <c r="BK33" s="7">
        <f t="shared" si="18"/>
        <v>5</v>
      </c>
      <c r="BL33" s="7">
        <f t="shared" si="18"/>
        <v>0</v>
      </c>
      <c r="BM33" s="7">
        <f t="shared" si="18"/>
        <v>0</v>
      </c>
      <c r="BN33" s="7">
        <f t="shared" si="18"/>
        <v>0</v>
      </c>
      <c r="BO33" s="7">
        <f t="shared" si="18"/>
        <v>0</v>
      </c>
      <c r="BP33" s="7">
        <f t="shared" si="18"/>
        <v>0</v>
      </c>
      <c r="BQ33" s="7">
        <f t="shared" si="18"/>
        <v>0</v>
      </c>
      <c r="BR33" s="7">
        <f t="shared" si="18"/>
        <v>0</v>
      </c>
      <c r="BS33" s="7">
        <f>BS22</f>
        <v>0</v>
      </c>
      <c r="BT33" s="7" t="s">
        <v>129</v>
      </c>
      <c r="BU33" s="7" t="s">
        <v>129</v>
      </c>
      <c r="BV33" s="7">
        <f aca="true" t="shared" si="19" ref="BV33:CS33">BV22</f>
        <v>0</v>
      </c>
      <c r="BW33" s="7">
        <f t="shared" si="19"/>
        <v>0</v>
      </c>
      <c r="BX33" s="7">
        <f>BX22</f>
        <v>0</v>
      </c>
      <c r="BY33" s="7">
        <f t="shared" si="19"/>
        <v>0</v>
      </c>
      <c r="BZ33" s="7">
        <f aca="true" t="shared" si="20" ref="BZ33:CE33">BZ22</f>
        <v>0</v>
      </c>
      <c r="CA33" s="7">
        <f t="shared" si="20"/>
        <v>0</v>
      </c>
      <c r="CB33" s="7">
        <f t="shared" si="20"/>
        <v>0</v>
      </c>
      <c r="CC33" s="7">
        <f t="shared" si="20"/>
        <v>0</v>
      </c>
      <c r="CD33" s="7">
        <f t="shared" si="20"/>
        <v>0</v>
      </c>
      <c r="CE33" s="7">
        <f t="shared" si="20"/>
        <v>0</v>
      </c>
      <c r="CF33" s="7">
        <f t="shared" si="19"/>
        <v>0</v>
      </c>
      <c r="CG33" s="7">
        <f>CG22</f>
        <v>0</v>
      </c>
      <c r="CH33" s="7">
        <f t="shared" si="19"/>
        <v>0</v>
      </c>
      <c r="CI33" s="7">
        <f t="shared" si="19"/>
        <v>0</v>
      </c>
      <c r="CJ33" s="7">
        <f t="shared" si="19"/>
        <v>0</v>
      </c>
      <c r="CK33" s="7">
        <f t="shared" si="19"/>
        <v>0</v>
      </c>
      <c r="CL33" s="7">
        <f t="shared" si="19"/>
        <v>0</v>
      </c>
      <c r="CM33" s="7">
        <f t="shared" si="19"/>
        <v>0</v>
      </c>
      <c r="CN33" s="7">
        <f t="shared" si="19"/>
        <v>0</v>
      </c>
      <c r="CO33" s="7">
        <f t="shared" si="19"/>
        <v>0</v>
      </c>
      <c r="CP33" s="7">
        <f t="shared" si="19"/>
        <v>0</v>
      </c>
      <c r="CQ33" s="7">
        <f t="shared" si="19"/>
        <v>0</v>
      </c>
      <c r="CR33" s="7">
        <f t="shared" si="19"/>
        <v>0</v>
      </c>
      <c r="CS33" s="7">
        <f t="shared" si="19"/>
        <v>0</v>
      </c>
      <c r="CT33" s="7">
        <f>CT22</f>
        <v>0</v>
      </c>
      <c r="CU33" s="7">
        <f>CU22</f>
        <v>0</v>
      </c>
      <c r="CV33" s="7">
        <f>CV22</f>
        <v>0</v>
      </c>
      <c r="CW33" s="7">
        <f>CW22</f>
        <v>0</v>
      </c>
      <c r="CX33" s="7">
        <f>CX22</f>
        <v>0</v>
      </c>
    </row>
    <row r="34" spans="1:102" ht="12.75">
      <c r="A34" s="22" t="s">
        <v>125</v>
      </c>
      <c r="B34" s="21">
        <f>MAX(B31:B33)</f>
        <v>0.81</v>
      </c>
      <c r="C34" s="21">
        <f aca="true" t="shared" si="21" ref="C34:BG34">MAX(C31:C33)</f>
        <v>234.85623845950937</v>
      </c>
      <c r="D34" s="21">
        <f t="shared" si="21"/>
        <v>29.9</v>
      </c>
      <c r="E34" s="21">
        <f t="shared" si="21"/>
        <v>17.738999999999997</v>
      </c>
      <c r="F34" s="21">
        <f t="shared" si="21"/>
        <v>0</v>
      </c>
      <c r="G34" s="21">
        <f t="shared" si="21"/>
        <v>12.925999999999998</v>
      </c>
      <c r="H34" s="21">
        <f t="shared" si="21"/>
        <v>760.41</v>
      </c>
      <c r="I34" s="21">
        <f t="shared" si="21"/>
        <v>10.285</v>
      </c>
      <c r="J34" s="21">
        <f t="shared" si="21"/>
        <v>0</v>
      </c>
      <c r="K34" s="21">
        <f t="shared" si="21"/>
        <v>0.672</v>
      </c>
      <c r="L34" s="21">
        <f t="shared" si="21"/>
        <v>87.63699999999999</v>
      </c>
      <c r="M34" s="21">
        <f t="shared" si="21"/>
        <v>46.516999999999996</v>
      </c>
      <c r="N34" s="21">
        <f t="shared" si="21"/>
        <v>0.434</v>
      </c>
      <c r="O34" s="21">
        <f t="shared" si="21"/>
        <v>293.5632</v>
      </c>
      <c r="P34" s="21">
        <f t="shared" si="21"/>
        <v>8.245999999999999</v>
      </c>
      <c r="Q34" s="21">
        <f t="shared" si="21"/>
        <v>307.37699999999995</v>
      </c>
      <c r="R34" s="21">
        <f t="shared" si="21"/>
        <v>25.19894349414818</v>
      </c>
      <c r="S34" s="21">
        <f t="shared" si="21"/>
        <v>39.255</v>
      </c>
      <c r="T34" s="21">
        <f t="shared" si="21"/>
        <v>26.136</v>
      </c>
      <c r="U34" s="21">
        <f t="shared" si="21"/>
        <v>23.958</v>
      </c>
      <c r="V34" s="21">
        <f t="shared" si="21"/>
        <v>111.25</v>
      </c>
      <c r="W34" s="21">
        <f t="shared" si="21"/>
        <v>2.578730420445177</v>
      </c>
      <c r="X34" s="21">
        <f t="shared" si="21"/>
        <v>256.47700000000003</v>
      </c>
      <c r="Y34" s="21">
        <f t="shared" si="21"/>
        <v>149.0777730843964</v>
      </c>
      <c r="Z34" s="21">
        <f t="shared" si="21"/>
        <v>5.294314437779843</v>
      </c>
      <c r="AA34" s="21">
        <f t="shared" si="21"/>
        <v>419.6218599458556</v>
      </c>
      <c r="AB34" s="21">
        <f t="shared" si="21"/>
        <v>94.91715403775765</v>
      </c>
      <c r="AC34" s="21">
        <f t="shared" si="21"/>
        <v>0</v>
      </c>
      <c r="AD34" s="21">
        <f t="shared" si="21"/>
        <v>155.611894477564</v>
      </c>
      <c r="AE34" s="21">
        <f t="shared" si="21"/>
        <v>15.808791684711997</v>
      </c>
      <c r="AF34" s="21">
        <f t="shared" si="21"/>
        <v>0</v>
      </c>
      <c r="AG34" s="21">
        <f t="shared" si="21"/>
        <v>6.573616867904127</v>
      </c>
      <c r="AH34" s="21">
        <f t="shared" si="21"/>
        <v>351.65145070636487</v>
      </c>
      <c r="AI34" s="21">
        <f t="shared" si="21"/>
        <v>588.627765</v>
      </c>
      <c r="AJ34" s="21">
        <f t="shared" si="21"/>
        <v>100</v>
      </c>
      <c r="AK34" s="21">
        <f t="shared" si="21"/>
        <v>25.036128980860006</v>
      </c>
      <c r="AL34" s="21">
        <f t="shared" si="21"/>
        <v>20</v>
      </c>
      <c r="AM34" s="21">
        <f t="shared" si="21"/>
        <v>82.95692062388846</v>
      </c>
      <c r="AN34" s="21">
        <f t="shared" si="21"/>
        <v>64.89657859870626</v>
      </c>
      <c r="AO34" s="21">
        <f t="shared" si="21"/>
        <v>0.18637037037037038</v>
      </c>
      <c r="AP34" s="21">
        <f t="shared" si="21"/>
        <v>488.7268196765773</v>
      </c>
      <c r="AQ34" s="21">
        <f t="shared" si="21"/>
        <v>0</v>
      </c>
      <c r="AR34" s="21">
        <f t="shared" si="21"/>
        <v>7.851022089267521</v>
      </c>
      <c r="AS34" s="21">
        <f t="shared" si="21"/>
        <v>1.9805068226120857</v>
      </c>
      <c r="AT34" s="21">
        <f t="shared" si="21"/>
        <v>21.77147770544159</v>
      </c>
      <c r="AU34" s="21">
        <f t="shared" si="21"/>
        <v>57.14830720063917</v>
      </c>
      <c r="AV34" s="21">
        <f t="shared" si="21"/>
        <v>18.90666935727979</v>
      </c>
      <c r="AW34" s="21">
        <f t="shared" si="21"/>
        <v>4.567259032599741</v>
      </c>
      <c r="AX34" s="21">
        <f t="shared" si="21"/>
        <v>0</v>
      </c>
      <c r="AY34" s="21"/>
      <c r="AZ34" s="21"/>
      <c r="BA34" s="21">
        <f t="shared" si="21"/>
        <v>10</v>
      </c>
      <c r="BB34" s="21">
        <f>MAX(BB31:BB33)</f>
        <v>2</v>
      </c>
      <c r="BC34" s="21">
        <f t="shared" si="21"/>
        <v>0</v>
      </c>
      <c r="BD34" s="21"/>
      <c r="BE34" s="21">
        <f t="shared" si="21"/>
        <v>5</v>
      </c>
      <c r="BF34" s="21">
        <f t="shared" si="21"/>
        <v>5</v>
      </c>
      <c r="BG34" s="21">
        <f t="shared" si="21"/>
        <v>0.06790123456790123</v>
      </c>
      <c r="BH34" s="21">
        <f aca="true" t="shared" si="22" ref="BH34:BR34">MAX(BH31:BH33)</f>
        <v>1542.4104</v>
      </c>
      <c r="BI34" s="21">
        <f t="shared" si="22"/>
        <v>5</v>
      </c>
      <c r="BJ34" s="21">
        <f t="shared" si="22"/>
        <v>5</v>
      </c>
      <c r="BK34" s="21">
        <f t="shared" si="22"/>
        <v>5</v>
      </c>
      <c r="BL34" s="21">
        <f t="shared" si="22"/>
        <v>0</v>
      </c>
      <c r="BM34" s="21">
        <f t="shared" si="22"/>
        <v>0</v>
      </c>
      <c r="BN34" s="21">
        <f t="shared" si="22"/>
        <v>0</v>
      </c>
      <c r="BO34" s="21">
        <f t="shared" si="22"/>
        <v>96.66323039798883</v>
      </c>
      <c r="BP34" s="21">
        <f t="shared" si="22"/>
        <v>58.83403753202768</v>
      </c>
      <c r="BQ34" s="21">
        <f t="shared" si="22"/>
        <v>0</v>
      </c>
      <c r="BR34" s="21">
        <f t="shared" si="22"/>
        <v>0</v>
      </c>
      <c r="BS34" s="21">
        <f>MAX(BS31:BS33)</f>
        <v>0</v>
      </c>
      <c r="BT34" s="21" t="s">
        <v>129</v>
      </c>
      <c r="BU34" s="21" t="s">
        <v>129</v>
      </c>
      <c r="BV34" s="21">
        <f aca="true" t="shared" si="23" ref="BV34:CS34">MAX(BV31:BV33)</f>
        <v>0</v>
      </c>
      <c r="BW34" s="21">
        <f t="shared" si="23"/>
        <v>0</v>
      </c>
      <c r="BX34" s="21">
        <f>MAX(BX31:BX33)</f>
        <v>0</v>
      </c>
      <c r="BY34" s="21">
        <f t="shared" si="23"/>
        <v>0</v>
      </c>
      <c r="BZ34" s="21">
        <f aca="true" t="shared" si="24" ref="BZ34:CE34">MAX(BZ31:BZ33)</f>
        <v>0</v>
      </c>
      <c r="CA34" s="21">
        <f t="shared" si="24"/>
        <v>0</v>
      </c>
      <c r="CB34" s="21">
        <f t="shared" si="24"/>
        <v>0</v>
      </c>
      <c r="CC34" s="21">
        <f t="shared" si="24"/>
        <v>0</v>
      </c>
      <c r="CD34" s="21">
        <f t="shared" si="24"/>
        <v>0</v>
      </c>
      <c r="CE34" s="21">
        <f t="shared" si="24"/>
        <v>0</v>
      </c>
      <c r="CF34" s="21">
        <f t="shared" si="23"/>
        <v>7.932379866659583</v>
      </c>
      <c r="CG34" s="21">
        <f>MAX(CG31:CG33)</f>
        <v>0</v>
      </c>
      <c r="CH34" s="21">
        <f t="shared" si="23"/>
        <v>0.3049770561242499</v>
      </c>
      <c r="CI34" s="21">
        <f t="shared" si="23"/>
        <v>3.6120921633855043</v>
      </c>
      <c r="CJ34" s="21">
        <f t="shared" si="23"/>
        <v>0</v>
      </c>
      <c r="CK34" s="21">
        <f t="shared" si="23"/>
        <v>30.28743900234954</v>
      </c>
      <c r="CL34" s="21">
        <f t="shared" si="23"/>
        <v>0</v>
      </c>
      <c r="CM34" s="21">
        <f t="shared" si="23"/>
        <v>0</v>
      </c>
      <c r="CN34" s="21">
        <f t="shared" si="23"/>
        <v>0.07354838709677419</v>
      </c>
      <c r="CO34" s="21">
        <f t="shared" si="23"/>
        <v>19.86324030811971</v>
      </c>
      <c r="CP34" s="21">
        <f t="shared" si="23"/>
        <v>0</v>
      </c>
      <c r="CQ34" s="21">
        <f t="shared" si="23"/>
        <v>0</v>
      </c>
      <c r="CR34" s="21">
        <f t="shared" si="23"/>
        <v>0</v>
      </c>
      <c r="CS34" s="21">
        <f t="shared" si="23"/>
        <v>0</v>
      </c>
      <c r="CT34" s="21">
        <f>MAX(CT31:CT33)</f>
        <v>0</v>
      </c>
      <c r="CU34" s="21">
        <f>MAX(CU31:CU33)</f>
        <v>0</v>
      </c>
      <c r="CV34" s="21">
        <f>MAX(CV31:CV33)</f>
        <v>0</v>
      </c>
      <c r="CW34" s="21">
        <f>MAX(CW31:CW33)</f>
        <v>0</v>
      </c>
      <c r="CX34" s="21">
        <f>MAX(CX31:CX33)</f>
        <v>0</v>
      </c>
    </row>
    <row r="35" spans="1:102" ht="12.75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</row>
    <row r="36" spans="1:102" ht="12.75">
      <c r="A36" s="22" t="s">
        <v>140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2"/>
      <c r="AD36" s="12"/>
      <c r="AE36" s="12"/>
      <c r="AF36" s="12"/>
      <c r="AG36" s="13"/>
      <c r="AH36" s="13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</row>
    <row r="37" spans="1:107" ht="12.75">
      <c r="A37" s="23" t="s">
        <v>141</v>
      </c>
      <c r="B37" s="14">
        <v>60.777132708898606</v>
      </c>
      <c r="C37" s="14">
        <v>98.08830116677478</v>
      </c>
      <c r="D37" s="14">
        <v>97.12434256454658</v>
      </c>
      <c r="E37" s="14">
        <v>75.41438219644226</v>
      </c>
      <c r="F37" s="14" t="s">
        <v>129</v>
      </c>
      <c r="G37" s="14">
        <v>70.54851529196972</v>
      </c>
      <c r="H37" s="14">
        <v>97.80247386635124</v>
      </c>
      <c r="I37" s="14">
        <v>66.36568207288639</v>
      </c>
      <c r="J37" s="14" t="s">
        <v>129</v>
      </c>
      <c r="K37" s="14">
        <v>69.96546852927325</v>
      </c>
      <c r="L37" s="14">
        <v>97.2002404293667</v>
      </c>
      <c r="M37" s="14">
        <v>98.73278048675554</v>
      </c>
      <c r="N37" s="14">
        <v>25</v>
      </c>
      <c r="O37" s="14">
        <v>96.82329051608441</v>
      </c>
      <c r="P37" s="14">
        <v>98.62403078747828</v>
      </c>
      <c r="Q37" s="14">
        <v>97.02675863105438</v>
      </c>
      <c r="R37" s="15">
        <v>97.02675863105438</v>
      </c>
      <c r="S37" s="14">
        <v>93.41532050320536</v>
      </c>
      <c r="T37" s="14">
        <v>44.3057354685889</v>
      </c>
      <c r="U37" s="14">
        <v>98.47868023876258</v>
      </c>
      <c r="V37" s="14">
        <v>88.56891690442696</v>
      </c>
      <c r="W37" s="15">
        <v>88.56891690442696</v>
      </c>
      <c r="X37" s="14">
        <v>98.69840783450455</v>
      </c>
      <c r="Y37" s="14">
        <v>32.498551075834555</v>
      </c>
      <c r="Z37" s="15">
        <v>32.498551075834555</v>
      </c>
      <c r="AA37" s="14">
        <v>82.43999156378739</v>
      </c>
      <c r="AB37" s="14">
        <v>97.90141482905429</v>
      </c>
      <c r="AC37" s="106" t="s">
        <v>129</v>
      </c>
      <c r="AD37" s="14">
        <v>98.57721461900051</v>
      </c>
      <c r="AE37" s="14">
        <v>96.36979323287105</v>
      </c>
      <c r="AF37" s="106" t="s">
        <v>129</v>
      </c>
      <c r="AG37" s="14">
        <v>99.03782958520944</v>
      </c>
      <c r="AH37" s="14">
        <v>99.98109731598444</v>
      </c>
      <c r="AI37" s="14">
        <v>91.51711257360586</v>
      </c>
      <c r="AJ37" s="14">
        <v>92.32560681020249</v>
      </c>
      <c r="AK37" s="14">
        <v>97.51572484473515</v>
      </c>
      <c r="AL37" s="14">
        <v>43.79443896959868</v>
      </c>
      <c r="AM37" s="14">
        <v>94.2117149100104</v>
      </c>
      <c r="AN37" s="14">
        <v>98.7416453749007</v>
      </c>
      <c r="AO37" s="14">
        <v>98.8468211041943</v>
      </c>
      <c r="AP37" s="14">
        <v>50.89569491735997</v>
      </c>
      <c r="AQ37" s="106" t="s">
        <v>129</v>
      </c>
      <c r="AR37" s="14">
        <v>88.20753641689656</v>
      </c>
      <c r="AS37" s="14">
        <v>3.7537537537537533</v>
      </c>
      <c r="AT37" s="14">
        <v>96.48748024887169</v>
      </c>
      <c r="AU37" s="14">
        <v>97.0456775049976</v>
      </c>
      <c r="AV37" s="14">
        <v>99.12963601157345</v>
      </c>
      <c r="AW37" s="14">
        <v>98.0259605293992</v>
      </c>
      <c r="AX37" s="106" t="s">
        <v>129</v>
      </c>
      <c r="AY37" s="14"/>
      <c r="AZ37" s="106"/>
      <c r="BA37" s="14">
        <v>1.584576785950087</v>
      </c>
      <c r="BB37" s="15">
        <v>1.58457678595009</v>
      </c>
      <c r="BC37" s="106" t="s">
        <v>129</v>
      </c>
      <c r="BD37" s="14"/>
      <c r="BE37" s="106">
        <v>25</v>
      </c>
      <c r="BF37" s="14">
        <v>4.608294930875538</v>
      </c>
      <c r="BG37" s="14">
        <v>3.448275862068969</v>
      </c>
      <c r="BH37" s="14">
        <v>4.076222521846596</v>
      </c>
      <c r="BI37" s="14">
        <v>1.2114918656974745</v>
      </c>
      <c r="BJ37" s="14">
        <v>0</v>
      </c>
      <c r="BK37" s="14">
        <v>0.43141327794199974</v>
      </c>
      <c r="BL37" s="106" t="s">
        <v>129</v>
      </c>
      <c r="BM37" s="106" t="s">
        <v>129</v>
      </c>
      <c r="BN37" s="106" t="s">
        <v>129</v>
      </c>
      <c r="BO37" s="14">
        <v>70.00935819721249</v>
      </c>
      <c r="BP37" s="15">
        <v>70.00935819721249</v>
      </c>
      <c r="BQ37" s="14">
        <v>5.374388528389674</v>
      </c>
      <c r="BR37" s="107" t="s">
        <v>129</v>
      </c>
      <c r="BS37" s="107" t="s">
        <v>129</v>
      </c>
      <c r="BT37" s="14" t="s">
        <v>129</v>
      </c>
      <c r="BU37" s="14" t="s">
        <v>129</v>
      </c>
      <c r="BV37" s="106" t="s">
        <v>129</v>
      </c>
      <c r="BW37" s="106" t="s">
        <v>129</v>
      </c>
      <c r="BX37" s="108" t="s">
        <v>129</v>
      </c>
      <c r="BY37" s="106" t="s">
        <v>129</v>
      </c>
      <c r="BZ37" s="106" t="s">
        <v>129</v>
      </c>
      <c r="CA37" s="108" t="s">
        <v>129</v>
      </c>
      <c r="CB37" s="108" t="s">
        <v>129</v>
      </c>
      <c r="CC37" s="108" t="s">
        <v>129</v>
      </c>
      <c r="CD37" s="108" t="s">
        <v>129</v>
      </c>
      <c r="CE37" s="108" t="s">
        <v>129</v>
      </c>
      <c r="CF37" s="15">
        <v>70.00935819721249</v>
      </c>
      <c r="CG37" s="108" t="s">
        <v>129</v>
      </c>
      <c r="CH37" s="106">
        <v>25</v>
      </c>
      <c r="CI37" s="14">
        <v>80.52857101980081</v>
      </c>
      <c r="CJ37" s="106" t="s">
        <v>129</v>
      </c>
      <c r="CK37" s="14">
        <v>99.08855478217833</v>
      </c>
      <c r="CL37" s="106" t="s">
        <v>129</v>
      </c>
      <c r="CM37" s="106" t="s">
        <v>129</v>
      </c>
      <c r="CN37" s="106">
        <v>25</v>
      </c>
      <c r="CO37" s="106">
        <v>25</v>
      </c>
      <c r="CP37" s="106" t="s">
        <v>129</v>
      </c>
      <c r="CQ37" s="106" t="s">
        <v>129</v>
      </c>
      <c r="CR37" s="106" t="s">
        <v>129</v>
      </c>
      <c r="CS37" s="106" t="s">
        <v>129</v>
      </c>
      <c r="CT37" s="106" t="s">
        <v>129</v>
      </c>
      <c r="CU37" s="106" t="s">
        <v>129</v>
      </c>
      <c r="CV37" s="106" t="s">
        <v>129</v>
      </c>
      <c r="CW37" s="106" t="s">
        <v>129</v>
      </c>
      <c r="CX37" s="106" t="s">
        <v>129</v>
      </c>
      <c r="CY37" s="109"/>
      <c r="CZ37" s="109"/>
      <c r="DA37" s="109"/>
      <c r="DB37" s="109"/>
      <c r="DC37" s="109"/>
    </row>
    <row r="38" spans="1:107" ht="12.75">
      <c r="A38" s="23" t="s">
        <v>142</v>
      </c>
      <c r="B38" s="14">
        <v>30.2191982114364</v>
      </c>
      <c r="C38" s="14">
        <v>0.7876707705366007</v>
      </c>
      <c r="D38" s="14">
        <v>1.1900137185222932</v>
      </c>
      <c r="E38" s="14">
        <v>23.899265695682605</v>
      </c>
      <c r="F38" s="14" t="s">
        <v>129</v>
      </c>
      <c r="G38" s="14">
        <v>18.10179522220167</v>
      </c>
      <c r="H38" s="14">
        <v>1.405594878333249</v>
      </c>
      <c r="I38" s="14">
        <v>28.95330890645616</v>
      </c>
      <c r="J38" s="14" t="s">
        <v>129</v>
      </c>
      <c r="K38" s="14">
        <v>10.627482704079787</v>
      </c>
      <c r="L38" s="14">
        <v>1.930690391579674</v>
      </c>
      <c r="M38" s="14">
        <v>0.4731906105924055</v>
      </c>
      <c r="N38" s="14">
        <v>25</v>
      </c>
      <c r="O38" s="14">
        <v>2.009626092318037</v>
      </c>
      <c r="P38" s="14">
        <v>1.2623080044902864</v>
      </c>
      <c r="Q38" s="14">
        <v>1.5957357690064118</v>
      </c>
      <c r="R38" s="15">
        <v>1.5957357690064118</v>
      </c>
      <c r="S38" s="14">
        <v>0.1664634106575712</v>
      </c>
      <c r="T38" s="14">
        <v>15.148109857508873</v>
      </c>
      <c r="U38" s="14">
        <v>0.49030760029552084</v>
      </c>
      <c r="V38" s="14">
        <v>1.4037751417267224</v>
      </c>
      <c r="W38" s="15">
        <v>1.4037751417267224</v>
      </c>
      <c r="X38" s="14">
        <v>0.16795362469252645</v>
      </c>
      <c r="Y38" s="14">
        <v>0.38945224017361385</v>
      </c>
      <c r="Z38" s="15">
        <v>0.38945224017361385</v>
      </c>
      <c r="AA38" s="14">
        <v>15.408629948668043</v>
      </c>
      <c r="AB38" s="14">
        <v>1.545397831334642</v>
      </c>
      <c r="AC38" s="106" t="s">
        <v>129</v>
      </c>
      <c r="AD38" s="14">
        <v>0.03938027961353669</v>
      </c>
      <c r="AE38" s="14">
        <v>3.6218259873214</v>
      </c>
      <c r="AF38" s="106" t="s">
        <v>129</v>
      </c>
      <c r="AG38" s="14">
        <v>0.19227079565819075</v>
      </c>
      <c r="AH38" s="14">
        <v>0.005932959216562396</v>
      </c>
      <c r="AI38" s="14">
        <v>0.5056875649463102</v>
      </c>
      <c r="AJ38" s="14">
        <v>1.7645589256935106</v>
      </c>
      <c r="AK38" s="14">
        <v>1.360417503010842</v>
      </c>
      <c r="AL38" s="14">
        <v>0.00927191616068497</v>
      </c>
      <c r="AM38" s="14">
        <v>0.8468570224478303</v>
      </c>
      <c r="AN38" s="14">
        <v>0.9910736358811176</v>
      </c>
      <c r="AO38" s="14">
        <v>0.6429227472191054</v>
      </c>
      <c r="AP38" s="14">
        <v>0.466386677240439</v>
      </c>
      <c r="AQ38" s="106" t="s">
        <v>129</v>
      </c>
      <c r="AR38" s="14">
        <v>0.872057479530065</v>
      </c>
      <c r="AS38" s="14">
        <v>0</v>
      </c>
      <c r="AT38" s="14">
        <v>0.9594045240164755</v>
      </c>
      <c r="AU38" s="14">
        <v>0.5989727858894287</v>
      </c>
      <c r="AV38" s="14">
        <v>0.41987221603770414</v>
      </c>
      <c r="AW38" s="14">
        <v>0.5444103692684923</v>
      </c>
      <c r="AX38" s="106" t="s">
        <v>129</v>
      </c>
      <c r="AY38" s="14"/>
      <c r="AZ38" s="106"/>
      <c r="BA38" s="14">
        <v>0</v>
      </c>
      <c r="BB38" s="15">
        <v>0</v>
      </c>
      <c r="BC38" s="106" t="s">
        <v>129</v>
      </c>
      <c r="BD38" s="14"/>
      <c r="BE38" s="106">
        <v>25</v>
      </c>
      <c r="BF38" s="14">
        <v>0</v>
      </c>
      <c r="BG38" s="14">
        <v>0</v>
      </c>
      <c r="BH38" s="14">
        <v>1.6712164521646178</v>
      </c>
      <c r="BI38" s="14">
        <v>6.645898234683271</v>
      </c>
      <c r="BJ38" s="14">
        <v>0</v>
      </c>
      <c r="BK38" s="14">
        <v>0</v>
      </c>
      <c r="BL38" s="106" t="s">
        <v>129</v>
      </c>
      <c r="BM38" s="106" t="s">
        <v>129</v>
      </c>
      <c r="BN38" s="106" t="s">
        <v>129</v>
      </c>
      <c r="BO38" s="14">
        <v>1.7595834659521172</v>
      </c>
      <c r="BP38" s="15">
        <v>1.7595834659521172</v>
      </c>
      <c r="BQ38" s="14">
        <v>0.43332130593364665</v>
      </c>
      <c r="BR38" s="107" t="s">
        <v>129</v>
      </c>
      <c r="BS38" s="107" t="s">
        <v>129</v>
      </c>
      <c r="BT38" s="14" t="s">
        <v>129</v>
      </c>
      <c r="BU38" s="14" t="s">
        <v>129</v>
      </c>
      <c r="BV38" s="106" t="s">
        <v>129</v>
      </c>
      <c r="BW38" s="106" t="s">
        <v>129</v>
      </c>
      <c r="BX38" s="108" t="s">
        <v>129</v>
      </c>
      <c r="BY38" s="106" t="s">
        <v>129</v>
      </c>
      <c r="BZ38" s="106" t="s">
        <v>129</v>
      </c>
      <c r="CA38" s="108" t="s">
        <v>129</v>
      </c>
      <c r="CB38" s="108" t="s">
        <v>129</v>
      </c>
      <c r="CC38" s="108" t="s">
        <v>129</v>
      </c>
      <c r="CD38" s="108" t="s">
        <v>129</v>
      </c>
      <c r="CE38" s="108" t="s">
        <v>129</v>
      </c>
      <c r="CF38" s="15">
        <v>1.7595834659521172</v>
      </c>
      <c r="CG38" s="108" t="s">
        <v>129</v>
      </c>
      <c r="CH38" s="106">
        <v>25</v>
      </c>
      <c r="CI38" s="14">
        <v>0.622353210484149</v>
      </c>
      <c r="CJ38" s="106" t="s">
        <v>129</v>
      </c>
      <c r="CK38" s="14">
        <v>0.2572901635898784</v>
      </c>
      <c r="CL38" s="106" t="s">
        <v>129</v>
      </c>
      <c r="CM38" s="106" t="s">
        <v>129</v>
      </c>
      <c r="CN38" s="106">
        <v>25</v>
      </c>
      <c r="CO38" s="106">
        <v>25</v>
      </c>
      <c r="CP38" s="106" t="s">
        <v>129</v>
      </c>
      <c r="CQ38" s="106" t="s">
        <v>129</v>
      </c>
      <c r="CR38" s="106" t="s">
        <v>129</v>
      </c>
      <c r="CS38" s="106" t="s">
        <v>129</v>
      </c>
      <c r="CT38" s="106" t="s">
        <v>129</v>
      </c>
      <c r="CU38" s="106" t="s">
        <v>129</v>
      </c>
      <c r="CV38" s="106" t="s">
        <v>129</v>
      </c>
      <c r="CW38" s="106" t="s">
        <v>129</v>
      </c>
      <c r="CX38" s="106" t="s">
        <v>129</v>
      </c>
      <c r="CY38" s="109"/>
      <c r="CZ38" s="109"/>
      <c r="DA38" s="109"/>
      <c r="DB38" s="109"/>
      <c r="DC38" s="109"/>
    </row>
    <row r="39" spans="1:107" ht="12.75">
      <c r="A39" s="23" t="s">
        <v>143</v>
      </c>
      <c r="B39" s="14">
        <v>1.5798678410125586</v>
      </c>
      <c r="C39" s="14">
        <v>1.0985461874025984</v>
      </c>
      <c r="D39" s="14">
        <v>1.5668788713254163</v>
      </c>
      <c r="E39" s="14">
        <v>0.015791490697463963</v>
      </c>
      <c r="F39" s="14" t="s">
        <v>129</v>
      </c>
      <c r="G39" s="14">
        <v>5.343190957253788</v>
      </c>
      <c r="H39" s="14">
        <v>0.7093981947110678</v>
      </c>
      <c r="I39" s="14">
        <v>0.04244806328491174</v>
      </c>
      <c r="J39" s="14" t="s">
        <v>129</v>
      </c>
      <c r="K39" s="14">
        <v>5.9349456068966395</v>
      </c>
      <c r="L39" s="14">
        <v>0.7073854262179671</v>
      </c>
      <c r="M39" s="14">
        <v>0.5506321545642073</v>
      </c>
      <c r="N39" s="14">
        <v>25</v>
      </c>
      <c r="O39" s="14">
        <v>0.501361993768568</v>
      </c>
      <c r="P39" s="14">
        <v>0.11366120803143469</v>
      </c>
      <c r="Q39" s="14">
        <v>0.5807785378560361</v>
      </c>
      <c r="R39" s="15">
        <v>0.5807785378560361</v>
      </c>
      <c r="S39" s="14">
        <v>0.3415679190280239</v>
      </c>
      <c r="T39" s="14">
        <v>1.3621176025095665</v>
      </c>
      <c r="U39" s="14">
        <v>0.3645057638408401</v>
      </c>
      <c r="V39" s="14">
        <v>3.6746407810770445</v>
      </c>
      <c r="W39" s="15">
        <v>3.6746407810770445</v>
      </c>
      <c r="X39" s="14">
        <v>1.0309852193411349</v>
      </c>
      <c r="Y39" s="14">
        <v>6.18462118891783</v>
      </c>
      <c r="Z39" s="15">
        <v>6.18462118891783</v>
      </c>
      <c r="AA39" s="14">
        <v>1.0651826242670561</v>
      </c>
      <c r="AB39" s="14">
        <v>0.5531873396110739</v>
      </c>
      <c r="AC39" s="106" t="s">
        <v>129</v>
      </c>
      <c r="AD39" s="14">
        <v>0.477902594924633</v>
      </c>
      <c r="AE39" s="14">
        <v>0.00838077980756329</v>
      </c>
      <c r="AF39" s="106" t="s">
        <v>129</v>
      </c>
      <c r="AG39" s="14">
        <v>0.7698996191323708</v>
      </c>
      <c r="AH39" s="14">
        <v>0.012969724798996867</v>
      </c>
      <c r="AI39" s="14">
        <v>7.618510564599917</v>
      </c>
      <c r="AJ39" s="14">
        <v>5.909834264103984</v>
      </c>
      <c r="AK39" s="14">
        <v>1.114997520485515</v>
      </c>
      <c r="AL39" s="14">
        <v>56.19628911424063</v>
      </c>
      <c r="AM39" s="14">
        <v>4.94142806754177</v>
      </c>
      <c r="AN39" s="14">
        <v>0.1923614766484105</v>
      </c>
      <c r="AO39" s="14">
        <v>0.5102561485865915</v>
      </c>
      <c r="AP39" s="14">
        <v>48.62149628244877</v>
      </c>
      <c r="AQ39" s="106" t="s">
        <v>129</v>
      </c>
      <c r="AR39" s="14">
        <v>10.920406103573395</v>
      </c>
      <c r="AS39" s="14">
        <v>96.24624624624624</v>
      </c>
      <c r="AT39" s="14">
        <v>2.552219145675955</v>
      </c>
      <c r="AU39" s="14">
        <v>2.040548161452675</v>
      </c>
      <c r="AV39" s="14">
        <v>0.4504917723888457</v>
      </c>
      <c r="AW39" s="14">
        <v>1.4065349621493817</v>
      </c>
      <c r="AX39" s="106" t="s">
        <v>129</v>
      </c>
      <c r="AY39" s="14"/>
      <c r="AZ39" s="106"/>
      <c r="BA39" s="14">
        <v>85.55394163475506</v>
      </c>
      <c r="BB39" s="15">
        <v>85.5539416347551</v>
      </c>
      <c r="BC39" s="106" t="s">
        <v>129</v>
      </c>
      <c r="BD39" s="14"/>
      <c r="BE39" s="106">
        <v>25</v>
      </c>
      <c r="BF39" s="14">
        <v>63.301214914118155</v>
      </c>
      <c r="BG39" s="14">
        <v>18.808777429467103</v>
      </c>
      <c r="BH39" s="14">
        <v>92.79606113837531</v>
      </c>
      <c r="BI39" s="14">
        <v>32.95257874697126</v>
      </c>
      <c r="BJ39" s="14">
        <v>100</v>
      </c>
      <c r="BK39" s="14">
        <v>96.90021570663899</v>
      </c>
      <c r="BL39" s="106" t="s">
        <v>129</v>
      </c>
      <c r="BM39" s="106" t="s">
        <v>129</v>
      </c>
      <c r="BN39" s="106" t="s">
        <v>129</v>
      </c>
      <c r="BO39" s="14">
        <v>18.781339137915246</v>
      </c>
      <c r="BP39" s="15">
        <v>18.781339137915246</v>
      </c>
      <c r="BQ39" s="14">
        <v>94.16084896171917</v>
      </c>
      <c r="BR39" s="107" t="s">
        <v>129</v>
      </c>
      <c r="BS39" s="107" t="s">
        <v>129</v>
      </c>
      <c r="BT39" s="14" t="s">
        <v>129</v>
      </c>
      <c r="BU39" s="14" t="s">
        <v>129</v>
      </c>
      <c r="BV39" s="106" t="s">
        <v>129</v>
      </c>
      <c r="BW39" s="106" t="s">
        <v>129</v>
      </c>
      <c r="BX39" s="108" t="s">
        <v>129</v>
      </c>
      <c r="BY39" s="106" t="s">
        <v>129</v>
      </c>
      <c r="BZ39" s="106" t="s">
        <v>129</v>
      </c>
      <c r="CA39" s="108" t="s">
        <v>129</v>
      </c>
      <c r="CB39" s="108" t="s">
        <v>129</v>
      </c>
      <c r="CC39" s="108" t="s">
        <v>129</v>
      </c>
      <c r="CD39" s="108" t="s">
        <v>129</v>
      </c>
      <c r="CE39" s="108" t="s">
        <v>129</v>
      </c>
      <c r="CF39" s="15">
        <v>18.781339137915246</v>
      </c>
      <c r="CG39" s="108" t="s">
        <v>129</v>
      </c>
      <c r="CH39" s="106">
        <v>25</v>
      </c>
      <c r="CI39" s="14">
        <v>18.82654229140441</v>
      </c>
      <c r="CJ39" s="106" t="s">
        <v>129</v>
      </c>
      <c r="CK39" s="14">
        <v>0.43123238590698143</v>
      </c>
      <c r="CL39" s="106" t="s">
        <v>129</v>
      </c>
      <c r="CM39" s="106" t="s">
        <v>129</v>
      </c>
      <c r="CN39" s="106">
        <v>25</v>
      </c>
      <c r="CO39" s="106">
        <v>25</v>
      </c>
      <c r="CP39" s="106" t="s">
        <v>129</v>
      </c>
      <c r="CQ39" s="106" t="s">
        <v>129</v>
      </c>
      <c r="CR39" s="106" t="s">
        <v>129</v>
      </c>
      <c r="CS39" s="106" t="s">
        <v>129</v>
      </c>
      <c r="CT39" s="106" t="s">
        <v>129</v>
      </c>
      <c r="CU39" s="106" t="s">
        <v>129</v>
      </c>
      <c r="CV39" s="106" t="s">
        <v>129</v>
      </c>
      <c r="CW39" s="106" t="s">
        <v>129</v>
      </c>
      <c r="CX39" s="106" t="s">
        <v>129</v>
      </c>
      <c r="CY39" s="109"/>
      <c r="CZ39" s="109"/>
      <c r="DA39" s="109"/>
      <c r="DB39" s="109"/>
      <c r="DC39" s="109"/>
    </row>
    <row r="40" spans="1:107" ht="12.75">
      <c r="A40" s="23" t="s">
        <v>144</v>
      </c>
      <c r="B40" s="14">
        <v>7.423801238652439</v>
      </c>
      <c r="C40" s="14">
        <v>0.025481875286016635</v>
      </c>
      <c r="D40" s="14">
        <v>0.11876484560570015</v>
      </c>
      <c r="E40" s="14">
        <v>0.6705606171776763</v>
      </c>
      <c r="F40" s="14" t="s">
        <v>129</v>
      </c>
      <c r="G40" s="14">
        <v>6.006498528574813</v>
      </c>
      <c r="H40" s="14">
        <v>0.08253306060444107</v>
      </c>
      <c r="I40" s="14">
        <v>4.63856095737255</v>
      </c>
      <c r="J40" s="14" t="s">
        <v>129</v>
      </c>
      <c r="K40" s="14">
        <v>13.472103159750313</v>
      </c>
      <c r="L40" s="14">
        <v>0.1616837528356567</v>
      </c>
      <c r="M40" s="14">
        <v>0.243396748087844</v>
      </c>
      <c r="N40" s="14">
        <v>25</v>
      </c>
      <c r="O40" s="14">
        <v>0.6657213978289742</v>
      </c>
      <c r="P40" s="14">
        <v>0</v>
      </c>
      <c r="Q40" s="14">
        <v>0.7967270620831584</v>
      </c>
      <c r="R40" s="15">
        <v>0.7967270620831584</v>
      </c>
      <c r="S40" s="14">
        <v>6.076648167109054</v>
      </c>
      <c r="T40" s="14">
        <v>39.18403707139266</v>
      </c>
      <c r="U40" s="14">
        <v>0.666506397101074</v>
      </c>
      <c r="V40" s="14">
        <v>6.352667172769282</v>
      </c>
      <c r="W40" s="15">
        <v>6.352667172769282</v>
      </c>
      <c r="X40" s="14">
        <v>0.10265332146178559</v>
      </c>
      <c r="Y40" s="14">
        <v>60.927375495074</v>
      </c>
      <c r="Z40" s="15">
        <v>60.927375495074</v>
      </c>
      <c r="AA40" s="14">
        <v>1.0861958632774993</v>
      </c>
      <c r="AB40" s="14">
        <v>0</v>
      </c>
      <c r="AC40" s="106" t="s">
        <v>129</v>
      </c>
      <c r="AD40" s="14">
        <v>0.9055025064612948</v>
      </c>
      <c r="AE40" s="14">
        <v>0</v>
      </c>
      <c r="AF40" s="106" t="s">
        <v>129</v>
      </c>
      <c r="AG40" s="14">
        <v>0</v>
      </c>
      <c r="AH40" s="14">
        <v>0</v>
      </c>
      <c r="AI40" s="14">
        <v>0.358689296847938</v>
      </c>
      <c r="AJ40" s="14">
        <v>0</v>
      </c>
      <c r="AK40" s="14">
        <v>0.008860131768484197</v>
      </c>
      <c r="AL40" s="14">
        <v>0</v>
      </c>
      <c r="AM40" s="14">
        <v>0</v>
      </c>
      <c r="AN40" s="14">
        <v>0.0749195125697771</v>
      </c>
      <c r="AO40" s="14">
        <v>0</v>
      </c>
      <c r="AP40" s="14">
        <v>0.016422122950821964</v>
      </c>
      <c r="AQ40" s="106" t="s">
        <v>129</v>
      </c>
      <c r="AR40" s="14">
        <v>0</v>
      </c>
      <c r="AS40" s="14">
        <v>0</v>
      </c>
      <c r="AT40" s="14">
        <v>0.0008960814358808925</v>
      </c>
      <c r="AU40" s="14">
        <v>0.3148015476602907</v>
      </c>
      <c r="AV40" s="14">
        <v>0</v>
      </c>
      <c r="AW40" s="14">
        <v>0.02309413918294291</v>
      </c>
      <c r="AX40" s="106" t="s">
        <v>129</v>
      </c>
      <c r="AY40" s="14"/>
      <c r="AZ40" s="106"/>
      <c r="BA40" s="14">
        <v>12.861481579294832</v>
      </c>
      <c r="BB40" s="15">
        <v>12.8614815792948</v>
      </c>
      <c r="BC40" s="106" t="s">
        <v>129</v>
      </c>
      <c r="BD40" s="14"/>
      <c r="BE40" s="106">
        <v>25</v>
      </c>
      <c r="BF40" s="14">
        <v>32.09049015500631</v>
      </c>
      <c r="BG40" s="14">
        <v>77.74294670846393</v>
      </c>
      <c r="BH40" s="14">
        <v>1.4564998876134672</v>
      </c>
      <c r="BI40" s="14">
        <v>59.19003115264799</v>
      </c>
      <c r="BJ40" s="14">
        <v>0</v>
      </c>
      <c r="BK40" s="14">
        <v>2.6683710154190132</v>
      </c>
      <c r="BL40" s="106" t="s">
        <v>129</v>
      </c>
      <c r="BM40" s="106" t="s">
        <v>129</v>
      </c>
      <c r="BN40" s="106" t="s">
        <v>129</v>
      </c>
      <c r="BO40" s="14">
        <v>9.449719198920146</v>
      </c>
      <c r="BP40" s="15">
        <v>9.449719198920146</v>
      </c>
      <c r="BQ40" s="14">
        <v>0.031441203957518024</v>
      </c>
      <c r="BR40" s="107" t="s">
        <v>129</v>
      </c>
      <c r="BS40" s="107" t="s">
        <v>129</v>
      </c>
      <c r="BT40" s="14" t="s">
        <v>129</v>
      </c>
      <c r="BU40" s="14" t="s">
        <v>129</v>
      </c>
      <c r="BV40" s="106" t="s">
        <v>129</v>
      </c>
      <c r="BW40" s="106" t="s">
        <v>129</v>
      </c>
      <c r="BX40" s="108" t="s">
        <v>129</v>
      </c>
      <c r="BY40" s="106" t="s">
        <v>129</v>
      </c>
      <c r="BZ40" s="106" t="s">
        <v>129</v>
      </c>
      <c r="CA40" s="108" t="s">
        <v>129</v>
      </c>
      <c r="CB40" s="108" t="s">
        <v>129</v>
      </c>
      <c r="CC40" s="108" t="s">
        <v>129</v>
      </c>
      <c r="CD40" s="108" t="s">
        <v>129</v>
      </c>
      <c r="CE40" s="108" t="s">
        <v>129</v>
      </c>
      <c r="CF40" s="15">
        <v>9.449719198920146</v>
      </c>
      <c r="CG40" s="108" t="s">
        <v>129</v>
      </c>
      <c r="CH40" s="106">
        <v>25</v>
      </c>
      <c r="CI40" s="14">
        <v>0.02253347831063299</v>
      </c>
      <c r="CJ40" s="106" t="s">
        <v>129</v>
      </c>
      <c r="CK40" s="14">
        <v>0.2229226683248053</v>
      </c>
      <c r="CL40" s="106" t="s">
        <v>129</v>
      </c>
      <c r="CM40" s="106" t="s">
        <v>129</v>
      </c>
      <c r="CN40" s="106">
        <v>25</v>
      </c>
      <c r="CO40" s="106">
        <v>25</v>
      </c>
      <c r="CP40" s="106" t="s">
        <v>129</v>
      </c>
      <c r="CQ40" s="106" t="s">
        <v>129</v>
      </c>
      <c r="CR40" s="106" t="s">
        <v>129</v>
      </c>
      <c r="CS40" s="106" t="s">
        <v>129</v>
      </c>
      <c r="CT40" s="106" t="s">
        <v>129</v>
      </c>
      <c r="CU40" s="106" t="s">
        <v>129</v>
      </c>
      <c r="CV40" s="106" t="s">
        <v>129</v>
      </c>
      <c r="CW40" s="106" t="s">
        <v>129</v>
      </c>
      <c r="CX40" s="106" t="s">
        <v>129</v>
      </c>
      <c r="CY40" s="109"/>
      <c r="CZ40" s="109"/>
      <c r="DA40" s="109"/>
      <c r="DB40" s="109"/>
      <c r="DC40" s="109"/>
    </row>
    <row r="41" spans="1:102" ht="12.75">
      <c r="A41" s="2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</row>
    <row r="42" spans="1:115" ht="12.75">
      <c r="A42" s="22" t="s">
        <v>134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1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DH42" s="1"/>
      <c r="DI42" s="1"/>
      <c r="DJ42" s="1"/>
      <c r="DK42" s="1"/>
    </row>
    <row r="43" spans="1:102" ht="12.75">
      <c r="A43" s="23" t="s">
        <v>27</v>
      </c>
      <c r="B43" s="7">
        <f>IF(B$34=0,0,B$34*B37/100)</f>
        <v>0.4922947749420787</v>
      </c>
      <c r="C43" s="7">
        <f aca="true" t="shared" si="25" ref="C43:BG44">IF(C$34=0,0,C$34*C37/100)</f>
        <v>230.36649448912232</v>
      </c>
      <c r="D43" s="7">
        <f t="shared" si="25"/>
        <v>29.040178426799425</v>
      </c>
      <c r="E43" s="7">
        <f t="shared" si="25"/>
        <v>13.377757257826891</v>
      </c>
      <c r="F43" s="7">
        <f t="shared" si="25"/>
        <v>0</v>
      </c>
      <c r="G43" s="7">
        <f t="shared" si="25"/>
        <v>9.119101086640006</v>
      </c>
      <c r="H43" s="7">
        <f t="shared" si="25"/>
        <v>743.6997915271214</v>
      </c>
      <c r="I43" s="7">
        <f t="shared" si="25"/>
        <v>6.825710401196364</v>
      </c>
      <c r="J43" s="7">
        <f t="shared" si="25"/>
        <v>0</v>
      </c>
      <c r="K43" s="7">
        <f t="shared" si="25"/>
        <v>0.4701679485167163</v>
      </c>
      <c r="L43" s="7">
        <f t="shared" si="25"/>
        <v>85.18337470508408</v>
      </c>
      <c r="M43" s="7">
        <f t="shared" si="25"/>
        <v>45.92752749902407</v>
      </c>
      <c r="N43" s="7">
        <f t="shared" si="25"/>
        <v>0.1085</v>
      </c>
      <c r="O43" s="7">
        <f t="shared" si="25"/>
        <v>284.23754998431394</v>
      </c>
      <c r="P43" s="7">
        <f t="shared" si="25"/>
        <v>8.132537578735457</v>
      </c>
      <c r="Q43" s="7">
        <f t="shared" si="25"/>
        <v>298.237939877376</v>
      </c>
      <c r="R43" s="7">
        <f t="shared" si="25"/>
        <v>24.44971808164293</v>
      </c>
      <c r="S43" s="7">
        <f t="shared" si="25"/>
        <v>36.67018406353327</v>
      </c>
      <c r="T43" s="7">
        <f t="shared" si="25"/>
        <v>11.579747022070395</v>
      </c>
      <c r="U43" s="7">
        <f t="shared" si="25"/>
        <v>23.593522211602735</v>
      </c>
      <c r="V43" s="7">
        <f t="shared" si="25"/>
        <v>98.53292005617499</v>
      </c>
      <c r="W43" s="7">
        <f t="shared" si="25"/>
        <v>2.2839536032732686</v>
      </c>
      <c r="X43" s="7">
        <f t="shared" si="25"/>
        <v>253.13871546170228</v>
      </c>
      <c r="Y43" s="7">
        <f t="shared" si="25"/>
        <v>48.44811622854931</v>
      </c>
      <c r="Z43" s="7">
        <f t="shared" si="25"/>
        <v>1.7205754816771652</v>
      </c>
      <c r="AA43" s="7">
        <f t="shared" si="25"/>
        <v>345.93622593917104</v>
      </c>
      <c r="AB43" s="7">
        <f t="shared" si="25"/>
        <v>92.92523671843757</v>
      </c>
      <c r="AC43" s="7">
        <f t="shared" si="25"/>
        <v>0</v>
      </c>
      <c r="AD43" s="7">
        <f t="shared" si="25"/>
        <v>153.39787119184086</v>
      </c>
      <c r="AE43" s="7">
        <f t="shared" si="25"/>
        <v>15.234899859172263</v>
      </c>
      <c r="AF43" s="7">
        <f t="shared" si="25"/>
        <v>0</v>
      </c>
      <c r="AG43" s="7">
        <f t="shared" si="25"/>
        <v>6.510367471219471</v>
      </c>
      <c r="AH43" s="7">
        <f t="shared" si="25"/>
        <v>351.5849791438018</v>
      </c>
      <c r="AI43" s="7">
        <f t="shared" si="25"/>
        <v>538.6951343345501</v>
      </c>
      <c r="AJ43" s="7">
        <f t="shared" si="25"/>
        <v>92.32560681020249</v>
      </c>
      <c r="AK43" s="7">
        <f t="shared" si="25"/>
        <v>24.414162648748437</v>
      </c>
      <c r="AL43" s="7">
        <f t="shared" si="25"/>
        <v>8.758887793919735</v>
      </c>
      <c r="AM43" s="7">
        <f t="shared" si="25"/>
        <v>78.15513755630143</v>
      </c>
      <c r="AN43" s="7">
        <f t="shared" si="25"/>
        <v>64.07994950037823</v>
      </c>
      <c r="AO43" s="7">
        <f t="shared" si="25"/>
        <v>0.18422118659122436</v>
      </c>
      <c r="AP43" s="7">
        <f t="shared" si="25"/>
        <v>248.74091112190675</v>
      </c>
      <c r="AQ43" s="7">
        <f t="shared" si="25"/>
        <v>0</v>
      </c>
      <c r="AR43" s="7">
        <f t="shared" si="25"/>
        <v>6.925193168489241</v>
      </c>
      <c r="AS43" s="7">
        <f t="shared" si="25"/>
        <v>0.07434334919715035</v>
      </c>
      <c r="AT43" s="7">
        <f t="shared" si="25"/>
        <v>21.006750250925457</v>
      </c>
      <c r="AU43" s="7">
        <f t="shared" si="25"/>
        <v>55.4599619054976</v>
      </c>
      <c r="AV43" s="7">
        <f t="shared" si="25"/>
        <v>18.74211251578315</v>
      </c>
      <c r="AW43" s="7">
        <f t="shared" si="25"/>
        <v>4.477099536571641</v>
      </c>
      <c r="AX43" s="7">
        <f t="shared" si="25"/>
        <v>0</v>
      </c>
      <c r="AY43" s="7"/>
      <c r="AZ43" s="7"/>
      <c r="BA43" s="7">
        <f t="shared" si="25"/>
        <v>0.1584576785950087</v>
      </c>
      <c r="BB43" s="7">
        <f>IF(BB$34=0,0,BB$34*BB37/100)</f>
        <v>0.0316915357190018</v>
      </c>
      <c r="BC43" s="7">
        <f t="shared" si="25"/>
        <v>0</v>
      </c>
      <c r="BD43" s="7"/>
      <c r="BE43" s="7">
        <f t="shared" si="25"/>
        <v>1.25</v>
      </c>
      <c r="BF43" s="7">
        <f t="shared" si="25"/>
        <v>0.23041474654377692</v>
      </c>
      <c r="BG43" s="7">
        <f t="shared" si="25"/>
        <v>0.0023414218816517687</v>
      </c>
      <c r="BH43" s="7">
        <f aca="true" t="shared" si="26" ref="BH43:BR43">IF(BH$34=0,0,BH$34*BH37/100)</f>
        <v>62.872080104104164</v>
      </c>
      <c r="BI43" s="7">
        <f t="shared" si="26"/>
        <v>0.06057459328487372</v>
      </c>
      <c r="BJ43" s="7">
        <f t="shared" si="26"/>
        <v>0</v>
      </c>
      <c r="BK43" s="7">
        <f t="shared" si="26"/>
        <v>0.02157066389709999</v>
      </c>
      <c r="BL43" s="7">
        <f t="shared" si="26"/>
        <v>0</v>
      </c>
      <c r="BM43" s="7">
        <f t="shared" si="26"/>
        <v>0</v>
      </c>
      <c r="BN43" s="7">
        <f t="shared" si="26"/>
        <v>0</v>
      </c>
      <c r="BO43" s="7">
        <f t="shared" si="26"/>
        <v>67.67330721432478</v>
      </c>
      <c r="BP43" s="7">
        <f t="shared" si="26"/>
        <v>41.189332077679694</v>
      </c>
      <c r="BQ43" s="7">
        <f t="shared" si="26"/>
        <v>0</v>
      </c>
      <c r="BR43" s="7">
        <f t="shared" si="26"/>
        <v>0</v>
      </c>
      <c r="BS43" s="7">
        <f>IF(BS$34=0,0,BS$34*BS37/100)</f>
        <v>0</v>
      </c>
      <c r="BT43" s="7" t="s">
        <v>129</v>
      </c>
      <c r="BU43" s="7" t="s">
        <v>129</v>
      </c>
      <c r="BV43" s="7">
        <f aca="true" t="shared" si="27" ref="BV43:CS43">IF(BV$34=0,0,BV$34*BV37/100)</f>
        <v>0</v>
      </c>
      <c r="BW43" s="7">
        <f t="shared" si="27"/>
        <v>0</v>
      </c>
      <c r="BX43" s="7">
        <f>IF(BX$34=0,0,BX$34*BX37/100)</f>
        <v>0</v>
      </c>
      <c r="BY43" s="7">
        <f t="shared" si="27"/>
        <v>0</v>
      </c>
      <c r="BZ43" s="7">
        <f aca="true" t="shared" si="28" ref="BZ43:CE43">IF(BZ$34=0,0,BZ$34*BZ37/100)</f>
        <v>0</v>
      </c>
      <c r="CA43" s="7">
        <f t="shared" si="28"/>
        <v>0</v>
      </c>
      <c r="CB43" s="7">
        <f t="shared" si="28"/>
        <v>0</v>
      </c>
      <c r="CC43" s="7">
        <f t="shared" si="28"/>
        <v>0</v>
      </c>
      <c r="CD43" s="7">
        <f t="shared" si="28"/>
        <v>0</v>
      </c>
      <c r="CE43" s="7">
        <f t="shared" si="28"/>
        <v>0</v>
      </c>
      <c r="CF43" s="7">
        <f t="shared" si="27"/>
        <v>5.553408234413274</v>
      </c>
      <c r="CG43" s="7">
        <f>IF(CG$34=0,0,CG$34*CG37/100)</f>
        <v>0</v>
      </c>
      <c r="CH43" s="7">
        <f t="shared" si="27"/>
        <v>0.07624426403106248</v>
      </c>
      <c r="CI43" s="7">
        <f t="shared" si="27"/>
        <v>2.9087662030925556</v>
      </c>
      <c r="CJ43" s="7">
        <f t="shared" si="27"/>
        <v>0</v>
      </c>
      <c r="CK43" s="7">
        <f t="shared" si="27"/>
        <v>30.01138558796197</v>
      </c>
      <c r="CL43" s="7">
        <f t="shared" si="27"/>
        <v>0</v>
      </c>
      <c r="CM43" s="7">
        <f>IF(CM$34=0,0,CM$34*CM37/100)</f>
        <v>0</v>
      </c>
      <c r="CN43" s="7">
        <f>IF(CN$34=0,0,CN$34*CN37/100)</f>
        <v>0.018387096774193548</v>
      </c>
      <c r="CO43" s="7">
        <f>IF(CO$34=0,0,CO$34*CO37/100)</f>
        <v>4.965810077029928</v>
      </c>
      <c r="CP43" s="7">
        <f t="shared" si="27"/>
        <v>0</v>
      </c>
      <c r="CQ43" s="7">
        <f t="shared" si="27"/>
        <v>0</v>
      </c>
      <c r="CR43" s="7">
        <f t="shared" si="27"/>
        <v>0</v>
      </c>
      <c r="CS43" s="7">
        <f t="shared" si="27"/>
        <v>0</v>
      </c>
      <c r="CT43" s="7">
        <f aca="true" t="shared" si="29" ref="CT43:CX46">IF(CT$34=0,0,CT$34*CT37/100)</f>
        <v>0</v>
      </c>
      <c r="CU43" s="7">
        <f t="shared" si="29"/>
        <v>0</v>
      </c>
      <c r="CV43" s="7">
        <f t="shared" si="29"/>
        <v>0</v>
      </c>
      <c r="CW43" s="7">
        <f t="shared" si="29"/>
        <v>0</v>
      </c>
      <c r="CX43" s="7">
        <f t="shared" si="29"/>
        <v>0</v>
      </c>
    </row>
    <row r="44" spans="1:102" ht="12.75">
      <c r="A44" s="23" t="s">
        <v>28</v>
      </c>
      <c r="B44" s="7">
        <f>IF(B$34=0,0,B$34*B38/100)</f>
        <v>0.24477550551263483</v>
      </c>
      <c r="C44" s="7">
        <f aca="true" t="shared" si="30" ref="C44:Q44">IF(C$34=0,0,C$34*C38/100)</f>
        <v>1.8498939431272938</v>
      </c>
      <c r="D44" s="7">
        <f t="shared" si="30"/>
        <v>0.35581410183816564</v>
      </c>
      <c r="E44" s="7">
        <f t="shared" si="30"/>
        <v>4.239490741757137</v>
      </c>
      <c r="F44" s="7">
        <f t="shared" si="30"/>
        <v>0</v>
      </c>
      <c r="G44" s="7">
        <f t="shared" si="30"/>
        <v>2.3398380504217875</v>
      </c>
      <c r="H44" s="7">
        <f t="shared" si="30"/>
        <v>10.688284014333858</v>
      </c>
      <c r="I44" s="7">
        <f t="shared" si="30"/>
        <v>2.977847821029016</v>
      </c>
      <c r="J44" s="7">
        <f t="shared" si="30"/>
        <v>0</v>
      </c>
      <c r="K44" s="7">
        <f t="shared" si="30"/>
        <v>0.07141668377141618</v>
      </c>
      <c r="L44" s="7">
        <f t="shared" si="30"/>
        <v>1.6919991384686788</v>
      </c>
      <c r="M44" s="7">
        <f t="shared" si="30"/>
        <v>0.22011407632926924</v>
      </c>
      <c r="N44" s="7">
        <f t="shared" si="30"/>
        <v>0.1085</v>
      </c>
      <c r="O44" s="7">
        <f t="shared" si="30"/>
        <v>5.899522664643784</v>
      </c>
      <c r="P44" s="7">
        <f t="shared" si="30"/>
        <v>0.10408991805026899</v>
      </c>
      <c r="Q44" s="7">
        <f t="shared" si="30"/>
        <v>4.904924734698837</v>
      </c>
      <c r="R44" s="7">
        <f t="shared" si="25"/>
        <v>0.40210855474783663</v>
      </c>
      <c r="S44" s="7">
        <f t="shared" si="25"/>
        <v>0.06534521185362957</v>
      </c>
      <c r="T44" s="7">
        <f t="shared" si="25"/>
        <v>3.9591099923585187</v>
      </c>
      <c r="U44" s="7">
        <f t="shared" si="25"/>
        <v>0.11746789487880088</v>
      </c>
      <c r="V44" s="7">
        <f t="shared" si="25"/>
        <v>1.5616998451709787</v>
      </c>
      <c r="W44" s="7">
        <f t="shared" si="25"/>
        <v>0.036199576614354384</v>
      </c>
      <c r="X44" s="7">
        <f t="shared" si="25"/>
        <v>0.4307624180026511</v>
      </c>
      <c r="Y44" s="7">
        <f t="shared" si="25"/>
        <v>0.5805867268781185</v>
      </c>
      <c r="Z44" s="7">
        <f t="shared" si="25"/>
        <v>0.02061882617976867</v>
      </c>
      <c r="AA44" s="7">
        <f t="shared" si="25"/>
        <v>64.65797958277498</v>
      </c>
      <c r="AB44" s="7">
        <f t="shared" si="25"/>
        <v>1.4668476400640682</v>
      </c>
      <c r="AC44" s="7">
        <f t="shared" si="25"/>
        <v>0</v>
      </c>
      <c r="AD44" s="7">
        <f t="shared" si="25"/>
        <v>0.06128039915718636</v>
      </c>
      <c r="AE44" s="7">
        <f t="shared" si="25"/>
        <v>0.5725669255184037</v>
      </c>
      <c r="AF44" s="7">
        <f t="shared" si="25"/>
        <v>0</v>
      </c>
      <c r="AG44" s="7">
        <f t="shared" si="25"/>
        <v>0.012639145455440301</v>
      </c>
      <c r="AH44" s="7">
        <f t="shared" si="25"/>
        <v>0.020863337154858646</v>
      </c>
      <c r="AI44" s="7">
        <f t="shared" si="25"/>
        <v>2.976617411426389</v>
      </c>
      <c r="AJ44" s="7">
        <f t="shared" si="25"/>
        <v>1.7645589256935106</v>
      </c>
      <c r="AK44" s="7">
        <f t="shared" si="25"/>
        <v>0.34059588073198943</v>
      </c>
      <c r="AL44" s="7">
        <f t="shared" si="25"/>
        <v>0.0018543832321369941</v>
      </c>
      <c r="AM44" s="7">
        <f t="shared" si="25"/>
        <v>0.7025265079098719</v>
      </c>
      <c r="AN44" s="7">
        <f t="shared" si="25"/>
        <v>0.6431728810806453</v>
      </c>
      <c r="AO44" s="7">
        <f t="shared" si="25"/>
        <v>0.0011982175051876067</v>
      </c>
      <c r="AP44" s="7">
        <f t="shared" si="25"/>
        <v>2.279356775072461</v>
      </c>
      <c r="AQ44" s="7">
        <f t="shared" si="25"/>
        <v>0</v>
      </c>
      <c r="AR44" s="7">
        <f t="shared" si="25"/>
        <v>0.06846542534901498</v>
      </c>
      <c r="AS44" s="7">
        <f t="shared" si="25"/>
        <v>0</v>
      </c>
      <c r="AT44" s="7">
        <f t="shared" si="25"/>
        <v>0.20887654205124498</v>
      </c>
      <c r="AU44" s="7">
        <f t="shared" si="25"/>
        <v>0.3423028077283174</v>
      </c>
      <c r="AV44" s="7">
        <f t="shared" si="25"/>
        <v>0.0793838516093322</v>
      </c>
      <c r="AW44" s="7">
        <f t="shared" si="25"/>
        <v>0.024864631764824816</v>
      </c>
      <c r="AX44" s="7">
        <f t="shared" si="25"/>
        <v>0</v>
      </c>
      <c r="AY44" s="7"/>
      <c r="AZ44" s="7"/>
      <c r="BA44" s="7">
        <f t="shared" si="25"/>
        <v>0</v>
      </c>
      <c r="BB44" s="7">
        <f>IF(BB$34=0,0,BB$34*BB38/100)</f>
        <v>0</v>
      </c>
      <c r="BC44" s="7">
        <f t="shared" si="25"/>
        <v>0</v>
      </c>
      <c r="BD44" s="7"/>
      <c r="BE44" s="7">
        <f t="shared" si="25"/>
        <v>1.25</v>
      </c>
      <c r="BF44" s="7">
        <f t="shared" si="25"/>
        <v>0</v>
      </c>
      <c r="BG44" s="7">
        <f t="shared" si="25"/>
        <v>0</v>
      </c>
      <c r="BH44" s="7">
        <f aca="true" t="shared" si="31" ref="BH44:BR44">IF(BH$34=0,0,BH$34*BH38/100)</f>
        <v>25.77701636469809</v>
      </c>
      <c r="BI44" s="7">
        <f t="shared" si="31"/>
        <v>0.3322949117341636</v>
      </c>
      <c r="BJ44" s="7">
        <f t="shared" si="31"/>
        <v>0</v>
      </c>
      <c r="BK44" s="7">
        <f t="shared" si="31"/>
        <v>0</v>
      </c>
      <c r="BL44" s="7">
        <f t="shared" si="31"/>
        <v>0</v>
      </c>
      <c r="BM44" s="7">
        <f t="shared" si="31"/>
        <v>0</v>
      </c>
      <c r="BN44" s="7">
        <f t="shared" si="31"/>
        <v>0</v>
      </c>
      <c r="BO44" s="7">
        <f t="shared" si="31"/>
        <v>1.7008702197382124</v>
      </c>
      <c r="BP44" s="7">
        <f t="shared" si="31"/>
        <v>1.035233996765622</v>
      </c>
      <c r="BQ44" s="7">
        <f t="shared" si="31"/>
        <v>0</v>
      </c>
      <c r="BR44" s="7">
        <f t="shared" si="31"/>
        <v>0</v>
      </c>
      <c r="BS44" s="7">
        <f>IF(BS$34=0,0,BS$34*BS38/100)</f>
        <v>0</v>
      </c>
      <c r="BT44" s="7" t="s">
        <v>129</v>
      </c>
      <c r="BU44" s="7" t="s">
        <v>129</v>
      </c>
      <c r="BV44" s="7">
        <f aca="true" t="shared" si="32" ref="BV44:CS44">IF(BV$34=0,0,BV$34*BV38/100)</f>
        <v>0</v>
      </c>
      <c r="BW44" s="7">
        <f t="shared" si="32"/>
        <v>0</v>
      </c>
      <c r="BX44" s="7">
        <f>IF(BX$34=0,0,BX$34*BX38/100)</f>
        <v>0</v>
      </c>
      <c r="BY44" s="7">
        <f t="shared" si="32"/>
        <v>0</v>
      </c>
      <c r="BZ44" s="7">
        <f aca="true" t="shared" si="33" ref="BZ44:CE44">IF(BZ$34=0,0,BZ$34*BZ38/100)</f>
        <v>0</v>
      </c>
      <c r="CA44" s="7">
        <f t="shared" si="33"/>
        <v>0</v>
      </c>
      <c r="CB44" s="7">
        <f t="shared" si="33"/>
        <v>0</v>
      </c>
      <c r="CC44" s="7">
        <f t="shared" si="33"/>
        <v>0</v>
      </c>
      <c r="CD44" s="7">
        <f t="shared" si="33"/>
        <v>0</v>
      </c>
      <c r="CE44" s="7">
        <f t="shared" si="33"/>
        <v>0</v>
      </c>
      <c r="CF44" s="7">
        <f t="shared" si="32"/>
        <v>0.13957684459025663</v>
      </c>
      <c r="CG44" s="7">
        <f>IF(CG$34=0,0,CG$34*CG38/100)</f>
        <v>0</v>
      </c>
      <c r="CH44" s="7">
        <f t="shared" si="32"/>
        <v>0.07624426403106248</v>
      </c>
      <c r="CI44" s="7">
        <f t="shared" si="32"/>
        <v>0.02247997154447604</v>
      </c>
      <c r="CJ44" s="7">
        <f t="shared" si="32"/>
        <v>0</v>
      </c>
      <c r="CK44" s="7">
        <f t="shared" si="32"/>
        <v>0.07792660135632977</v>
      </c>
      <c r="CL44" s="7">
        <f t="shared" si="32"/>
        <v>0</v>
      </c>
      <c r="CM44" s="7">
        <f t="shared" si="32"/>
        <v>0</v>
      </c>
      <c r="CN44" s="7">
        <f t="shared" si="32"/>
        <v>0.018387096774193548</v>
      </c>
      <c r="CO44" s="7">
        <f t="shared" si="32"/>
        <v>4.965810077029928</v>
      </c>
      <c r="CP44" s="7">
        <f t="shared" si="32"/>
        <v>0</v>
      </c>
      <c r="CQ44" s="7">
        <f t="shared" si="32"/>
        <v>0</v>
      </c>
      <c r="CR44" s="7">
        <f t="shared" si="32"/>
        <v>0</v>
      </c>
      <c r="CS44" s="7">
        <f t="shared" si="32"/>
        <v>0</v>
      </c>
      <c r="CT44" s="7">
        <f t="shared" si="29"/>
        <v>0</v>
      </c>
      <c r="CU44" s="7">
        <f t="shared" si="29"/>
        <v>0</v>
      </c>
      <c r="CV44" s="7">
        <f t="shared" si="29"/>
        <v>0</v>
      </c>
      <c r="CW44" s="7">
        <f t="shared" si="29"/>
        <v>0</v>
      </c>
      <c r="CX44" s="7">
        <f t="shared" si="29"/>
        <v>0</v>
      </c>
    </row>
    <row r="45" spans="1:102" ht="12.75">
      <c r="A45" s="23" t="s">
        <v>29</v>
      </c>
      <c r="B45" s="7">
        <f>IF(B$34=0,0,B$34*B39/100)</f>
        <v>0.012796929512201724</v>
      </c>
      <c r="C45" s="7">
        <f aca="true" t="shared" si="34" ref="C45:BG46">IF(C$34=0,0,C$34*C39/100)</f>
        <v>2.5800042534740952</v>
      </c>
      <c r="D45" s="7">
        <f t="shared" si="34"/>
        <v>0.46849678252629945</v>
      </c>
      <c r="E45" s="7">
        <f t="shared" si="34"/>
        <v>0.002801252534823132</v>
      </c>
      <c r="F45" s="7">
        <f t="shared" si="34"/>
        <v>0</v>
      </c>
      <c r="G45" s="7">
        <f t="shared" si="34"/>
        <v>0.6906608631346246</v>
      </c>
      <c r="H45" s="7">
        <f t="shared" si="34"/>
        <v>5.39433481240243</v>
      </c>
      <c r="I45" s="7">
        <f t="shared" si="34"/>
        <v>0.004365783308853173</v>
      </c>
      <c r="J45" s="7">
        <f t="shared" si="34"/>
        <v>0</v>
      </c>
      <c r="K45" s="7">
        <f t="shared" si="34"/>
        <v>0.03988283447834542</v>
      </c>
      <c r="L45" s="7">
        <f t="shared" si="34"/>
        <v>0.6199313659746397</v>
      </c>
      <c r="M45" s="7">
        <f t="shared" si="34"/>
        <v>0.2561375593386323</v>
      </c>
      <c r="N45" s="7">
        <f t="shared" si="34"/>
        <v>0.1085</v>
      </c>
      <c r="O45" s="7">
        <f t="shared" si="34"/>
        <v>1.471814312490809</v>
      </c>
      <c r="P45" s="7">
        <f t="shared" si="34"/>
        <v>0.009372503214272103</v>
      </c>
      <c r="Q45" s="7">
        <f t="shared" si="34"/>
        <v>1.7851796463057477</v>
      </c>
      <c r="R45" s="7">
        <f t="shared" si="34"/>
        <v>0.1463500555804825</v>
      </c>
      <c r="S45" s="7">
        <f t="shared" si="34"/>
        <v>0.1340824866144508</v>
      </c>
      <c r="T45" s="7">
        <f t="shared" si="34"/>
        <v>0.3560030565919003</v>
      </c>
      <c r="U45" s="7">
        <f t="shared" si="34"/>
        <v>0.08732829090098847</v>
      </c>
      <c r="V45" s="7">
        <f t="shared" si="34"/>
        <v>4.088037868948212</v>
      </c>
      <c r="W45" s="7">
        <f t="shared" si="34"/>
        <v>0.09475907966371802</v>
      </c>
      <c r="X45" s="7">
        <f t="shared" si="34"/>
        <v>2.644239961009563</v>
      </c>
      <c r="Y45" s="7">
        <f t="shared" si="34"/>
        <v>9.219895542144421</v>
      </c>
      <c r="Z45" s="7">
        <f t="shared" si="34"/>
        <v>0.327433292526868</v>
      </c>
      <c r="AA45" s="7">
        <f t="shared" si="34"/>
        <v>4.469739139769495</v>
      </c>
      <c r="AB45" s="7">
        <f t="shared" si="34"/>
        <v>0.5250696792560166</v>
      </c>
      <c r="AC45" s="7">
        <f t="shared" si="34"/>
        <v>0</v>
      </c>
      <c r="AD45" s="7">
        <f t="shared" si="34"/>
        <v>0.74367328171966</v>
      </c>
      <c r="AE45" s="7">
        <f t="shared" si="34"/>
        <v>0.0013249000213320875</v>
      </c>
      <c r="AF45" s="7">
        <f t="shared" si="34"/>
        <v>0</v>
      </c>
      <c r="AG45" s="7">
        <f t="shared" si="34"/>
        <v>0.050610251229215156</v>
      </c>
      <c r="AH45" s="7">
        <f t="shared" si="34"/>
        <v>0.04560822540829565</v>
      </c>
      <c r="AI45" s="7">
        <f t="shared" si="34"/>
        <v>44.84466846269337</v>
      </c>
      <c r="AJ45" s="7">
        <f t="shared" si="34"/>
        <v>5.909834264103983</v>
      </c>
      <c r="AK45" s="7">
        <f t="shared" si="34"/>
        <v>0.27915221736214446</v>
      </c>
      <c r="AL45" s="7">
        <f t="shared" si="34"/>
        <v>11.239257822848126</v>
      </c>
      <c r="AM45" s="7">
        <f t="shared" si="34"/>
        <v>4.099256559677172</v>
      </c>
      <c r="AN45" s="7">
        <f t="shared" si="34"/>
        <v>0.1248360168867677</v>
      </c>
      <c r="AO45" s="7">
        <f t="shared" si="34"/>
        <v>0.000950966273958418</v>
      </c>
      <c r="AP45" s="7">
        <f t="shared" si="34"/>
        <v>237.62629246037713</v>
      </c>
      <c r="AQ45" s="7">
        <f t="shared" si="34"/>
        <v>0</v>
      </c>
      <c r="AR45" s="7">
        <f t="shared" si="34"/>
        <v>0.8573634954292659</v>
      </c>
      <c r="AS45" s="7">
        <f t="shared" si="34"/>
        <v>1.9061634734149353</v>
      </c>
      <c r="AT45" s="7">
        <f t="shared" si="34"/>
        <v>0.5556558222948523</v>
      </c>
      <c r="AU45" s="7">
        <f t="shared" si="34"/>
        <v>1.1661387318839693</v>
      </c>
      <c r="AV45" s="7">
        <f t="shared" si="34"/>
        <v>0.08517298988730851</v>
      </c>
      <c r="AW45" s="7">
        <f t="shared" si="34"/>
        <v>0.06424009510544097</v>
      </c>
      <c r="AX45" s="7">
        <f t="shared" si="34"/>
        <v>0</v>
      </c>
      <c r="AY45" s="7"/>
      <c r="AZ45" s="7"/>
      <c r="BA45" s="7">
        <f t="shared" si="34"/>
        <v>8.555394163475507</v>
      </c>
      <c r="BB45" s="7">
        <f>IF(BB$34=0,0,BB$34*BB39/100)</f>
        <v>1.711078832695102</v>
      </c>
      <c r="BC45" s="7">
        <f t="shared" si="34"/>
        <v>0</v>
      </c>
      <c r="BD45" s="7"/>
      <c r="BE45" s="7">
        <f t="shared" si="34"/>
        <v>1.25</v>
      </c>
      <c r="BF45" s="7">
        <f t="shared" si="34"/>
        <v>3.1650607457059077</v>
      </c>
      <c r="BG45" s="7">
        <f t="shared" si="34"/>
        <v>0.01277139208173692</v>
      </c>
      <c r="BH45" s="7">
        <f aca="true" t="shared" si="35" ref="BH45:BR45">IF(BH$34=0,0,BH$34*BH39/100)</f>
        <v>1431.2960977886592</v>
      </c>
      <c r="BI45" s="7">
        <f t="shared" si="35"/>
        <v>1.647628937348563</v>
      </c>
      <c r="BJ45" s="7">
        <f t="shared" si="35"/>
        <v>5</v>
      </c>
      <c r="BK45" s="7">
        <f t="shared" si="35"/>
        <v>4.845010785331949</v>
      </c>
      <c r="BL45" s="7">
        <f t="shared" si="35"/>
        <v>0</v>
      </c>
      <c r="BM45" s="7">
        <f t="shared" si="35"/>
        <v>0</v>
      </c>
      <c r="BN45" s="7">
        <f t="shared" si="35"/>
        <v>0</v>
      </c>
      <c r="BO45" s="7">
        <f t="shared" si="35"/>
        <v>18.154649122710666</v>
      </c>
      <c r="BP45" s="7">
        <f t="shared" si="35"/>
        <v>11.04982011741846</v>
      </c>
      <c r="BQ45" s="7">
        <f t="shared" si="35"/>
        <v>0</v>
      </c>
      <c r="BR45" s="7">
        <f t="shared" si="35"/>
        <v>0</v>
      </c>
      <c r="BS45" s="7">
        <f>IF(BS$34=0,0,BS$34*BS39/100)</f>
        <v>0</v>
      </c>
      <c r="BT45" s="7" t="s">
        <v>129</v>
      </c>
      <c r="BU45" s="7" t="s">
        <v>129</v>
      </c>
      <c r="BV45" s="7">
        <f aca="true" t="shared" si="36" ref="BV45:CS45">IF(BV$34=0,0,BV$34*BV39/100)</f>
        <v>0</v>
      </c>
      <c r="BW45" s="7">
        <f t="shared" si="36"/>
        <v>0</v>
      </c>
      <c r="BX45" s="7">
        <f>IF(BX$34=0,0,BX$34*BX39/100)</f>
        <v>0</v>
      </c>
      <c r="BY45" s="7">
        <f t="shared" si="36"/>
        <v>0</v>
      </c>
      <c r="BZ45" s="7">
        <f aca="true" t="shared" si="37" ref="BZ45:CE45">IF(BZ$34=0,0,BZ$34*BZ39/100)</f>
        <v>0</v>
      </c>
      <c r="CA45" s="7">
        <f t="shared" si="37"/>
        <v>0</v>
      </c>
      <c r="CB45" s="7">
        <f t="shared" si="37"/>
        <v>0</v>
      </c>
      <c r="CC45" s="7">
        <f t="shared" si="37"/>
        <v>0</v>
      </c>
      <c r="CD45" s="7">
        <f t="shared" si="37"/>
        <v>0</v>
      </c>
      <c r="CE45" s="7">
        <f t="shared" si="37"/>
        <v>0</v>
      </c>
      <c r="CF45" s="7">
        <f t="shared" si="36"/>
        <v>1.4898071644650455</v>
      </c>
      <c r="CG45" s="7">
        <f>IF(CG$34=0,0,CG$34*CG39/100)</f>
        <v>0</v>
      </c>
      <c r="CH45" s="7">
        <f t="shared" si="36"/>
        <v>0.07624426403106248</v>
      </c>
      <c r="CI45" s="7">
        <f t="shared" si="36"/>
        <v>0.6800320587442765</v>
      </c>
      <c r="CJ45" s="7">
        <f t="shared" si="36"/>
        <v>0</v>
      </c>
      <c r="CK45" s="7">
        <f t="shared" si="36"/>
        <v>0.13060924583995356</v>
      </c>
      <c r="CL45" s="7">
        <f t="shared" si="36"/>
        <v>0</v>
      </c>
      <c r="CM45" s="7">
        <f t="shared" si="36"/>
        <v>0</v>
      </c>
      <c r="CN45" s="7">
        <f t="shared" si="36"/>
        <v>0.018387096774193548</v>
      </c>
      <c r="CO45" s="7">
        <f t="shared" si="36"/>
        <v>4.965810077029928</v>
      </c>
      <c r="CP45" s="7">
        <f t="shared" si="36"/>
        <v>0</v>
      </c>
      <c r="CQ45" s="7">
        <f t="shared" si="36"/>
        <v>0</v>
      </c>
      <c r="CR45" s="7">
        <f t="shared" si="36"/>
        <v>0</v>
      </c>
      <c r="CS45" s="7">
        <f t="shared" si="36"/>
        <v>0</v>
      </c>
      <c r="CT45" s="7">
        <f t="shared" si="29"/>
        <v>0</v>
      </c>
      <c r="CU45" s="7">
        <f t="shared" si="29"/>
        <v>0</v>
      </c>
      <c r="CV45" s="7">
        <f t="shared" si="29"/>
        <v>0</v>
      </c>
      <c r="CW45" s="7">
        <f t="shared" si="29"/>
        <v>0</v>
      </c>
      <c r="CX45" s="7">
        <f t="shared" si="29"/>
        <v>0</v>
      </c>
    </row>
    <row r="46" spans="1:102" ht="12.75">
      <c r="A46" s="23" t="s">
        <v>30</v>
      </c>
      <c r="B46" s="7">
        <f>IF(B$34=0,0,B$34*B40/100)</f>
        <v>0.06013279003308476</v>
      </c>
      <c r="C46" s="7">
        <f t="shared" si="34"/>
        <v>0.05984577378568202</v>
      </c>
      <c r="D46" s="7">
        <f t="shared" si="34"/>
        <v>0.035510688836104344</v>
      </c>
      <c r="E46" s="7">
        <f t="shared" si="34"/>
        <v>0.118950747881148</v>
      </c>
      <c r="F46" s="7">
        <f t="shared" si="34"/>
        <v>0</v>
      </c>
      <c r="G46" s="7">
        <f t="shared" si="34"/>
        <v>0.7763999998035803</v>
      </c>
      <c r="H46" s="7">
        <f t="shared" si="34"/>
        <v>0.6275896461422303</v>
      </c>
      <c r="I46" s="7">
        <f t="shared" si="34"/>
        <v>0.4770759944657668</v>
      </c>
      <c r="J46" s="7">
        <f t="shared" si="34"/>
        <v>0</v>
      </c>
      <c r="K46" s="7">
        <f t="shared" si="34"/>
        <v>0.0905325332335221</v>
      </c>
      <c r="L46" s="7">
        <f t="shared" si="34"/>
        <v>0.14169479047258443</v>
      </c>
      <c r="M46" s="7">
        <f t="shared" si="34"/>
        <v>0.11322086530802239</v>
      </c>
      <c r="N46" s="7">
        <f t="shared" si="34"/>
        <v>0.1085</v>
      </c>
      <c r="O46" s="7">
        <f t="shared" si="34"/>
        <v>1.9543130385514673</v>
      </c>
      <c r="P46" s="7">
        <f t="shared" si="34"/>
        <v>0</v>
      </c>
      <c r="Q46" s="7">
        <f t="shared" si="34"/>
        <v>2.4489557416193493</v>
      </c>
      <c r="R46" s="7">
        <f t="shared" si="34"/>
        <v>0.20076680217692197</v>
      </c>
      <c r="S46" s="7">
        <f t="shared" si="34"/>
        <v>2.3853882379986597</v>
      </c>
      <c r="T46" s="7">
        <f t="shared" si="34"/>
        <v>10.241139928979186</v>
      </c>
      <c r="U46" s="7">
        <f t="shared" si="34"/>
        <v>0.1596816026174753</v>
      </c>
      <c r="V46" s="7">
        <f t="shared" si="34"/>
        <v>7.067342229705826</v>
      </c>
      <c r="W46" s="7">
        <f t="shared" si="34"/>
        <v>0.16381816089383605</v>
      </c>
      <c r="X46" s="7">
        <f t="shared" si="34"/>
        <v>0.2632821592855439</v>
      </c>
      <c r="Y46" s="7">
        <f t="shared" si="34"/>
        <v>90.82917458682455</v>
      </c>
      <c r="Z46" s="7">
        <f t="shared" si="34"/>
        <v>3.2256868373960406</v>
      </c>
      <c r="AA46" s="7">
        <f t="shared" si="34"/>
        <v>4.557915284139985</v>
      </c>
      <c r="AB46" s="7">
        <f t="shared" si="34"/>
        <v>0</v>
      </c>
      <c r="AC46" s="7">
        <f t="shared" si="34"/>
        <v>0</v>
      </c>
      <c r="AD46" s="7">
        <f t="shared" si="34"/>
        <v>1.409069604846247</v>
      </c>
      <c r="AE46" s="7">
        <f t="shared" si="34"/>
        <v>0</v>
      </c>
      <c r="AF46" s="7">
        <f t="shared" si="34"/>
        <v>0</v>
      </c>
      <c r="AG46" s="7">
        <f t="shared" si="34"/>
        <v>0</v>
      </c>
      <c r="AH46" s="7">
        <f t="shared" si="34"/>
        <v>0</v>
      </c>
      <c r="AI46" s="7">
        <f t="shared" si="34"/>
        <v>2.111344791330233</v>
      </c>
      <c r="AJ46" s="7">
        <f t="shared" si="34"/>
        <v>0</v>
      </c>
      <c r="AK46" s="7">
        <f t="shared" si="34"/>
        <v>0.0022182340174318562</v>
      </c>
      <c r="AL46" s="7">
        <f t="shared" si="34"/>
        <v>0</v>
      </c>
      <c r="AM46" s="7">
        <f t="shared" si="34"/>
        <v>0</v>
      </c>
      <c r="AN46" s="7">
        <f t="shared" si="34"/>
        <v>0.04862020036061301</v>
      </c>
      <c r="AO46" s="7">
        <f t="shared" si="34"/>
        <v>0</v>
      </c>
      <c r="AP46" s="7">
        <f t="shared" si="34"/>
        <v>0.08025931922092948</v>
      </c>
      <c r="AQ46" s="7">
        <f t="shared" si="34"/>
        <v>0</v>
      </c>
      <c r="AR46" s="7">
        <f t="shared" si="34"/>
        <v>0</v>
      </c>
      <c r="AS46" s="7">
        <f t="shared" si="34"/>
        <v>0</v>
      </c>
      <c r="AT46" s="7">
        <f t="shared" si="34"/>
        <v>0.0001950901700354094</v>
      </c>
      <c r="AU46" s="7">
        <f t="shared" si="34"/>
        <v>0.17990375552926946</v>
      </c>
      <c r="AV46" s="7">
        <f t="shared" si="34"/>
        <v>0</v>
      </c>
      <c r="AW46" s="7">
        <f t="shared" si="34"/>
        <v>0.001054769157834116</v>
      </c>
      <c r="AX46" s="7">
        <f t="shared" si="34"/>
        <v>0</v>
      </c>
      <c r="AY46" s="7"/>
      <c r="AZ46" s="7"/>
      <c r="BA46" s="7">
        <f t="shared" si="34"/>
        <v>1.2861481579294831</v>
      </c>
      <c r="BB46" s="7">
        <f>IF(BB$34=0,0,BB$34*BB40/100)</f>
        <v>0.257229631585896</v>
      </c>
      <c r="BC46" s="7">
        <f t="shared" si="34"/>
        <v>0</v>
      </c>
      <c r="BD46" s="7"/>
      <c r="BE46" s="7">
        <f t="shared" si="34"/>
        <v>1.25</v>
      </c>
      <c r="BF46" s="7">
        <f t="shared" si="34"/>
        <v>1.6045245077503154</v>
      </c>
      <c r="BG46" s="7">
        <f t="shared" si="34"/>
        <v>0.05278842060451255</v>
      </c>
      <c r="BH46" s="7">
        <f aca="true" t="shared" si="38" ref="BH46:BR46">IF(BH$34=0,0,BH$34*BH40/100)</f>
        <v>22.46520574253843</v>
      </c>
      <c r="BI46" s="7">
        <f t="shared" si="38"/>
        <v>2.9595015576323993</v>
      </c>
      <c r="BJ46" s="7">
        <f t="shared" si="38"/>
        <v>0</v>
      </c>
      <c r="BK46" s="7">
        <f t="shared" si="38"/>
        <v>0.13341855077095066</v>
      </c>
      <c r="BL46" s="7">
        <f t="shared" si="38"/>
        <v>0</v>
      </c>
      <c r="BM46" s="7">
        <f t="shared" si="38"/>
        <v>0</v>
      </c>
      <c r="BN46" s="7">
        <f t="shared" si="38"/>
        <v>0</v>
      </c>
      <c r="BO46" s="7">
        <f t="shared" si="38"/>
        <v>9.134403841215164</v>
      </c>
      <c r="BP46" s="7">
        <f t="shared" si="38"/>
        <v>5.559651340163904</v>
      </c>
      <c r="BQ46" s="7">
        <f t="shared" si="38"/>
        <v>0</v>
      </c>
      <c r="BR46" s="7">
        <f t="shared" si="38"/>
        <v>0</v>
      </c>
      <c r="BS46" s="7">
        <f>IF(BS$34=0,0,BS$34*BS40/100)</f>
        <v>0</v>
      </c>
      <c r="BT46" s="7" t="s">
        <v>129</v>
      </c>
      <c r="BU46" s="7" t="s">
        <v>129</v>
      </c>
      <c r="BV46" s="7">
        <f aca="true" t="shared" si="39" ref="BV46:CS46">IF(BV$34=0,0,BV$34*BV40/100)</f>
        <v>0</v>
      </c>
      <c r="BW46" s="7">
        <f t="shared" si="39"/>
        <v>0</v>
      </c>
      <c r="BX46" s="7">
        <f>IF(BX$34=0,0,BX$34*BX40/100)</f>
        <v>0</v>
      </c>
      <c r="BY46" s="7">
        <f t="shared" si="39"/>
        <v>0</v>
      </c>
      <c r="BZ46" s="7">
        <f aca="true" t="shared" si="40" ref="BZ46:CE46">IF(BZ$34=0,0,BZ$34*BZ40/100)</f>
        <v>0</v>
      </c>
      <c r="CA46" s="7">
        <f t="shared" si="40"/>
        <v>0</v>
      </c>
      <c r="CB46" s="7">
        <f t="shared" si="40"/>
        <v>0</v>
      </c>
      <c r="CC46" s="7">
        <f t="shared" si="40"/>
        <v>0</v>
      </c>
      <c r="CD46" s="7">
        <f t="shared" si="40"/>
        <v>0</v>
      </c>
      <c r="CE46" s="7">
        <f t="shared" si="40"/>
        <v>0</v>
      </c>
      <c r="CF46" s="7">
        <f t="shared" si="39"/>
        <v>0.749587623191007</v>
      </c>
      <c r="CG46" s="7">
        <f>IF(CG$34=0,0,CG$34*CG40/100)</f>
        <v>0</v>
      </c>
      <c r="CH46" s="7">
        <f t="shared" si="39"/>
        <v>0.07624426403106248</v>
      </c>
      <c r="CI46" s="7">
        <f t="shared" si="39"/>
        <v>0.0008139300041965467</v>
      </c>
      <c r="CJ46" s="7">
        <f t="shared" si="39"/>
        <v>0</v>
      </c>
      <c r="CK46" s="7">
        <f t="shared" si="39"/>
        <v>0.06751756719128539</v>
      </c>
      <c r="CL46" s="7">
        <f t="shared" si="39"/>
        <v>0</v>
      </c>
      <c r="CM46" s="7">
        <f t="shared" si="39"/>
        <v>0</v>
      </c>
      <c r="CN46" s="7">
        <f t="shared" si="39"/>
        <v>0.018387096774193548</v>
      </c>
      <c r="CO46" s="7">
        <f t="shared" si="39"/>
        <v>4.965810077029928</v>
      </c>
      <c r="CP46" s="7">
        <f t="shared" si="39"/>
        <v>0</v>
      </c>
      <c r="CQ46" s="7">
        <f t="shared" si="39"/>
        <v>0</v>
      </c>
      <c r="CR46" s="7">
        <f t="shared" si="39"/>
        <v>0</v>
      </c>
      <c r="CS46" s="7">
        <f t="shared" si="39"/>
        <v>0</v>
      </c>
      <c r="CT46" s="7">
        <f t="shared" si="29"/>
        <v>0</v>
      </c>
      <c r="CU46" s="7">
        <f t="shared" si="29"/>
        <v>0</v>
      </c>
      <c r="CV46" s="7">
        <f t="shared" si="29"/>
        <v>0</v>
      </c>
      <c r="CW46" s="7">
        <f t="shared" si="29"/>
        <v>0</v>
      </c>
      <c r="CX46" s="7">
        <f t="shared" si="29"/>
        <v>0</v>
      </c>
    </row>
    <row r="47" spans="2:10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</row>
    <row r="48" spans="1:102" ht="12.75">
      <c r="A48" s="35" t="s">
        <v>146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</row>
    <row r="49" spans="1:102" ht="12.75">
      <c r="A49" s="34" t="s">
        <v>147</v>
      </c>
      <c r="B49" s="7">
        <f>B16*B23/100</f>
        <v>0</v>
      </c>
      <c r="C49" s="7">
        <f aca="true" t="shared" si="41" ref="C49:AX49">C16*C23/100</f>
        <v>5.016</v>
      </c>
      <c r="D49" s="7">
        <f t="shared" si="41"/>
        <v>5.0025</v>
      </c>
      <c r="E49" s="7">
        <f t="shared" si="41"/>
        <v>0.7884</v>
      </c>
      <c r="F49" s="7">
        <f t="shared" si="41"/>
        <v>0</v>
      </c>
      <c r="G49" s="7">
        <f t="shared" si="41"/>
        <v>0</v>
      </c>
      <c r="H49" s="7">
        <f t="shared" si="41"/>
        <v>49.6077</v>
      </c>
      <c r="I49" s="7">
        <f t="shared" si="41"/>
        <v>0</v>
      </c>
      <c r="J49" s="7">
        <f t="shared" si="41"/>
        <v>0</v>
      </c>
      <c r="K49" s="7">
        <f t="shared" si="41"/>
        <v>0</v>
      </c>
      <c r="L49" s="7">
        <f t="shared" si="41"/>
        <v>2.7621</v>
      </c>
      <c r="M49" s="7">
        <f t="shared" si="41"/>
        <v>1.4661000000000002</v>
      </c>
      <c r="N49" s="7">
        <f t="shared" si="41"/>
        <v>0</v>
      </c>
      <c r="O49" s="7">
        <f t="shared" si="41"/>
        <v>0</v>
      </c>
      <c r="P49" s="7">
        <f t="shared" si="41"/>
        <v>0</v>
      </c>
      <c r="Q49" s="7">
        <f t="shared" si="41"/>
        <v>0</v>
      </c>
      <c r="R49" s="7">
        <f t="shared" si="41"/>
        <v>0</v>
      </c>
      <c r="S49" s="7">
        <f t="shared" si="41"/>
        <v>0</v>
      </c>
      <c r="T49" s="7">
        <f t="shared" si="41"/>
        <v>0</v>
      </c>
      <c r="U49" s="7">
        <f t="shared" si="41"/>
        <v>0</v>
      </c>
      <c r="V49" s="7">
        <f t="shared" si="41"/>
        <v>0</v>
      </c>
      <c r="W49" s="7">
        <f t="shared" si="41"/>
        <v>0</v>
      </c>
      <c r="X49" s="7">
        <f t="shared" si="41"/>
        <v>0</v>
      </c>
      <c r="Y49" s="7">
        <f t="shared" si="41"/>
        <v>0</v>
      </c>
      <c r="Z49" s="7">
        <f t="shared" si="41"/>
        <v>0</v>
      </c>
      <c r="AA49" s="7">
        <f t="shared" si="41"/>
        <v>0</v>
      </c>
      <c r="AB49" s="7">
        <f t="shared" si="41"/>
        <v>0</v>
      </c>
      <c r="AC49" s="7">
        <f t="shared" si="41"/>
        <v>0</v>
      </c>
      <c r="AD49" s="7">
        <f t="shared" si="41"/>
        <v>0</v>
      </c>
      <c r="AE49" s="7">
        <f t="shared" si="41"/>
        <v>0</v>
      </c>
      <c r="AF49" s="7">
        <f t="shared" si="41"/>
        <v>0</v>
      </c>
      <c r="AG49" s="7">
        <f t="shared" si="41"/>
        <v>0</v>
      </c>
      <c r="AH49" s="7">
        <f t="shared" si="41"/>
        <v>0</v>
      </c>
      <c r="AI49" s="7">
        <f t="shared" si="41"/>
        <v>10.4644936</v>
      </c>
      <c r="AJ49" s="7">
        <f t="shared" si="41"/>
        <v>0</v>
      </c>
      <c r="AK49" s="7">
        <f t="shared" si="41"/>
        <v>4.6557</v>
      </c>
      <c r="AL49" s="7">
        <f t="shared" si="41"/>
        <v>0</v>
      </c>
      <c r="AM49" s="7">
        <f t="shared" si="41"/>
        <v>76.7008</v>
      </c>
      <c r="AN49" s="7">
        <f t="shared" si="41"/>
        <v>5.112</v>
      </c>
      <c r="AO49" s="7">
        <f t="shared" si="41"/>
        <v>0</v>
      </c>
      <c r="AP49" s="7">
        <f t="shared" si="41"/>
        <v>0</v>
      </c>
      <c r="AQ49" s="7">
        <f t="shared" si="41"/>
        <v>0</v>
      </c>
      <c r="AR49" s="7">
        <f t="shared" si="41"/>
        <v>0</v>
      </c>
      <c r="AS49" s="7">
        <f t="shared" si="41"/>
        <v>0</v>
      </c>
      <c r="AT49" s="7">
        <f t="shared" si="41"/>
        <v>0</v>
      </c>
      <c r="AU49" s="7">
        <f t="shared" si="41"/>
        <v>0</v>
      </c>
      <c r="AV49" s="7">
        <f t="shared" si="41"/>
        <v>0</v>
      </c>
      <c r="AW49" s="7">
        <f t="shared" si="41"/>
        <v>0</v>
      </c>
      <c r="AX49" s="7">
        <f t="shared" si="41"/>
        <v>0</v>
      </c>
      <c r="AY49" s="7"/>
      <c r="AZ49" s="7"/>
      <c r="BA49" s="7">
        <f>BA16*BA23/100</f>
        <v>0</v>
      </c>
      <c r="BB49" s="7">
        <f>BB16*BB23/100</f>
        <v>0</v>
      </c>
      <c r="BC49" s="7">
        <f>BC16*BC23/100</f>
        <v>0</v>
      </c>
      <c r="BD49" s="7"/>
      <c r="BE49" s="7">
        <f aca="true" t="shared" si="42" ref="BE49:CS49">BE16*BE23/100</f>
        <v>0</v>
      </c>
      <c r="BF49" s="7">
        <f t="shared" si="42"/>
        <v>0</v>
      </c>
      <c r="BG49" s="7">
        <f t="shared" si="42"/>
        <v>0</v>
      </c>
      <c r="BH49" s="7">
        <f t="shared" si="42"/>
        <v>1111.6326</v>
      </c>
      <c r="BI49" s="7">
        <f t="shared" si="42"/>
        <v>0</v>
      </c>
      <c r="BJ49" s="7">
        <f t="shared" si="42"/>
        <v>0</v>
      </c>
      <c r="BK49" s="7">
        <f t="shared" si="42"/>
        <v>0</v>
      </c>
      <c r="BL49" s="7">
        <f t="shared" si="42"/>
        <v>0</v>
      </c>
      <c r="BM49" s="7">
        <f t="shared" si="42"/>
        <v>0</v>
      </c>
      <c r="BN49" s="7">
        <f t="shared" si="42"/>
        <v>0</v>
      </c>
      <c r="BO49" s="7">
        <f t="shared" si="42"/>
        <v>0</v>
      </c>
      <c r="BP49" s="7">
        <f t="shared" si="42"/>
        <v>0</v>
      </c>
      <c r="BQ49" s="7">
        <f t="shared" si="42"/>
        <v>0</v>
      </c>
      <c r="BR49" s="7">
        <f t="shared" si="42"/>
        <v>0</v>
      </c>
      <c r="BS49" s="7">
        <f>BS16*BS23/100</f>
        <v>0</v>
      </c>
      <c r="BT49" s="7" t="s">
        <v>129</v>
      </c>
      <c r="BU49" s="7" t="s">
        <v>129</v>
      </c>
      <c r="BV49" s="7">
        <f t="shared" si="42"/>
        <v>0</v>
      </c>
      <c r="BW49" s="7">
        <f t="shared" si="42"/>
        <v>0</v>
      </c>
      <c r="BX49" s="7">
        <f>BX16*BX23/100</f>
        <v>0</v>
      </c>
      <c r="BY49" s="7">
        <f t="shared" si="42"/>
        <v>0</v>
      </c>
      <c r="BZ49" s="7">
        <f aca="true" t="shared" si="43" ref="BZ49:CE49">BZ16*BZ23/100</f>
        <v>0</v>
      </c>
      <c r="CA49" s="7">
        <f t="shared" si="43"/>
        <v>0</v>
      </c>
      <c r="CB49" s="7">
        <f t="shared" si="43"/>
        <v>0</v>
      </c>
      <c r="CC49" s="7">
        <f t="shared" si="43"/>
        <v>0</v>
      </c>
      <c r="CD49" s="7">
        <f t="shared" si="43"/>
        <v>0</v>
      </c>
      <c r="CE49" s="7">
        <f t="shared" si="43"/>
        <v>0</v>
      </c>
      <c r="CF49" s="7">
        <f t="shared" si="42"/>
        <v>0</v>
      </c>
      <c r="CG49" s="7">
        <f>CG16*CG23/100</f>
        <v>0</v>
      </c>
      <c r="CH49" s="7">
        <f t="shared" si="42"/>
        <v>0</v>
      </c>
      <c r="CI49" s="7">
        <f t="shared" si="42"/>
        <v>0</v>
      </c>
      <c r="CJ49" s="7">
        <f t="shared" si="42"/>
        <v>0</v>
      </c>
      <c r="CK49" s="7">
        <f t="shared" si="42"/>
        <v>0</v>
      </c>
      <c r="CL49" s="7">
        <f t="shared" si="42"/>
        <v>0</v>
      </c>
      <c r="CM49" s="7">
        <f t="shared" si="42"/>
        <v>0</v>
      </c>
      <c r="CN49" s="7">
        <f t="shared" si="42"/>
        <v>0</v>
      </c>
      <c r="CO49" s="7">
        <f t="shared" si="42"/>
        <v>0</v>
      </c>
      <c r="CP49" s="7">
        <f t="shared" si="42"/>
        <v>0</v>
      </c>
      <c r="CQ49" s="7">
        <f t="shared" si="42"/>
        <v>0</v>
      </c>
      <c r="CR49" s="7">
        <f t="shared" si="42"/>
        <v>0</v>
      </c>
      <c r="CS49" s="7">
        <f t="shared" si="42"/>
        <v>0</v>
      </c>
      <c r="CT49" s="7">
        <f>CT16*CT23/100</f>
        <v>0</v>
      </c>
      <c r="CU49" s="7">
        <f>CU16*CU23/100</f>
        <v>0</v>
      </c>
      <c r="CV49" s="7">
        <f>CV16*CV23/100</f>
        <v>0</v>
      </c>
      <c r="CW49" s="7">
        <f>CW16*CW23/100</f>
        <v>0</v>
      </c>
      <c r="CX49" s="7">
        <f>CX16*CX23/100</f>
        <v>0</v>
      </c>
    </row>
    <row r="50" spans="1:102" ht="12.75">
      <c r="A50" s="34" t="s">
        <v>124</v>
      </c>
      <c r="B50" s="7">
        <f>B16*B28/B26</f>
        <v>0.04209295527623502</v>
      </c>
      <c r="C50" s="7">
        <f aca="true" t="shared" si="44" ref="C50:AX50">C16*C28/C26</f>
        <v>3.2251384858876286</v>
      </c>
      <c r="D50" s="7">
        <f t="shared" si="44"/>
        <v>2.458219976680917</v>
      </c>
      <c r="E50" s="7">
        <f t="shared" si="44"/>
        <v>0.4692857142857143</v>
      </c>
      <c r="F50" s="7">
        <f t="shared" si="44"/>
        <v>0</v>
      </c>
      <c r="G50" s="7">
        <f t="shared" si="44"/>
        <v>3.763257371206394</v>
      </c>
      <c r="H50" s="7">
        <f t="shared" si="44"/>
        <v>47.35325812426334</v>
      </c>
      <c r="I50" s="7">
        <f t="shared" si="44"/>
        <v>0.264635124298316</v>
      </c>
      <c r="J50" s="7">
        <f t="shared" si="44"/>
        <v>0</v>
      </c>
      <c r="K50" s="7">
        <f t="shared" si="44"/>
        <v>0.14756481705839594</v>
      </c>
      <c r="L50" s="7">
        <f t="shared" si="44"/>
        <v>2.144944200202908</v>
      </c>
      <c r="M50" s="7">
        <f t="shared" si="44"/>
        <v>1.1385187690226581</v>
      </c>
      <c r="N50" s="7">
        <f t="shared" si="44"/>
        <v>0.10239323173205077</v>
      </c>
      <c r="O50" s="7">
        <f t="shared" si="44"/>
        <v>37.93354136569393</v>
      </c>
      <c r="P50" s="7">
        <f t="shared" si="44"/>
        <v>4.175522563000586</v>
      </c>
      <c r="Q50" s="7">
        <f t="shared" si="44"/>
        <v>36.545649526028704</v>
      </c>
      <c r="R50" s="7">
        <f t="shared" si="44"/>
        <v>3.654564952602871</v>
      </c>
      <c r="S50" s="7">
        <f t="shared" si="44"/>
        <v>0.36724670221723266</v>
      </c>
      <c r="T50" s="7">
        <f t="shared" si="44"/>
        <v>2.685606316215669</v>
      </c>
      <c r="U50" s="7">
        <f t="shared" si="44"/>
        <v>0.8427161926871736</v>
      </c>
      <c r="V50" s="7">
        <f t="shared" si="44"/>
        <v>5.299074837409544</v>
      </c>
      <c r="W50" s="7">
        <f t="shared" si="44"/>
        <v>0.7887881286067601</v>
      </c>
      <c r="X50" s="7">
        <f t="shared" si="44"/>
        <v>23.52391622856158</v>
      </c>
      <c r="Y50" s="7">
        <f t="shared" si="44"/>
        <v>14.234856804933683</v>
      </c>
      <c r="Z50" s="7">
        <f t="shared" si="44"/>
        <v>0.5055334966630058</v>
      </c>
      <c r="AA50" s="7">
        <f t="shared" si="44"/>
        <v>80.45553046257925</v>
      </c>
      <c r="AB50" s="7">
        <f t="shared" si="44"/>
        <v>11.449839955623114</v>
      </c>
      <c r="AC50" s="7">
        <f t="shared" si="44"/>
        <v>0</v>
      </c>
      <c r="AD50" s="7">
        <f t="shared" si="44"/>
        <v>1.7818155856209617</v>
      </c>
      <c r="AE50" s="7">
        <f t="shared" si="44"/>
        <v>0.10069294066695539</v>
      </c>
      <c r="AF50" s="7">
        <f t="shared" si="44"/>
        <v>0</v>
      </c>
      <c r="AG50" s="7">
        <f t="shared" si="44"/>
        <v>0</v>
      </c>
      <c r="AH50" s="7">
        <f t="shared" si="44"/>
        <v>168.67833814370348</v>
      </c>
      <c r="AI50" s="7">
        <f t="shared" si="44"/>
        <v>24.692685841609993</v>
      </c>
      <c r="AJ50" s="7">
        <f t="shared" si="44"/>
        <v>2.3596674806866598</v>
      </c>
      <c r="AK50" s="7">
        <f t="shared" si="44"/>
        <v>1.5233623453962437</v>
      </c>
      <c r="AL50" s="7">
        <f t="shared" si="44"/>
        <v>3.7698443743788346</v>
      </c>
      <c r="AM50" s="7">
        <f t="shared" si="44"/>
        <v>5.273893579181913</v>
      </c>
      <c r="AN50" s="7">
        <f t="shared" si="44"/>
        <v>4.249707739069441</v>
      </c>
      <c r="AO50" s="7">
        <f t="shared" si="44"/>
        <v>0</v>
      </c>
      <c r="AP50" s="7">
        <f t="shared" si="44"/>
        <v>83.26456927823169</v>
      </c>
      <c r="AQ50" s="7">
        <f t="shared" si="44"/>
        <v>0</v>
      </c>
      <c r="AR50" s="7">
        <f t="shared" si="44"/>
        <v>2.0869805553749106</v>
      </c>
      <c r="AS50" s="7">
        <f t="shared" si="44"/>
        <v>0</v>
      </c>
      <c r="AT50" s="7">
        <f t="shared" si="44"/>
        <v>1.2468247144085494</v>
      </c>
      <c r="AU50" s="7">
        <f t="shared" si="44"/>
        <v>10.25956256866074</v>
      </c>
      <c r="AV50" s="7">
        <f t="shared" si="44"/>
        <v>0.9613560690142267</v>
      </c>
      <c r="AW50" s="7">
        <f t="shared" si="44"/>
        <v>0.8155819701070967</v>
      </c>
      <c r="AX50" s="7">
        <f t="shared" si="44"/>
        <v>18.48257980878302</v>
      </c>
      <c r="AY50" s="7"/>
      <c r="AZ50" s="7"/>
      <c r="BA50" s="7">
        <f>BA16*BA28/BA26</f>
        <v>2.713043978264828</v>
      </c>
      <c r="BB50" s="7">
        <f>BB16*BB28/BB26</f>
        <v>0.5426087956529656</v>
      </c>
      <c r="BC50" s="7">
        <f>BC16*BC28/BC26</f>
        <v>0</v>
      </c>
      <c r="BD50" s="7"/>
      <c r="BE50" s="7">
        <f aca="true" t="shared" si="45" ref="BE50:CS50">BE16*BE28/BE26</f>
        <v>0.4842937608318891</v>
      </c>
      <c r="BF50" s="7">
        <f t="shared" si="45"/>
        <v>0.24976754166368642</v>
      </c>
      <c r="BG50" s="7">
        <f t="shared" si="45"/>
        <v>0</v>
      </c>
      <c r="BH50" s="7">
        <f t="shared" si="45"/>
        <v>402.4344159245678</v>
      </c>
      <c r="BI50" s="7">
        <f t="shared" si="45"/>
        <v>1.2582017010935602</v>
      </c>
      <c r="BJ50" s="7">
        <f t="shared" si="45"/>
        <v>1.3254965545196595</v>
      </c>
      <c r="BK50" s="7">
        <f t="shared" si="45"/>
        <v>0.1519385260216556</v>
      </c>
      <c r="BL50" s="7">
        <f t="shared" si="45"/>
        <v>0</v>
      </c>
      <c r="BM50" s="7">
        <f t="shared" si="45"/>
        <v>0.4160871905380601</v>
      </c>
      <c r="BN50" s="7">
        <f t="shared" si="45"/>
        <v>0</v>
      </c>
      <c r="BO50" s="7">
        <f t="shared" si="45"/>
        <v>4.334222009503149</v>
      </c>
      <c r="BP50" s="7">
        <f t="shared" si="45"/>
        <v>2.6380225379324194</v>
      </c>
      <c r="BQ50" s="7">
        <f t="shared" si="45"/>
        <v>0.8365930250422492</v>
      </c>
      <c r="BR50" s="7">
        <f t="shared" si="45"/>
        <v>0.3011215240436319</v>
      </c>
      <c r="BS50" s="7">
        <f>BS16*BS28/BS26</f>
        <v>0</v>
      </c>
      <c r="BT50" s="7" t="s">
        <v>129</v>
      </c>
      <c r="BU50" s="7" t="s">
        <v>129</v>
      </c>
      <c r="BV50" s="7">
        <f t="shared" si="45"/>
        <v>0</v>
      </c>
      <c r="BW50" s="7">
        <f t="shared" si="45"/>
        <v>0</v>
      </c>
      <c r="BX50" s="7">
        <f>BX16*BX28/BX26</f>
        <v>0</v>
      </c>
      <c r="BY50" s="7">
        <f t="shared" si="45"/>
        <v>0</v>
      </c>
      <c r="BZ50" s="7">
        <f aca="true" t="shared" si="46" ref="BZ50:CE50">BZ16*BZ28/BZ26</f>
        <v>0</v>
      </c>
      <c r="CA50" s="7">
        <f t="shared" si="46"/>
        <v>0</v>
      </c>
      <c r="CB50" s="7">
        <f t="shared" si="46"/>
        <v>0</v>
      </c>
      <c r="CC50" s="7">
        <f t="shared" si="46"/>
        <v>0</v>
      </c>
      <c r="CD50" s="7">
        <f t="shared" si="46"/>
        <v>0</v>
      </c>
      <c r="CE50" s="7">
        <f t="shared" si="46"/>
        <v>0</v>
      </c>
      <c r="CF50" s="7">
        <f t="shared" si="45"/>
        <v>0.35567500966252563</v>
      </c>
      <c r="CG50" s="7">
        <f>CG16*CG28/CG26</f>
        <v>0</v>
      </c>
      <c r="CH50" s="7">
        <f t="shared" si="45"/>
        <v>0.0338863395693611</v>
      </c>
      <c r="CI50" s="7">
        <f t="shared" si="45"/>
        <v>4.714086382723456</v>
      </c>
      <c r="CJ50" s="7">
        <f t="shared" si="45"/>
        <v>0</v>
      </c>
      <c r="CK50" s="7">
        <f t="shared" si="45"/>
        <v>7.3042472438098685</v>
      </c>
      <c r="CL50" s="7">
        <f t="shared" si="45"/>
        <v>0</v>
      </c>
      <c r="CM50" s="7">
        <f t="shared" si="45"/>
        <v>0</v>
      </c>
      <c r="CN50" s="7">
        <f t="shared" si="45"/>
        <v>0</v>
      </c>
      <c r="CO50" s="7">
        <f t="shared" si="45"/>
        <v>0</v>
      </c>
      <c r="CP50" s="7">
        <f t="shared" si="45"/>
        <v>0</v>
      </c>
      <c r="CQ50" s="7">
        <f t="shared" si="45"/>
        <v>0</v>
      </c>
      <c r="CR50" s="7">
        <f t="shared" si="45"/>
        <v>0</v>
      </c>
      <c r="CS50" s="7">
        <f t="shared" si="45"/>
        <v>0</v>
      </c>
      <c r="CT50" s="7">
        <f>CT16*CT28/CT26</f>
        <v>0</v>
      </c>
      <c r="CU50" s="7">
        <f>CU16*CU28/CU26</f>
        <v>0</v>
      </c>
      <c r="CV50" s="7">
        <f>CV16*CV28/CV26</f>
        <v>0</v>
      </c>
      <c r="CW50" s="7">
        <f>CW16*CW28/CW26</f>
        <v>0</v>
      </c>
      <c r="CX50" s="7">
        <f>CX16*CX28/CX26</f>
        <v>0</v>
      </c>
    </row>
    <row r="51" spans="1:102" ht="12.75">
      <c r="A51" s="35" t="s">
        <v>125</v>
      </c>
      <c r="B51" s="21">
        <f>MAX(B49:B50)</f>
        <v>0.04209295527623502</v>
      </c>
      <c r="C51" s="21">
        <f aca="true" t="shared" si="47" ref="C51:BG51">MAX(C49:C50)</f>
        <v>5.016</v>
      </c>
      <c r="D51" s="21">
        <f t="shared" si="47"/>
        <v>5.0025</v>
      </c>
      <c r="E51" s="21">
        <f t="shared" si="47"/>
        <v>0.7884</v>
      </c>
      <c r="F51" s="21">
        <f t="shared" si="47"/>
        <v>0</v>
      </c>
      <c r="G51" s="21">
        <f t="shared" si="47"/>
        <v>3.763257371206394</v>
      </c>
      <c r="H51" s="21">
        <f t="shared" si="47"/>
        <v>49.6077</v>
      </c>
      <c r="I51" s="21">
        <f t="shared" si="47"/>
        <v>0.264635124298316</v>
      </c>
      <c r="J51" s="21">
        <f t="shared" si="47"/>
        <v>0</v>
      </c>
      <c r="K51" s="21">
        <f t="shared" si="47"/>
        <v>0.14756481705839594</v>
      </c>
      <c r="L51" s="21">
        <f t="shared" si="47"/>
        <v>2.7621</v>
      </c>
      <c r="M51" s="21">
        <f t="shared" si="47"/>
        <v>1.4661000000000002</v>
      </c>
      <c r="N51" s="21">
        <f t="shared" si="47"/>
        <v>0.10239323173205077</v>
      </c>
      <c r="O51" s="21">
        <f t="shared" si="47"/>
        <v>37.93354136569393</v>
      </c>
      <c r="P51" s="21">
        <f t="shared" si="47"/>
        <v>4.175522563000586</v>
      </c>
      <c r="Q51" s="21">
        <f t="shared" si="47"/>
        <v>36.545649526028704</v>
      </c>
      <c r="R51" s="21">
        <f t="shared" si="47"/>
        <v>3.654564952602871</v>
      </c>
      <c r="S51" s="21">
        <f t="shared" si="47"/>
        <v>0.36724670221723266</v>
      </c>
      <c r="T51" s="21">
        <f t="shared" si="47"/>
        <v>2.685606316215669</v>
      </c>
      <c r="U51" s="21">
        <f t="shared" si="47"/>
        <v>0.8427161926871736</v>
      </c>
      <c r="V51" s="21">
        <f t="shared" si="47"/>
        <v>5.299074837409544</v>
      </c>
      <c r="W51" s="21">
        <f t="shared" si="47"/>
        <v>0.7887881286067601</v>
      </c>
      <c r="X51" s="21">
        <f t="shared" si="47"/>
        <v>23.52391622856158</v>
      </c>
      <c r="Y51" s="21">
        <f t="shared" si="47"/>
        <v>14.234856804933683</v>
      </c>
      <c r="Z51" s="21">
        <f t="shared" si="47"/>
        <v>0.5055334966630058</v>
      </c>
      <c r="AA51" s="21">
        <f t="shared" si="47"/>
        <v>80.45553046257925</v>
      </c>
      <c r="AB51" s="21">
        <f t="shared" si="47"/>
        <v>11.449839955623114</v>
      </c>
      <c r="AC51" s="21">
        <f t="shared" si="47"/>
        <v>0</v>
      </c>
      <c r="AD51" s="21">
        <f t="shared" si="47"/>
        <v>1.7818155856209617</v>
      </c>
      <c r="AE51" s="21">
        <f t="shared" si="47"/>
        <v>0.10069294066695539</v>
      </c>
      <c r="AF51" s="21">
        <f t="shared" si="47"/>
        <v>0</v>
      </c>
      <c r="AG51" s="21">
        <f t="shared" si="47"/>
        <v>0</v>
      </c>
      <c r="AH51" s="21">
        <f t="shared" si="47"/>
        <v>168.67833814370348</v>
      </c>
      <c r="AI51" s="21">
        <f t="shared" si="47"/>
        <v>24.692685841609993</v>
      </c>
      <c r="AJ51" s="21">
        <f t="shared" si="47"/>
        <v>2.3596674806866598</v>
      </c>
      <c r="AK51" s="21">
        <f t="shared" si="47"/>
        <v>4.6557</v>
      </c>
      <c r="AL51" s="21">
        <f t="shared" si="47"/>
        <v>3.7698443743788346</v>
      </c>
      <c r="AM51" s="21">
        <f t="shared" si="47"/>
        <v>76.7008</v>
      </c>
      <c r="AN51" s="21">
        <f t="shared" si="47"/>
        <v>5.112</v>
      </c>
      <c r="AO51" s="21">
        <f t="shared" si="47"/>
        <v>0</v>
      </c>
      <c r="AP51" s="21">
        <f t="shared" si="47"/>
        <v>83.26456927823169</v>
      </c>
      <c r="AQ51" s="21">
        <f t="shared" si="47"/>
        <v>0</v>
      </c>
      <c r="AR51" s="21">
        <f t="shared" si="47"/>
        <v>2.0869805553749106</v>
      </c>
      <c r="AS51" s="21">
        <f t="shared" si="47"/>
        <v>0</v>
      </c>
      <c r="AT51" s="21">
        <f t="shared" si="47"/>
        <v>1.2468247144085494</v>
      </c>
      <c r="AU51" s="21">
        <f t="shared" si="47"/>
        <v>10.25956256866074</v>
      </c>
      <c r="AV51" s="21">
        <f t="shared" si="47"/>
        <v>0.9613560690142267</v>
      </c>
      <c r="AW51" s="21">
        <f t="shared" si="47"/>
        <v>0.8155819701070967</v>
      </c>
      <c r="AX51" s="21">
        <f t="shared" si="47"/>
        <v>18.48257980878302</v>
      </c>
      <c r="AY51" s="21"/>
      <c r="AZ51" s="21"/>
      <c r="BA51" s="21">
        <f t="shared" si="47"/>
        <v>2.713043978264828</v>
      </c>
      <c r="BB51" s="21">
        <f>MAX(BB49:BB50)</f>
        <v>0.5426087956529656</v>
      </c>
      <c r="BC51" s="21">
        <f t="shared" si="47"/>
        <v>0</v>
      </c>
      <c r="BD51" s="21"/>
      <c r="BE51" s="21">
        <f t="shared" si="47"/>
        <v>0.4842937608318891</v>
      </c>
      <c r="BF51" s="21">
        <f t="shared" si="47"/>
        <v>0.24976754166368642</v>
      </c>
      <c r="BG51" s="21">
        <f t="shared" si="47"/>
        <v>0</v>
      </c>
      <c r="BH51" s="21">
        <f aca="true" t="shared" si="48" ref="BH51:BR51">MAX(BH49:BH50)</f>
        <v>1111.6326</v>
      </c>
      <c r="BI51" s="21">
        <f t="shared" si="48"/>
        <v>1.2582017010935602</v>
      </c>
      <c r="BJ51" s="21">
        <f t="shared" si="48"/>
        <v>1.3254965545196595</v>
      </c>
      <c r="BK51" s="21">
        <f t="shared" si="48"/>
        <v>0.1519385260216556</v>
      </c>
      <c r="BL51" s="21">
        <f t="shared" si="48"/>
        <v>0</v>
      </c>
      <c r="BM51" s="21">
        <f t="shared" si="48"/>
        <v>0.4160871905380601</v>
      </c>
      <c r="BN51" s="21">
        <f t="shared" si="48"/>
        <v>0</v>
      </c>
      <c r="BO51" s="21">
        <f t="shared" si="48"/>
        <v>4.334222009503149</v>
      </c>
      <c r="BP51" s="21">
        <f t="shared" si="48"/>
        <v>2.6380225379324194</v>
      </c>
      <c r="BQ51" s="21">
        <f t="shared" si="48"/>
        <v>0.8365930250422492</v>
      </c>
      <c r="BR51" s="21">
        <f t="shared" si="48"/>
        <v>0.3011215240436319</v>
      </c>
      <c r="BS51" s="21">
        <f>MAX(BS49:BS50)</f>
        <v>0</v>
      </c>
      <c r="BT51" s="21" t="s">
        <v>129</v>
      </c>
      <c r="BU51" s="21" t="s">
        <v>129</v>
      </c>
      <c r="BV51" s="21">
        <f aca="true" t="shared" si="49" ref="BV51:CS51">MAX(BV49:BV50)</f>
        <v>0</v>
      </c>
      <c r="BW51" s="21">
        <f t="shared" si="49"/>
        <v>0</v>
      </c>
      <c r="BX51" s="21">
        <f>MAX(BX49:BX50)</f>
        <v>0</v>
      </c>
      <c r="BY51" s="21">
        <f t="shared" si="49"/>
        <v>0</v>
      </c>
      <c r="BZ51" s="21">
        <f aca="true" t="shared" si="50" ref="BZ51:CE51">MAX(BZ49:BZ50)</f>
        <v>0</v>
      </c>
      <c r="CA51" s="21">
        <f t="shared" si="50"/>
        <v>0</v>
      </c>
      <c r="CB51" s="21">
        <f t="shared" si="50"/>
        <v>0</v>
      </c>
      <c r="CC51" s="21">
        <f t="shared" si="50"/>
        <v>0</v>
      </c>
      <c r="CD51" s="21">
        <f t="shared" si="50"/>
        <v>0</v>
      </c>
      <c r="CE51" s="21">
        <f t="shared" si="50"/>
        <v>0</v>
      </c>
      <c r="CF51" s="21">
        <f t="shared" si="49"/>
        <v>0.35567500966252563</v>
      </c>
      <c r="CG51" s="21">
        <f>MAX(CG49:CG50)</f>
        <v>0</v>
      </c>
      <c r="CH51" s="21">
        <f t="shared" si="49"/>
        <v>0.0338863395693611</v>
      </c>
      <c r="CI51" s="21">
        <f t="shared" si="49"/>
        <v>4.714086382723456</v>
      </c>
      <c r="CJ51" s="21">
        <f t="shared" si="49"/>
        <v>0</v>
      </c>
      <c r="CK51" s="21">
        <f t="shared" si="49"/>
        <v>7.3042472438098685</v>
      </c>
      <c r="CL51" s="21">
        <f t="shared" si="49"/>
        <v>0</v>
      </c>
      <c r="CM51" s="21">
        <f t="shared" si="49"/>
        <v>0</v>
      </c>
      <c r="CN51" s="21">
        <f t="shared" si="49"/>
        <v>0</v>
      </c>
      <c r="CO51" s="21">
        <f t="shared" si="49"/>
        <v>0</v>
      </c>
      <c r="CP51" s="21">
        <f t="shared" si="49"/>
        <v>0</v>
      </c>
      <c r="CQ51" s="21">
        <f t="shared" si="49"/>
        <v>0</v>
      </c>
      <c r="CR51" s="21">
        <f t="shared" si="49"/>
        <v>0</v>
      </c>
      <c r="CS51" s="21">
        <f t="shared" si="49"/>
        <v>0</v>
      </c>
      <c r="CT51" s="21">
        <f>MAX(CT49:CT50)</f>
        <v>0</v>
      </c>
      <c r="CU51" s="21">
        <f>MAX(CU49:CU50)</f>
        <v>0</v>
      </c>
      <c r="CV51" s="21">
        <f>MAX(CV49:CV50)</f>
        <v>0</v>
      </c>
      <c r="CW51" s="21">
        <f>MAX(CW49:CW50)</f>
        <v>0</v>
      </c>
      <c r="CX51" s="21">
        <f>MAX(CX49:CX50)</f>
        <v>0</v>
      </c>
    </row>
    <row r="52" spans="1:102" ht="12.7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</row>
    <row r="53" spans="1:111" ht="12.75">
      <c r="A53" s="35" t="s">
        <v>126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1"/>
      <c r="T53" s="4"/>
      <c r="U53" s="1"/>
      <c r="V53" s="1"/>
      <c r="W53" s="4"/>
      <c r="X53" s="1"/>
      <c r="Y53" s="1"/>
      <c r="Z53" s="4"/>
      <c r="AA53" s="4"/>
      <c r="AB53" s="4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4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4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</row>
    <row r="54" spans="1:102" ht="12.75">
      <c r="A54" s="34" t="s">
        <v>27</v>
      </c>
      <c r="B54" s="4">
        <v>6</v>
      </c>
      <c r="C54" s="4">
        <v>39</v>
      </c>
      <c r="D54" s="4">
        <v>17</v>
      </c>
      <c r="E54" s="4">
        <v>0</v>
      </c>
      <c r="F54" s="4">
        <v>0</v>
      </c>
      <c r="G54" s="4">
        <v>72</v>
      </c>
      <c r="H54" s="4">
        <v>206</v>
      </c>
      <c r="I54" s="4">
        <v>0</v>
      </c>
      <c r="J54" s="4">
        <v>0</v>
      </c>
      <c r="K54" s="4">
        <v>24</v>
      </c>
      <c r="L54" s="4">
        <v>67</v>
      </c>
      <c r="M54" s="11">
        <f>L54</f>
        <v>67</v>
      </c>
      <c r="N54" s="4">
        <v>42</v>
      </c>
      <c r="O54" s="4">
        <v>183</v>
      </c>
      <c r="P54" s="4">
        <v>195</v>
      </c>
      <c r="Q54" s="4">
        <v>85</v>
      </c>
      <c r="R54" s="11">
        <f>Q54</f>
        <v>85</v>
      </c>
      <c r="S54" s="4">
        <v>1</v>
      </c>
      <c r="T54" s="11">
        <f>K54+N54</f>
        <v>66</v>
      </c>
      <c r="U54" s="4">
        <v>2</v>
      </c>
      <c r="V54" s="4">
        <v>1</v>
      </c>
      <c r="W54" s="11">
        <f>V54</f>
        <v>1</v>
      </c>
      <c r="X54" s="4">
        <v>114</v>
      </c>
      <c r="Y54" s="4">
        <v>12</v>
      </c>
      <c r="Z54" s="11">
        <f>Y54</f>
        <v>12</v>
      </c>
      <c r="AA54" s="18">
        <f>AA28*'S&amp;R'!B30/100</f>
        <v>271.24572815655836</v>
      </c>
      <c r="AB54" s="18">
        <f>AB28*'S&amp;R'!G30/100</f>
        <v>44.68447173439321</v>
      </c>
      <c r="AC54" s="4">
        <v>0</v>
      </c>
      <c r="AD54" s="4">
        <v>9</v>
      </c>
      <c r="AE54" s="4">
        <v>1</v>
      </c>
      <c r="AF54" s="4">
        <v>0</v>
      </c>
      <c r="AG54" s="4">
        <v>0</v>
      </c>
      <c r="AH54" s="4">
        <v>354</v>
      </c>
      <c r="AI54" s="4">
        <v>731</v>
      </c>
      <c r="AJ54" s="4">
        <v>12</v>
      </c>
      <c r="AK54" s="4">
        <v>44</v>
      </c>
      <c r="AL54" s="4">
        <v>4</v>
      </c>
      <c r="AM54" s="4">
        <v>22</v>
      </c>
      <c r="AN54" s="4">
        <v>95</v>
      </c>
      <c r="AO54" s="4">
        <v>0</v>
      </c>
      <c r="AP54" s="4">
        <v>62</v>
      </c>
      <c r="AQ54" s="4">
        <v>0</v>
      </c>
      <c r="AR54" s="4">
        <v>5</v>
      </c>
      <c r="AS54" s="4">
        <v>0</v>
      </c>
      <c r="AT54" s="4">
        <v>3</v>
      </c>
      <c r="AU54" s="4">
        <v>360</v>
      </c>
      <c r="AV54" s="4">
        <v>10</v>
      </c>
      <c r="AW54" s="4">
        <v>8</v>
      </c>
      <c r="AX54" s="4">
        <v>424</v>
      </c>
      <c r="AY54" s="4"/>
      <c r="AZ54" s="4"/>
      <c r="BA54" s="4">
        <v>22</v>
      </c>
      <c r="BB54" s="11">
        <f>BA54</f>
        <v>22</v>
      </c>
      <c r="BC54" s="4">
        <v>0</v>
      </c>
      <c r="BD54" s="4"/>
      <c r="BE54" s="4">
        <v>15</v>
      </c>
      <c r="BF54" s="4">
        <v>8</v>
      </c>
      <c r="BG54" s="4">
        <v>0</v>
      </c>
      <c r="BH54" s="4">
        <v>359</v>
      </c>
      <c r="BI54" s="4">
        <v>7</v>
      </c>
      <c r="BJ54" s="4">
        <v>0</v>
      </c>
      <c r="BK54" s="4">
        <v>2</v>
      </c>
      <c r="BL54" s="4">
        <v>0</v>
      </c>
      <c r="BM54" s="4">
        <v>0</v>
      </c>
      <c r="BN54" s="4">
        <v>0</v>
      </c>
      <c r="BO54" s="4">
        <v>29</v>
      </c>
      <c r="BP54" s="11">
        <f>BO54</f>
        <v>29</v>
      </c>
      <c r="BQ54" s="4">
        <v>0</v>
      </c>
      <c r="BR54" s="11">
        <f>BQ54</f>
        <v>0</v>
      </c>
      <c r="BS54" s="4">
        <v>0</v>
      </c>
      <c r="BT54" s="7" t="s">
        <v>129</v>
      </c>
      <c r="BU54" s="7" t="s">
        <v>129</v>
      </c>
      <c r="BV54" s="4">
        <v>0</v>
      </c>
      <c r="BW54" s="4">
        <v>0</v>
      </c>
      <c r="BX54" s="11">
        <f>BW54</f>
        <v>0</v>
      </c>
      <c r="BY54" s="4">
        <v>0</v>
      </c>
      <c r="BZ54" s="4">
        <v>0</v>
      </c>
      <c r="CA54" s="11">
        <f>$BZ54</f>
        <v>0</v>
      </c>
      <c r="CB54" s="11">
        <f aca="true" t="shared" si="51" ref="CB54:CE57">$BZ54</f>
        <v>0</v>
      </c>
      <c r="CC54" s="11">
        <f t="shared" si="51"/>
        <v>0</v>
      </c>
      <c r="CD54" s="11">
        <f t="shared" si="51"/>
        <v>0</v>
      </c>
      <c r="CE54" s="11">
        <f t="shared" si="51"/>
        <v>0</v>
      </c>
      <c r="CF54" s="11">
        <f>BO54</f>
        <v>29</v>
      </c>
      <c r="CG54" s="11">
        <f>BV54</f>
        <v>0</v>
      </c>
      <c r="CH54" s="4">
        <v>1</v>
      </c>
      <c r="CI54" s="4">
        <v>57</v>
      </c>
      <c r="CJ54" s="4">
        <v>0</v>
      </c>
      <c r="CK54" s="4">
        <v>10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</row>
    <row r="55" spans="1:102" ht="12.75">
      <c r="A55" s="34" t="s">
        <v>28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3</v>
      </c>
      <c r="M55" s="11">
        <f>L55</f>
        <v>3</v>
      </c>
      <c r="N55" s="4">
        <v>0</v>
      </c>
      <c r="O55" s="4">
        <v>8</v>
      </c>
      <c r="P55" s="4">
        <v>2</v>
      </c>
      <c r="Q55" s="4">
        <v>1</v>
      </c>
      <c r="R55" s="11">
        <f>Q55</f>
        <v>1</v>
      </c>
      <c r="S55" s="4">
        <v>0</v>
      </c>
      <c r="T55" s="11">
        <f>K55+N55</f>
        <v>0</v>
      </c>
      <c r="U55" s="4">
        <v>0</v>
      </c>
      <c r="V55" s="4">
        <v>0</v>
      </c>
      <c r="W55" s="11">
        <f>V55</f>
        <v>0</v>
      </c>
      <c r="X55" s="4">
        <v>96</v>
      </c>
      <c r="Y55" s="4">
        <v>33</v>
      </c>
      <c r="Z55" s="11">
        <f>Y55</f>
        <v>33</v>
      </c>
      <c r="AA55" s="18">
        <f>AA28*'S&amp;R'!C30/100</f>
        <v>2.681855088626546</v>
      </c>
      <c r="AB55" s="18">
        <f>AB28*'S&amp;R'!H30/100</f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92</v>
      </c>
      <c r="AJ55" s="4">
        <v>0</v>
      </c>
      <c r="AK55" s="4">
        <v>0</v>
      </c>
      <c r="AL55" s="4">
        <v>0</v>
      </c>
      <c r="AM55" s="4">
        <v>1</v>
      </c>
      <c r="AN55" s="4">
        <v>1</v>
      </c>
      <c r="AO55" s="4">
        <v>0</v>
      </c>
      <c r="AP55" s="4">
        <v>5</v>
      </c>
      <c r="AQ55" s="4">
        <v>0</v>
      </c>
      <c r="AR55" s="4">
        <v>2</v>
      </c>
      <c r="AS55" s="4">
        <v>0</v>
      </c>
      <c r="AT55" s="4">
        <v>1</v>
      </c>
      <c r="AU55" s="4">
        <v>0</v>
      </c>
      <c r="AV55" s="4">
        <v>0</v>
      </c>
      <c r="AW55" s="4">
        <v>2</v>
      </c>
      <c r="AX55" s="4">
        <v>0</v>
      </c>
      <c r="AY55" s="4"/>
      <c r="AZ55" s="4"/>
      <c r="BA55" s="4">
        <v>0</v>
      </c>
      <c r="BB55" s="11">
        <f>BA55</f>
        <v>0</v>
      </c>
      <c r="BC55" s="4">
        <v>0</v>
      </c>
      <c r="BD55" s="4"/>
      <c r="BE55" s="4">
        <v>0</v>
      </c>
      <c r="BF55" s="4">
        <v>0</v>
      </c>
      <c r="BG55" s="4">
        <v>0</v>
      </c>
      <c r="BH55" s="4">
        <v>143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11">
        <f>BO55</f>
        <v>0</v>
      </c>
      <c r="BQ55" s="4">
        <v>0</v>
      </c>
      <c r="BR55" s="11">
        <f>BQ55</f>
        <v>0</v>
      </c>
      <c r="BS55" s="4">
        <v>0</v>
      </c>
      <c r="BT55" s="7" t="s">
        <v>129</v>
      </c>
      <c r="BU55" s="7" t="s">
        <v>129</v>
      </c>
      <c r="BV55" s="4">
        <v>0</v>
      </c>
      <c r="BW55" s="4">
        <v>0</v>
      </c>
      <c r="BX55" s="11">
        <f>BW55</f>
        <v>0</v>
      </c>
      <c r="BY55" s="4">
        <v>0</v>
      </c>
      <c r="BZ55" s="4">
        <v>0</v>
      </c>
      <c r="CA55" s="11">
        <f>$BZ55</f>
        <v>0</v>
      </c>
      <c r="CB55" s="11">
        <f t="shared" si="51"/>
        <v>0</v>
      </c>
      <c r="CC55" s="11">
        <f t="shared" si="51"/>
        <v>0</v>
      </c>
      <c r="CD55" s="11">
        <f t="shared" si="51"/>
        <v>0</v>
      </c>
      <c r="CE55" s="11">
        <f t="shared" si="51"/>
        <v>0</v>
      </c>
      <c r="CF55" s="11">
        <f>BO55</f>
        <v>0</v>
      </c>
      <c r="CG55" s="11">
        <f>BV55</f>
        <v>0</v>
      </c>
      <c r="CH55" s="4">
        <v>0</v>
      </c>
      <c r="CI55" s="4">
        <v>0</v>
      </c>
      <c r="CJ55" s="4">
        <v>0</v>
      </c>
      <c r="CK55" s="4">
        <v>4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</row>
    <row r="56" spans="1:102" ht="12.75">
      <c r="A56" s="34" t="s">
        <v>29</v>
      </c>
      <c r="B56" s="4">
        <v>10</v>
      </c>
      <c r="C56" s="4">
        <v>0</v>
      </c>
      <c r="D56" s="4">
        <v>5</v>
      </c>
      <c r="E56" s="4">
        <v>5</v>
      </c>
      <c r="F56" s="4">
        <v>0</v>
      </c>
      <c r="G56" s="4">
        <v>45</v>
      </c>
      <c r="H56" s="4">
        <v>27</v>
      </c>
      <c r="I56" s="4">
        <v>10</v>
      </c>
      <c r="J56" s="4">
        <v>0</v>
      </c>
      <c r="K56" s="4">
        <v>57</v>
      </c>
      <c r="L56" s="4">
        <v>19</v>
      </c>
      <c r="M56" s="11">
        <f>L56</f>
        <v>19</v>
      </c>
      <c r="N56" s="4">
        <v>63</v>
      </c>
      <c r="O56" s="4">
        <v>129</v>
      </c>
      <c r="P56" s="4">
        <v>0</v>
      </c>
      <c r="Q56" s="4">
        <v>140</v>
      </c>
      <c r="R56" s="11">
        <f>Q56</f>
        <v>140</v>
      </c>
      <c r="S56" s="4">
        <v>3</v>
      </c>
      <c r="T56" s="11">
        <f>K56+N56</f>
        <v>120</v>
      </c>
      <c r="U56" s="4">
        <v>6</v>
      </c>
      <c r="V56" s="4">
        <v>25</v>
      </c>
      <c r="W56" s="11">
        <f>V56</f>
        <v>25</v>
      </c>
      <c r="X56" s="4">
        <v>22</v>
      </c>
      <c r="Y56" s="4">
        <v>58</v>
      </c>
      <c r="Z56" s="11">
        <f>Y56</f>
        <v>58</v>
      </c>
      <c r="AA56" s="18">
        <f>AA28*'S&amp;R'!D30/100</f>
        <v>15.076758401198758</v>
      </c>
      <c r="AB56" s="18">
        <f>AB28*'S&amp;R'!I30/100</f>
        <v>0.5085282656066898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103</v>
      </c>
      <c r="AJ56" s="4">
        <v>34</v>
      </c>
      <c r="AK56" s="4">
        <v>25</v>
      </c>
      <c r="AL56" s="4">
        <v>59</v>
      </c>
      <c r="AM56" s="4">
        <v>14</v>
      </c>
      <c r="AN56" s="4">
        <v>0</v>
      </c>
      <c r="AO56" s="4">
        <v>0</v>
      </c>
      <c r="AP56" s="4">
        <v>761</v>
      </c>
      <c r="AQ56" s="4">
        <v>0</v>
      </c>
      <c r="AR56" s="4">
        <v>35</v>
      </c>
      <c r="AS56" s="4">
        <v>0</v>
      </c>
      <c r="AT56" s="4">
        <v>9</v>
      </c>
      <c r="AU56" s="4">
        <v>3</v>
      </c>
      <c r="AV56" s="4">
        <v>2</v>
      </c>
      <c r="AW56" s="4">
        <v>0</v>
      </c>
      <c r="AX56" s="4">
        <v>0</v>
      </c>
      <c r="AY56" s="4"/>
      <c r="AZ56" s="4"/>
      <c r="BA56" s="4">
        <v>29</v>
      </c>
      <c r="BB56" s="11">
        <f>BA56</f>
        <v>29</v>
      </c>
      <c r="BC56" s="4">
        <v>0</v>
      </c>
      <c r="BD56" s="4"/>
      <c r="BE56" s="4">
        <v>2</v>
      </c>
      <c r="BF56" s="4">
        <v>1</v>
      </c>
      <c r="BG56" s="4">
        <v>0</v>
      </c>
      <c r="BH56" s="4">
        <v>2253</v>
      </c>
      <c r="BI56" s="4">
        <v>9</v>
      </c>
      <c r="BJ56" s="4">
        <v>12</v>
      </c>
      <c r="BK56" s="4">
        <v>0</v>
      </c>
      <c r="BL56" s="4">
        <v>0</v>
      </c>
      <c r="BM56" s="4">
        <v>3</v>
      </c>
      <c r="BN56" s="4">
        <v>0</v>
      </c>
      <c r="BO56" s="4">
        <v>14</v>
      </c>
      <c r="BP56" s="11">
        <f>BO56</f>
        <v>14</v>
      </c>
      <c r="BQ56" s="4">
        <v>8</v>
      </c>
      <c r="BR56" s="11">
        <f>BQ56</f>
        <v>8</v>
      </c>
      <c r="BS56" s="4">
        <v>1</v>
      </c>
      <c r="BT56" s="7" t="s">
        <v>129</v>
      </c>
      <c r="BU56" s="7" t="s">
        <v>129</v>
      </c>
      <c r="BV56" s="4">
        <v>0</v>
      </c>
      <c r="BW56" s="4">
        <v>0</v>
      </c>
      <c r="BX56" s="11">
        <f>BW56</f>
        <v>0</v>
      </c>
      <c r="BY56" s="4">
        <v>0</v>
      </c>
      <c r="BZ56" s="4">
        <v>2</v>
      </c>
      <c r="CA56" s="11">
        <f>$BZ56</f>
        <v>2</v>
      </c>
      <c r="CB56" s="11">
        <f t="shared" si="51"/>
        <v>2</v>
      </c>
      <c r="CC56" s="11">
        <f t="shared" si="51"/>
        <v>2</v>
      </c>
      <c r="CD56" s="11">
        <f t="shared" si="51"/>
        <v>2</v>
      </c>
      <c r="CE56" s="11">
        <f t="shared" si="51"/>
        <v>2</v>
      </c>
      <c r="CF56" s="11">
        <f>BO56</f>
        <v>14</v>
      </c>
      <c r="CG56" s="11">
        <f>BV56</f>
        <v>0</v>
      </c>
      <c r="CH56" s="4">
        <v>0</v>
      </c>
      <c r="CI56" s="4">
        <v>20</v>
      </c>
      <c r="CJ56" s="4">
        <v>0</v>
      </c>
      <c r="CK56" s="4">
        <v>102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</row>
    <row r="57" spans="1:102" ht="12.75">
      <c r="A57" s="34" t="s">
        <v>30</v>
      </c>
      <c r="B57" s="4">
        <v>0</v>
      </c>
      <c r="C57" s="4">
        <v>0</v>
      </c>
      <c r="D57" s="4">
        <v>0</v>
      </c>
      <c r="E57" s="4">
        <v>1</v>
      </c>
      <c r="F57" s="4">
        <v>0</v>
      </c>
      <c r="G57" s="4">
        <v>7</v>
      </c>
      <c r="H57" s="4">
        <v>0</v>
      </c>
      <c r="I57" s="4">
        <v>2</v>
      </c>
      <c r="J57" s="4">
        <v>0</v>
      </c>
      <c r="K57" s="4">
        <v>6</v>
      </c>
      <c r="L57" s="4">
        <v>4</v>
      </c>
      <c r="M57" s="11">
        <f>L57</f>
        <v>4</v>
      </c>
      <c r="N57" s="4">
        <v>9</v>
      </c>
      <c r="O57" s="4">
        <v>2</v>
      </c>
      <c r="P57" s="4">
        <v>0</v>
      </c>
      <c r="Q57" s="4">
        <v>3</v>
      </c>
      <c r="R57" s="11">
        <f>Q57</f>
        <v>3</v>
      </c>
      <c r="S57" s="4">
        <v>0</v>
      </c>
      <c r="T57" s="11">
        <f>K57+N57</f>
        <v>15</v>
      </c>
      <c r="U57" s="4">
        <v>0</v>
      </c>
      <c r="V57" s="4">
        <v>0</v>
      </c>
      <c r="W57" s="11">
        <f>V57</f>
        <v>0</v>
      </c>
      <c r="X57" s="4">
        <v>0</v>
      </c>
      <c r="Y57" s="4">
        <v>7</v>
      </c>
      <c r="Z57" s="11">
        <f>Y57</f>
        <v>7</v>
      </c>
      <c r="AA57" s="18">
        <f>AA28*'S&amp;R'!E30/100</f>
        <v>0.08361418863622727</v>
      </c>
      <c r="AB57" s="18">
        <f>AB28*'S&amp;R'!J30/100</f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/>
      <c r="AZ57" s="4"/>
      <c r="BA57" s="4">
        <v>7</v>
      </c>
      <c r="BB57" s="11">
        <f>BA57</f>
        <v>7</v>
      </c>
      <c r="BC57" s="4">
        <v>0</v>
      </c>
      <c r="BD57" s="4"/>
      <c r="BE57" s="4">
        <v>0</v>
      </c>
      <c r="BF57" s="4">
        <v>0</v>
      </c>
      <c r="BG57" s="4">
        <v>0</v>
      </c>
      <c r="BH57" s="4">
        <v>102</v>
      </c>
      <c r="BI57" s="4">
        <v>3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11">
        <f>BO57</f>
        <v>0</v>
      </c>
      <c r="BQ57" s="4">
        <v>0</v>
      </c>
      <c r="BR57" s="11">
        <f>BQ57</f>
        <v>0</v>
      </c>
      <c r="BS57" s="4">
        <v>0</v>
      </c>
      <c r="BT57" s="7" t="s">
        <v>129</v>
      </c>
      <c r="BU57" s="7" t="s">
        <v>129</v>
      </c>
      <c r="BV57" s="4">
        <v>0</v>
      </c>
      <c r="BW57" s="4">
        <v>0</v>
      </c>
      <c r="BX57" s="11">
        <f>BW57</f>
        <v>0</v>
      </c>
      <c r="BY57" s="4">
        <v>0</v>
      </c>
      <c r="BZ57" s="4">
        <v>0</v>
      </c>
      <c r="CA57" s="11">
        <f>$BZ57</f>
        <v>0</v>
      </c>
      <c r="CB57" s="11">
        <f t="shared" si="51"/>
        <v>0</v>
      </c>
      <c r="CC57" s="11">
        <f t="shared" si="51"/>
        <v>0</v>
      </c>
      <c r="CD57" s="11">
        <f t="shared" si="51"/>
        <v>0</v>
      </c>
      <c r="CE57" s="11">
        <f t="shared" si="51"/>
        <v>0</v>
      </c>
      <c r="CF57" s="11">
        <f>BO57</f>
        <v>0</v>
      </c>
      <c r="CG57" s="11">
        <f>BV57</f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</row>
    <row r="58" spans="1:102" ht="12.75">
      <c r="A58" s="3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1:102" ht="12.75">
      <c r="A59" s="35" t="s">
        <v>127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1:102" ht="12.75">
      <c r="A60" s="34" t="s">
        <v>27</v>
      </c>
      <c r="B60" s="7">
        <f>IF(B$51=0,0,B$51*B54/SUM(B$54:B$57))</f>
        <v>0.015784858228588133</v>
      </c>
      <c r="C60" s="7">
        <f aca="true" t="shared" si="52" ref="C60:AF60">IF(C$51=0,0,C$51*C54/SUM(C$54:C$57))</f>
        <v>5.016</v>
      </c>
      <c r="D60" s="7">
        <f t="shared" si="52"/>
        <v>3.865568181818182</v>
      </c>
      <c r="E60" s="7">
        <f t="shared" si="52"/>
        <v>0</v>
      </c>
      <c r="F60" s="7">
        <f t="shared" si="52"/>
        <v>0</v>
      </c>
      <c r="G60" s="7">
        <f t="shared" si="52"/>
        <v>2.185117183281132</v>
      </c>
      <c r="H60" s="7">
        <f t="shared" si="52"/>
        <v>43.85916824034335</v>
      </c>
      <c r="I60" s="7">
        <f t="shared" si="52"/>
        <v>0</v>
      </c>
      <c r="J60" s="7">
        <f t="shared" si="52"/>
        <v>0</v>
      </c>
      <c r="K60" s="7">
        <f t="shared" si="52"/>
        <v>0.04070753574024715</v>
      </c>
      <c r="L60" s="7">
        <f t="shared" si="52"/>
        <v>1.9899000000000002</v>
      </c>
      <c r="M60" s="7">
        <f t="shared" si="52"/>
        <v>1.0562225806451615</v>
      </c>
      <c r="N60" s="7">
        <f t="shared" si="52"/>
        <v>0.03772382221707134</v>
      </c>
      <c r="O60" s="7">
        <f t="shared" si="52"/>
        <v>21.558503322739096</v>
      </c>
      <c r="P60" s="7">
        <f t="shared" si="52"/>
        <v>4.133131470990428</v>
      </c>
      <c r="Q60" s="7">
        <f t="shared" si="52"/>
        <v>13.56497908171371</v>
      </c>
      <c r="R60" s="7">
        <f t="shared" si="52"/>
        <v>1.3564979081713713</v>
      </c>
      <c r="S60" s="7">
        <f t="shared" si="52"/>
        <v>0.09181167555430816</v>
      </c>
      <c r="T60" s="7">
        <f t="shared" si="52"/>
        <v>0.8818408799514137</v>
      </c>
      <c r="U60" s="7">
        <f t="shared" si="52"/>
        <v>0.2106790481717934</v>
      </c>
      <c r="V60" s="7">
        <f t="shared" si="52"/>
        <v>0.20381057066959787</v>
      </c>
      <c r="W60" s="7">
        <f t="shared" si="52"/>
        <v>0.03033800494641385</v>
      </c>
      <c r="X60" s="7">
        <f t="shared" si="52"/>
        <v>11.559165733000086</v>
      </c>
      <c r="Y60" s="7">
        <f t="shared" si="52"/>
        <v>1.552893469629129</v>
      </c>
      <c r="Z60" s="7">
        <f t="shared" si="52"/>
        <v>0.05514910872687336</v>
      </c>
      <c r="AA60" s="7">
        <f t="shared" si="52"/>
        <v>75.48989331467965</v>
      </c>
      <c r="AB60" s="7">
        <f t="shared" si="52"/>
        <v>11.32100214326042</v>
      </c>
      <c r="AC60" s="7">
        <f t="shared" si="52"/>
        <v>0</v>
      </c>
      <c r="AD60" s="7">
        <f t="shared" si="52"/>
        <v>1.7818155856209619</v>
      </c>
      <c r="AE60" s="7">
        <f t="shared" si="52"/>
        <v>0.10069294066695539</v>
      </c>
      <c r="AF60" s="7">
        <f t="shared" si="52"/>
        <v>0</v>
      </c>
      <c r="AG60" s="7">
        <f aca="true" t="shared" si="53" ref="AG60:BG60">IF(AG$51=0,0,AG$51*AG54/SUM(AG$54:AG$57))</f>
        <v>0</v>
      </c>
      <c r="AH60" s="7">
        <f t="shared" si="53"/>
        <v>168.67833814370348</v>
      </c>
      <c r="AI60" s="7">
        <f t="shared" si="53"/>
        <v>19.49282219245886</v>
      </c>
      <c r="AJ60" s="7">
        <f t="shared" si="53"/>
        <v>0.615565429744346</v>
      </c>
      <c r="AK60" s="7">
        <f t="shared" si="53"/>
        <v>2.9688521739130436</v>
      </c>
      <c r="AL60" s="7">
        <f t="shared" si="53"/>
        <v>0.23935519837325933</v>
      </c>
      <c r="AM60" s="7">
        <f t="shared" si="53"/>
        <v>45.60588108108108</v>
      </c>
      <c r="AN60" s="7">
        <f t="shared" si="53"/>
        <v>5.05875</v>
      </c>
      <c r="AO60" s="7">
        <f t="shared" si="53"/>
        <v>0</v>
      </c>
      <c r="AP60" s="7">
        <f t="shared" si="53"/>
        <v>6.2347865884666245</v>
      </c>
      <c r="AQ60" s="7">
        <f t="shared" si="53"/>
        <v>0</v>
      </c>
      <c r="AR60" s="7">
        <f t="shared" si="53"/>
        <v>0.2484500661160608</v>
      </c>
      <c r="AS60" s="7">
        <f t="shared" si="53"/>
        <v>0</v>
      </c>
      <c r="AT60" s="7">
        <f t="shared" si="53"/>
        <v>0.28772878024812676</v>
      </c>
      <c r="AU60" s="7">
        <f t="shared" si="53"/>
        <v>10.174772795366023</v>
      </c>
      <c r="AV60" s="7">
        <f t="shared" si="53"/>
        <v>0.8011300575118555</v>
      </c>
      <c r="AW60" s="7">
        <f t="shared" si="53"/>
        <v>0.6524655760856773</v>
      </c>
      <c r="AX60" s="7">
        <f t="shared" si="53"/>
        <v>18.48257980878302</v>
      </c>
      <c r="AY60" s="7"/>
      <c r="AZ60" s="7"/>
      <c r="BA60" s="7">
        <f t="shared" si="53"/>
        <v>1.0290856469280383</v>
      </c>
      <c r="BB60" s="7">
        <f>IF(BB$51=0,0,BB$51*BB54/SUM(BB$54:BB$57))</f>
        <v>0.20581712938560764</v>
      </c>
      <c r="BC60" s="7">
        <f t="shared" si="53"/>
        <v>0</v>
      </c>
      <c r="BD60" s="7"/>
      <c r="BE60" s="7">
        <f t="shared" si="53"/>
        <v>0.4273180242634315</v>
      </c>
      <c r="BF60" s="7">
        <f t="shared" si="53"/>
        <v>0.2220155925899435</v>
      </c>
      <c r="BG60" s="7">
        <f t="shared" si="53"/>
        <v>0</v>
      </c>
      <c r="BH60" s="7">
        <f aca="true" t="shared" si="54" ref="BH60:BR60">IF(BH$51=0,0,BH$51*BH54/SUM(BH$54:BH$57))</f>
        <v>139.68362037101855</v>
      </c>
      <c r="BI60" s="7">
        <f t="shared" si="54"/>
        <v>0.4635479951397327</v>
      </c>
      <c r="BJ60" s="7">
        <f t="shared" si="54"/>
        <v>0</v>
      </c>
      <c r="BK60" s="7">
        <f t="shared" si="54"/>
        <v>0.10129235068110375</v>
      </c>
      <c r="BL60" s="7">
        <f t="shared" si="54"/>
        <v>0</v>
      </c>
      <c r="BM60" s="7">
        <f t="shared" si="54"/>
        <v>0</v>
      </c>
      <c r="BN60" s="7">
        <f t="shared" si="54"/>
        <v>0</v>
      </c>
      <c r="BO60" s="7">
        <f t="shared" si="54"/>
        <v>2.9230799598974726</v>
      </c>
      <c r="BP60" s="7">
        <f t="shared" si="54"/>
        <v>1.7791314790707013</v>
      </c>
      <c r="BQ60" s="7">
        <f t="shared" si="54"/>
        <v>0</v>
      </c>
      <c r="BR60" s="7">
        <f t="shared" si="54"/>
        <v>0</v>
      </c>
      <c r="BS60" s="7">
        <f>IF(BS$51=0,0,BS$51*BS54/SUM(BS$54:BS$57))</f>
        <v>0</v>
      </c>
      <c r="BT60" s="7" t="s">
        <v>129</v>
      </c>
      <c r="BU60" s="7" t="s">
        <v>129</v>
      </c>
      <c r="BV60" s="7">
        <f aca="true" t="shared" si="55" ref="BV60:CS60">IF(BV$51=0,0,BV$51*BV54/SUM(BV$54:BV$57))</f>
        <v>0</v>
      </c>
      <c r="BW60" s="7">
        <f t="shared" si="55"/>
        <v>0</v>
      </c>
      <c r="BX60" s="7">
        <f>IF(BX$51=0,0,BX$51*BX54/SUM(BX$54:BX$57))</f>
        <v>0</v>
      </c>
      <c r="BY60" s="7">
        <f t="shared" si="55"/>
        <v>0</v>
      </c>
      <c r="BZ60" s="7">
        <f aca="true" t="shared" si="56" ref="BZ60:CE60">IF(BZ$51=0,0,BZ$51*BZ54/SUM(BZ$54:BZ$57))</f>
        <v>0</v>
      </c>
      <c r="CA60" s="7">
        <f t="shared" si="56"/>
        <v>0</v>
      </c>
      <c r="CB60" s="7">
        <f t="shared" si="56"/>
        <v>0</v>
      </c>
      <c r="CC60" s="7">
        <f t="shared" si="56"/>
        <v>0</v>
      </c>
      <c r="CD60" s="7">
        <f t="shared" si="56"/>
        <v>0</v>
      </c>
      <c r="CE60" s="7">
        <f t="shared" si="56"/>
        <v>0</v>
      </c>
      <c r="CF60" s="7">
        <f t="shared" si="55"/>
        <v>0.2398738437258894</v>
      </c>
      <c r="CG60" s="7">
        <f>IF(CG$51=0,0,CG$51*CG54/SUM(CG$54:CG$57))</f>
        <v>0</v>
      </c>
      <c r="CH60" s="7">
        <f t="shared" si="55"/>
        <v>0.0338863395693611</v>
      </c>
      <c r="CI60" s="7">
        <f t="shared" si="55"/>
        <v>3.4896483612368434</v>
      </c>
      <c r="CJ60" s="7">
        <f t="shared" si="55"/>
        <v>0</v>
      </c>
      <c r="CK60" s="7">
        <f t="shared" si="55"/>
        <v>0.6296764865353335</v>
      </c>
      <c r="CL60" s="7">
        <f t="shared" si="55"/>
        <v>0</v>
      </c>
      <c r="CM60" s="7">
        <f t="shared" si="55"/>
        <v>0</v>
      </c>
      <c r="CN60" s="7">
        <f t="shared" si="55"/>
        <v>0</v>
      </c>
      <c r="CO60" s="7">
        <f t="shared" si="55"/>
        <v>0</v>
      </c>
      <c r="CP60" s="7">
        <f t="shared" si="55"/>
        <v>0</v>
      </c>
      <c r="CQ60" s="7">
        <f t="shared" si="55"/>
        <v>0</v>
      </c>
      <c r="CR60" s="7">
        <f t="shared" si="55"/>
        <v>0</v>
      </c>
      <c r="CS60" s="7">
        <f t="shared" si="55"/>
        <v>0</v>
      </c>
      <c r="CT60" s="7">
        <f aca="true" t="shared" si="57" ref="CT60:CX63">IF(CT$51=0,0,CT$51*CT54/SUM(CT$54:CT$57))</f>
        <v>0</v>
      </c>
      <c r="CU60" s="7">
        <f t="shared" si="57"/>
        <v>0</v>
      </c>
      <c r="CV60" s="7">
        <f t="shared" si="57"/>
        <v>0</v>
      </c>
      <c r="CW60" s="7">
        <f t="shared" si="57"/>
        <v>0</v>
      </c>
      <c r="CX60" s="7">
        <f t="shared" si="57"/>
        <v>0</v>
      </c>
    </row>
    <row r="61" spans="1:102" ht="12.75">
      <c r="A61" s="34" t="s">
        <v>28</v>
      </c>
      <c r="B61" s="7">
        <f>IF(B$51=0,0,B$51*B55/SUM(B$54:B$57))</f>
        <v>0</v>
      </c>
      <c r="C61" s="7">
        <f aca="true" t="shared" si="58" ref="C61:AF61">IF(C$51=0,0,C$51*C55/SUM(C$54:C$57))</f>
        <v>0</v>
      </c>
      <c r="D61" s="7">
        <f t="shared" si="58"/>
        <v>0</v>
      </c>
      <c r="E61" s="7">
        <f t="shared" si="58"/>
        <v>0</v>
      </c>
      <c r="F61" s="7">
        <f t="shared" si="58"/>
        <v>0</v>
      </c>
      <c r="G61" s="7">
        <f t="shared" si="58"/>
        <v>0</v>
      </c>
      <c r="H61" s="7">
        <f t="shared" si="58"/>
        <v>0</v>
      </c>
      <c r="I61" s="7">
        <f t="shared" si="58"/>
        <v>0</v>
      </c>
      <c r="J61" s="7">
        <f t="shared" si="58"/>
        <v>0</v>
      </c>
      <c r="K61" s="7">
        <f t="shared" si="58"/>
        <v>0</v>
      </c>
      <c r="L61" s="7">
        <f t="shared" si="58"/>
        <v>0.08910000000000001</v>
      </c>
      <c r="M61" s="7">
        <f t="shared" si="58"/>
        <v>0.04729354838709678</v>
      </c>
      <c r="N61" s="7">
        <f t="shared" si="58"/>
        <v>0</v>
      </c>
      <c r="O61" s="7">
        <f t="shared" si="58"/>
        <v>0.9424482326880479</v>
      </c>
      <c r="P61" s="7">
        <f t="shared" si="58"/>
        <v>0.04239109201015823</v>
      </c>
      <c r="Q61" s="7">
        <f t="shared" si="58"/>
        <v>0.1595879891966319</v>
      </c>
      <c r="R61" s="7">
        <f t="shared" si="58"/>
        <v>0.015958798919663193</v>
      </c>
      <c r="S61" s="7">
        <f t="shared" si="58"/>
        <v>0</v>
      </c>
      <c r="T61" s="7">
        <f t="shared" si="58"/>
        <v>0</v>
      </c>
      <c r="U61" s="7">
        <f t="shared" si="58"/>
        <v>0</v>
      </c>
      <c r="V61" s="7">
        <f t="shared" si="58"/>
        <v>0</v>
      </c>
      <c r="W61" s="7">
        <f t="shared" si="58"/>
        <v>0</v>
      </c>
      <c r="X61" s="7">
        <f t="shared" si="58"/>
        <v>9.734034301473757</v>
      </c>
      <c r="Y61" s="7">
        <f t="shared" si="58"/>
        <v>4.270457041480105</v>
      </c>
      <c r="Z61" s="7">
        <f t="shared" si="58"/>
        <v>0.15166004899890176</v>
      </c>
      <c r="AA61" s="7">
        <f t="shared" si="58"/>
        <v>0.7463820938370552</v>
      </c>
      <c r="AB61" s="7">
        <f t="shared" si="58"/>
        <v>0</v>
      </c>
      <c r="AC61" s="7">
        <f t="shared" si="58"/>
        <v>0</v>
      </c>
      <c r="AD61" s="7">
        <f t="shared" si="58"/>
        <v>0</v>
      </c>
      <c r="AE61" s="7">
        <f t="shared" si="58"/>
        <v>0</v>
      </c>
      <c r="AF61" s="7">
        <f t="shared" si="58"/>
        <v>0</v>
      </c>
      <c r="AG61" s="7">
        <f aca="true" t="shared" si="59" ref="AG61:BG61">IF(AG$51=0,0,AG$51*AG55/SUM(AG$54:AG$57))</f>
        <v>0</v>
      </c>
      <c r="AH61" s="7">
        <f t="shared" si="59"/>
        <v>0</v>
      </c>
      <c r="AI61" s="7">
        <f t="shared" si="59"/>
        <v>2.453269003702073</v>
      </c>
      <c r="AJ61" s="7">
        <f t="shared" si="59"/>
        <v>0</v>
      </c>
      <c r="AK61" s="7">
        <f t="shared" si="59"/>
        <v>0</v>
      </c>
      <c r="AL61" s="7">
        <f t="shared" si="59"/>
        <v>0</v>
      </c>
      <c r="AM61" s="7">
        <f t="shared" si="59"/>
        <v>2.0729945945945945</v>
      </c>
      <c r="AN61" s="7">
        <f t="shared" si="59"/>
        <v>0.05325</v>
      </c>
      <c r="AO61" s="7">
        <f t="shared" si="59"/>
        <v>0</v>
      </c>
      <c r="AP61" s="7">
        <f t="shared" si="59"/>
        <v>0.502805370037631</v>
      </c>
      <c r="AQ61" s="7">
        <f t="shared" si="59"/>
        <v>0</v>
      </c>
      <c r="AR61" s="7">
        <f t="shared" si="59"/>
        <v>0.09938002644642431</v>
      </c>
      <c r="AS61" s="7">
        <f t="shared" si="59"/>
        <v>0</v>
      </c>
      <c r="AT61" s="7">
        <f t="shared" si="59"/>
        <v>0.09590959341604226</v>
      </c>
      <c r="AU61" s="7">
        <f t="shared" si="59"/>
        <v>0</v>
      </c>
      <c r="AV61" s="7">
        <f t="shared" si="59"/>
        <v>0</v>
      </c>
      <c r="AW61" s="7">
        <f t="shared" si="59"/>
        <v>0.16311639402141934</v>
      </c>
      <c r="AX61" s="7">
        <f t="shared" si="59"/>
        <v>0</v>
      </c>
      <c r="AY61" s="7"/>
      <c r="AZ61" s="7"/>
      <c r="BA61" s="7">
        <f t="shared" si="59"/>
        <v>0</v>
      </c>
      <c r="BB61" s="7">
        <f>IF(BB$51=0,0,BB$51*BB55/SUM(BB$54:BB$57))</f>
        <v>0</v>
      </c>
      <c r="BC61" s="7">
        <f t="shared" si="59"/>
        <v>0</v>
      </c>
      <c r="BD61" s="7"/>
      <c r="BE61" s="7">
        <f t="shared" si="59"/>
        <v>0</v>
      </c>
      <c r="BF61" s="7">
        <f t="shared" si="59"/>
        <v>0</v>
      </c>
      <c r="BG61" s="7">
        <f t="shared" si="59"/>
        <v>0</v>
      </c>
      <c r="BH61" s="7">
        <f aca="true" t="shared" si="60" ref="BH61:BR61">IF(BH$51=0,0,BH$51*BH55/SUM(BH$54:BH$57))</f>
        <v>55.63999362968148</v>
      </c>
      <c r="BI61" s="7">
        <f t="shared" si="60"/>
        <v>0</v>
      </c>
      <c r="BJ61" s="7">
        <f t="shared" si="60"/>
        <v>0</v>
      </c>
      <c r="BK61" s="7">
        <f t="shared" si="60"/>
        <v>0.05064617534055187</v>
      </c>
      <c r="BL61" s="7">
        <f t="shared" si="60"/>
        <v>0</v>
      </c>
      <c r="BM61" s="7">
        <f t="shared" si="60"/>
        <v>0</v>
      </c>
      <c r="BN61" s="7">
        <f t="shared" si="60"/>
        <v>0</v>
      </c>
      <c r="BO61" s="7">
        <f t="shared" si="60"/>
        <v>0</v>
      </c>
      <c r="BP61" s="7">
        <f t="shared" si="60"/>
        <v>0</v>
      </c>
      <c r="BQ61" s="7">
        <f t="shared" si="60"/>
        <v>0</v>
      </c>
      <c r="BR61" s="7">
        <f t="shared" si="60"/>
        <v>0</v>
      </c>
      <c r="BS61" s="7">
        <f>IF(BS$51=0,0,BS$51*BS55/SUM(BS$54:BS$57))</f>
        <v>0</v>
      </c>
      <c r="BT61" s="7" t="s">
        <v>129</v>
      </c>
      <c r="BU61" s="7" t="s">
        <v>129</v>
      </c>
      <c r="BV61" s="7">
        <f aca="true" t="shared" si="61" ref="BV61:CS61">IF(BV$51=0,0,BV$51*BV55/SUM(BV$54:BV$57))</f>
        <v>0</v>
      </c>
      <c r="BW61" s="7">
        <f t="shared" si="61"/>
        <v>0</v>
      </c>
      <c r="BX61" s="7">
        <f>IF(BX$51=0,0,BX$51*BX55/SUM(BX$54:BX$57))</f>
        <v>0</v>
      </c>
      <c r="BY61" s="7">
        <f t="shared" si="61"/>
        <v>0</v>
      </c>
      <c r="BZ61" s="7">
        <f aca="true" t="shared" si="62" ref="BZ61:CE61">IF(BZ$51=0,0,BZ$51*BZ55/SUM(BZ$54:BZ$57))</f>
        <v>0</v>
      </c>
      <c r="CA61" s="7">
        <f t="shared" si="62"/>
        <v>0</v>
      </c>
      <c r="CB61" s="7">
        <f t="shared" si="62"/>
        <v>0</v>
      </c>
      <c r="CC61" s="7">
        <f t="shared" si="62"/>
        <v>0</v>
      </c>
      <c r="CD61" s="7">
        <f t="shared" si="62"/>
        <v>0</v>
      </c>
      <c r="CE61" s="7">
        <f t="shared" si="62"/>
        <v>0</v>
      </c>
      <c r="CF61" s="7">
        <f t="shared" si="61"/>
        <v>0</v>
      </c>
      <c r="CG61" s="7">
        <f>IF(CG$51=0,0,CG$51*CG55/SUM(CG$54:CG$57))</f>
        <v>0</v>
      </c>
      <c r="CH61" s="7">
        <f t="shared" si="61"/>
        <v>0</v>
      </c>
      <c r="CI61" s="7">
        <f t="shared" si="61"/>
        <v>0</v>
      </c>
      <c r="CJ61" s="7">
        <f t="shared" si="61"/>
        <v>0</v>
      </c>
      <c r="CK61" s="7">
        <f t="shared" si="61"/>
        <v>0.2518705946141334</v>
      </c>
      <c r="CL61" s="7">
        <f t="shared" si="61"/>
        <v>0</v>
      </c>
      <c r="CM61" s="7">
        <f t="shared" si="61"/>
        <v>0</v>
      </c>
      <c r="CN61" s="7">
        <f t="shared" si="61"/>
        <v>0</v>
      </c>
      <c r="CO61" s="7">
        <f t="shared" si="61"/>
        <v>0</v>
      </c>
      <c r="CP61" s="7">
        <f t="shared" si="61"/>
        <v>0</v>
      </c>
      <c r="CQ61" s="7">
        <f t="shared" si="61"/>
        <v>0</v>
      </c>
      <c r="CR61" s="7">
        <f t="shared" si="61"/>
        <v>0</v>
      </c>
      <c r="CS61" s="7">
        <f t="shared" si="61"/>
        <v>0</v>
      </c>
      <c r="CT61" s="7">
        <f t="shared" si="57"/>
        <v>0</v>
      </c>
      <c r="CU61" s="7">
        <f t="shared" si="57"/>
        <v>0</v>
      </c>
      <c r="CV61" s="7">
        <f t="shared" si="57"/>
        <v>0</v>
      </c>
      <c r="CW61" s="7">
        <f t="shared" si="57"/>
        <v>0</v>
      </c>
      <c r="CX61" s="7">
        <f t="shared" si="57"/>
        <v>0</v>
      </c>
    </row>
    <row r="62" spans="1:102" ht="12.75">
      <c r="A62" s="34" t="s">
        <v>29</v>
      </c>
      <c r="B62" s="7">
        <f>IF(B$51=0,0,B$51*B56/SUM(B$54:B$57))</f>
        <v>0.02630809704764689</v>
      </c>
      <c r="C62" s="7">
        <f aca="true" t="shared" si="63" ref="C62:AF62">IF(C$51=0,0,C$51*C56/SUM(C$54:C$57))</f>
        <v>0</v>
      </c>
      <c r="D62" s="7">
        <f t="shared" si="63"/>
        <v>1.1369318181818182</v>
      </c>
      <c r="E62" s="7">
        <f t="shared" si="63"/>
        <v>0.657</v>
      </c>
      <c r="F62" s="7">
        <f t="shared" si="63"/>
        <v>0</v>
      </c>
      <c r="G62" s="7">
        <f t="shared" si="63"/>
        <v>1.3656982395507076</v>
      </c>
      <c r="H62" s="7">
        <f t="shared" si="63"/>
        <v>5.748531759656652</v>
      </c>
      <c r="I62" s="7">
        <f t="shared" si="63"/>
        <v>0.22052927024859667</v>
      </c>
      <c r="J62" s="7">
        <f t="shared" si="63"/>
        <v>0</v>
      </c>
      <c r="K62" s="7">
        <f t="shared" si="63"/>
        <v>0.096680397383087</v>
      </c>
      <c r="L62" s="7">
        <f t="shared" si="63"/>
        <v>0.5643</v>
      </c>
      <c r="M62" s="7">
        <f t="shared" si="63"/>
        <v>0.2995258064516129</v>
      </c>
      <c r="N62" s="7">
        <f t="shared" si="63"/>
        <v>0.056585733325607006</v>
      </c>
      <c r="O62" s="7">
        <f t="shared" si="63"/>
        <v>15.19697775209477</v>
      </c>
      <c r="P62" s="7">
        <f t="shared" si="63"/>
        <v>0</v>
      </c>
      <c r="Q62" s="7">
        <f t="shared" si="63"/>
        <v>22.342318487528463</v>
      </c>
      <c r="R62" s="7">
        <f t="shared" si="63"/>
        <v>2.234231848752847</v>
      </c>
      <c r="S62" s="7">
        <f t="shared" si="63"/>
        <v>0.2754350266629245</v>
      </c>
      <c r="T62" s="7">
        <f t="shared" si="63"/>
        <v>1.603347054457116</v>
      </c>
      <c r="U62" s="7">
        <f t="shared" si="63"/>
        <v>0.6320371445153802</v>
      </c>
      <c r="V62" s="7">
        <f t="shared" si="63"/>
        <v>5.095264266739947</v>
      </c>
      <c r="W62" s="7">
        <f t="shared" si="63"/>
        <v>0.7584501236603463</v>
      </c>
      <c r="X62" s="7">
        <f t="shared" si="63"/>
        <v>2.2307161940877362</v>
      </c>
      <c r="Y62" s="7">
        <f t="shared" si="63"/>
        <v>7.505651769874124</v>
      </c>
      <c r="Z62" s="7">
        <f t="shared" si="63"/>
        <v>0.26655402551322127</v>
      </c>
      <c r="AA62" s="7">
        <f t="shared" si="63"/>
        <v>4.195984544983425</v>
      </c>
      <c r="AB62" s="7">
        <f t="shared" si="63"/>
        <v>0.12883781236269362</v>
      </c>
      <c r="AC62" s="7">
        <f t="shared" si="63"/>
        <v>0</v>
      </c>
      <c r="AD62" s="7">
        <f t="shared" si="63"/>
        <v>0</v>
      </c>
      <c r="AE62" s="7">
        <f t="shared" si="63"/>
        <v>0</v>
      </c>
      <c r="AF62" s="7">
        <f t="shared" si="63"/>
        <v>0</v>
      </c>
      <c r="AG62" s="7">
        <f aca="true" t="shared" si="64" ref="AG62:BG62">IF(AG$51=0,0,AG$51*AG56/SUM(AG$54:AG$57))</f>
        <v>0</v>
      </c>
      <c r="AH62" s="7">
        <f t="shared" si="64"/>
        <v>0</v>
      </c>
      <c r="AI62" s="7">
        <f t="shared" si="64"/>
        <v>2.7465946454490595</v>
      </c>
      <c r="AJ62" s="7">
        <f t="shared" si="64"/>
        <v>1.7441020509423137</v>
      </c>
      <c r="AK62" s="7">
        <f t="shared" si="64"/>
        <v>1.6868478260869566</v>
      </c>
      <c r="AL62" s="7">
        <f t="shared" si="64"/>
        <v>3.530489176005575</v>
      </c>
      <c r="AM62" s="7">
        <f t="shared" si="64"/>
        <v>29.021924324324328</v>
      </c>
      <c r="AN62" s="7">
        <f t="shared" si="64"/>
        <v>0</v>
      </c>
      <c r="AO62" s="7">
        <f t="shared" si="64"/>
        <v>0</v>
      </c>
      <c r="AP62" s="7">
        <f t="shared" si="64"/>
        <v>76.52697731972744</v>
      </c>
      <c r="AQ62" s="7">
        <f t="shared" si="64"/>
        <v>0</v>
      </c>
      <c r="AR62" s="7">
        <f t="shared" si="64"/>
        <v>1.7391504628124257</v>
      </c>
      <c r="AS62" s="7">
        <f t="shared" si="64"/>
        <v>0</v>
      </c>
      <c r="AT62" s="7">
        <f t="shared" si="64"/>
        <v>0.8631863407443804</v>
      </c>
      <c r="AU62" s="7">
        <f t="shared" si="64"/>
        <v>0.08478977329471686</v>
      </c>
      <c r="AV62" s="7">
        <f t="shared" si="64"/>
        <v>0.16022601150237112</v>
      </c>
      <c r="AW62" s="7">
        <f t="shared" si="64"/>
        <v>0</v>
      </c>
      <c r="AX62" s="7">
        <f t="shared" si="64"/>
        <v>0</v>
      </c>
      <c r="AY62" s="7"/>
      <c r="AZ62" s="7"/>
      <c r="BA62" s="7">
        <f t="shared" si="64"/>
        <v>1.3565219891324143</v>
      </c>
      <c r="BB62" s="7">
        <f>IF(BB$51=0,0,BB$51*BB56/SUM(BB$54:BB$57))</f>
        <v>0.2713043978264828</v>
      </c>
      <c r="BC62" s="7">
        <f t="shared" si="64"/>
        <v>0</v>
      </c>
      <c r="BD62" s="7"/>
      <c r="BE62" s="7">
        <f t="shared" si="64"/>
        <v>0.05697573656845754</v>
      </c>
      <c r="BF62" s="7">
        <f t="shared" si="64"/>
        <v>0.027751949073742937</v>
      </c>
      <c r="BG62" s="7">
        <f t="shared" si="64"/>
        <v>0</v>
      </c>
      <c r="BH62" s="7">
        <f aca="true" t="shared" si="65" ref="BH62:BR62">IF(BH$51=0,0,BH$51*BH56/SUM(BH$54:BH$57))</f>
        <v>876.6217178158907</v>
      </c>
      <c r="BI62" s="7">
        <f t="shared" si="65"/>
        <v>0.5959902794653706</v>
      </c>
      <c r="BJ62" s="7">
        <f t="shared" si="65"/>
        <v>1.3254965545196595</v>
      </c>
      <c r="BK62" s="7">
        <f t="shared" si="65"/>
        <v>0</v>
      </c>
      <c r="BL62" s="7">
        <f t="shared" si="65"/>
        <v>0</v>
      </c>
      <c r="BM62" s="7">
        <f t="shared" si="65"/>
        <v>0.4160871905380601</v>
      </c>
      <c r="BN62" s="7">
        <f t="shared" si="65"/>
        <v>0</v>
      </c>
      <c r="BO62" s="7">
        <f t="shared" si="65"/>
        <v>1.4111420496056764</v>
      </c>
      <c r="BP62" s="7">
        <f t="shared" si="65"/>
        <v>0.858891058861718</v>
      </c>
      <c r="BQ62" s="7">
        <f t="shared" si="65"/>
        <v>0.8365930250422492</v>
      </c>
      <c r="BR62" s="7">
        <f t="shared" si="65"/>
        <v>0.3011215240436319</v>
      </c>
      <c r="BS62" s="7">
        <f>IF(BS$51=0,0,BS$51*BS56/SUM(BS$54:BS$57))</f>
        <v>0</v>
      </c>
      <c r="BT62" s="7" t="s">
        <v>129</v>
      </c>
      <c r="BU62" s="7" t="s">
        <v>129</v>
      </c>
      <c r="BV62" s="7">
        <f aca="true" t="shared" si="66" ref="BV62:CS62">IF(BV$51=0,0,BV$51*BV56/SUM(BV$54:BV$57))</f>
        <v>0</v>
      </c>
      <c r="BW62" s="7">
        <f t="shared" si="66"/>
        <v>0</v>
      </c>
      <c r="BX62" s="7">
        <f>IF(BX$51=0,0,BX$51*BX56/SUM(BX$54:BX$57))</f>
        <v>0</v>
      </c>
      <c r="BY62" s="7">
        <f t="shared" si="66"/>
        <v>0</v>
      </c>
      <c r="BZ62" s="7">
        <f aca="true" t="shared" si="67" ref="BZ62:CE62">IF(BZ$51=0,0,BZ$51*BZ56/SUM(BZ$54:BZ$57))</f>
        <v>0</v>
      </c>
      <c r="CA62" s="7">
        <f t="shared" si="67"/>
        <v>0</v>
      </c>
      <c r="CB62" s="7">
        <f t="shared" si="67"/>
        <v>0</v>
      </c>
      <c r="CC62" s="7">
        <f t="shared" si="67"/>
        <v>0</v>
      </c>
      <c r="CD62" s="7">
        <f t="shared" si="67"/>
        <v>0</v>
      </c>
      <c r="CE62" s="7">
        <f t="shared" si="67"/>
        <v>0</v>
      </c>
      <c r="CF62" s="7">
        <f t="shared" si="66"/>
        <v>0.11580116593663625</v>
      </c>
      <c r="CG62" s="7">
        <f>IF(CG$51=0,0,CG$51*CG56/SUM(CG$54:CG$57))</f>
        <v>0</v>
      </c>
      <c r="CH62" s="7">
        <f t="shared" si="66"/>
        <v>0</v>
      </c>
      <c r="CI62" s="7">
        <f t="shared" si="66"/>
        <v>1.2244380214866117</v>
      </c>
      <c r="CJ62" s="7">
        <f t="shared" si="66"/>
        <v>0</v>
      </c>
      <c r="CK62" s="7">
        <f t="shared" si="66"/>
        <v>6.4227001626604014</v>
      </c>
      <c r="CL62" s="7">
        <f t="shared" si="66"/>
        <v>0</v>
      </c>
      <c r="CM62" s="7">
        <f t="shared" si="66"/>
        <v>0</v>
      </c>
      <c r="CN62" s="7">
        <f t="shared" si="66"/>
        <v>0</v>
      </c>
      <c r="CO62" s="7">
        <f t="shared" si="66"/>
        <v>0</v>
      </c>
      <c r="CP62" s="7">
        <f t="shared" si="66"/>
        <v>0</v>
      </c>
      <c r="CQ62" s="7">
        <f t="shared" si="66"/>
        <v>0</v>
      </c>
      <c r="CR62" s="7">
        <f t="shared" si="66"/>
        <v>0</v>
      </c>
      <c r="CS62" s="7">
        <f t="shared" si="66"/>
        <v>0</v>
      </c>
      <c r="CT62" s="7">
        <f t="shared" si="57"/>
        <v>0</v>
      </c>
      <c r="CU62" s="7">
        <f t="shared" si="57"/>
        <v>0</v>
      </c>
      <c r="CV62" s="7">
        <f t="shared" si="57"/>
        <v>0</v>
      </c>
      <c r="CW62" s="7">
        <f t="shared" si="57"/>
        <v>0</v>
      </c>
      <c r="CX62" s="7">
        <f t="shared" si="57"/>
        <v>0</v>
      </c>
    </row>
    <row r="63" spans="1:102" ht="12.75">
      <c r="A63" s="34" t="s">
        <v>30</v>
      </c>
      <c r="B63" s="7">
        <f>IF(B$51=0,0,B$51*B57/SUM(B$54:B$57))</f>
        <v>0</v>
      </c>
      <c r="C63" s="7">
        <f aca="true" t="shared" si="68" ref="C63:AF63">IF(C$51=0,0,C$51*C57/SUM(C$54:C$57))</f>
        <v>0</v>
      </c>
      <c r="D63" s="7">
        <f t="shared" si="68"/>
        <v>0</v>
      </c>
      <c r="E63" s="7">
        <f t="shared" si="68"/>
        <v>0.1314</v>
      </c>
      <c r="F63" s="7">
        <f t="shared" si="68"/>
        <v>0</v>
      </c>
      <c r="G63" s="7">
        <f t="shared" si="68"/>
        <v>0.2124419483745545</v>
      </c>
      <c r="H63" s="7">
        <f t="shared" si="68"/>
        <v>0</v>
      </c>
      <c r="I63" s="7">
        <f t="shared" si="68"/>
        <v>0.04410585404971933</v>
      </c>
      <c r="J63" s="7">
        <f t="shared" si="68"/>
        <v>0</v>
      </c>
      <c r="K63" s="7">
        <f t="shared" si="68"/>
        <v>0.010176883935061788</v>
      </c>
      <c r="L63" s="7">
        <f t="shared" si="68"/>
        <v>0.1188</v>
      </c>
      <c r="M63" s="7">
        <f t="shared" si="68"/>
        <v>0.06305806451612904</v>
      </c>
      <c r="N63" s="7">
        <f t="shared" si="68"/>
        <v>0.008083676189372429</v>
      </c>
      <c r="O63" s="7">
        <f t="shared" si="68"/>
        <v>0.23561205817201197</v>
      </c>
      <c r="P63" s="7">
        <f t="shared" si="68"/>
        <v>0</v>
      </c>
      <c r="Q63" s="7">
        <f t="shared" si="68"/>
        <v>0.47876396758989564</v>
      </c>
      <c r="R63" s="7">
        <f t="shared" si="68"/>
        <v>0.047876396758989574</v>
      </c>
      <c r="S63" s="7">
        <f t="shared" si="68"/>
        <v>0</v>
      </c>
      <c r="T63" s="7">
        <f t="shared" si="68"/>
        <v>0.2004183818071395</v>
      </c>
      <c r="U63" s="7">
        <f t="shared" si="68"/>
        <v>0</v>
      </c>
      <c r="V63" s="7">
        <f t="shared" si="68"/>
        <v>0</v>
      </c>
      <c r="W63" s="7">
        <f t="shared" si="68"/>
        <v>0</v>
      </c>
      <c r="X63" s="7">
        <f t="shared" si="68"/>
        <v>0</v>
      </c>
      <c r="Y63" s="7">
        <f t="shared" si="68"/>
        <v>0.9058545239503253</v>
      </c>
      <c r="Z63" s="7">
        <f t="shared" si="68"/>
        <v>0.032170313424009465</v>
      </c>
      <c r="AA63" s="7">
        <f t="shared" si="68"/>
        <v>0.023270509079129545</v>
      </c>
      <c r="AB63" s="7">
        <f t="shared" si="68"/>
        <v>0</v>
      </c>
      <c r="AC63" s="7">
        <f t="shared" si="68"/>
        <v>0</v>
      </c>
      <c r="AD63" s="7">
        <f t="shared" si="68"/>
        <v>0</v>
      </c>
      <c r="AE63" s="7">
        <f t="shared" si="68"/>
        <v>0</v>
      </c>
      <c r="AF63" s="7">
        <f t="shared" si="68"/>
        <v>0</v>
      </c>
      <c r="AG63" s="7">
        <f aca="true" t="shared" si="69" ref="AG63:BG63">IF(AG$51=0,0,AG$51*AG57/SUM(AG$54:AG$57))</f>
        <v>0</v>
      </c>
      <c r="AH63" s="7">
        <f t="shared" si="69"/>
        <v>0</v>
      </c>
      <c r="AI63" s="7">
        <f t="shared" si="69"/>
        <v>0</v>
      </c>
      <c r="AJ63" s="7">
        <f t="shared" si="69"/>
        <v>0</v>
      </c>
      <c r="AK63" s="7">
        <f t="shared" si="69"/>
        <v>0</v>
      </c>
      <c r="AL63" s="7">
        <f t="shared" si="69"/>
        <v>0</v>
      </c>
      <c r="AM63" s="7">
        <f t="shared" si="69"/>
        <v>0</v>
      </c>
      <c r="AN63" s="7">
        <f t="shared" si="69"/>
        <v>0</v>
      </c>
      <c r="AO63" s="7">
        <f t="shared" si="69"/>
        <v>0</v>
      </c>
      <c r="AP63" s="7">
        <f t="shared" si="69"/>
        <v>0</v>
      </c>
      <c r="AQ63" s="7">
        <f t="shared" si="69"/>
        <v>0</v>
      </c>
      <c r="AR63" s="7">
        <f t="shared" si="69"/>
        <v>0</v>
      </c>
      <c r="AS63" s="7">
        <f t="shared" si="69"/>
        <v>0</v>
      </c>
      <c r="AT63" s="7">
        <f t="shared" si="69"/>
        <v>0</v>
      </c>
      <c r="AU63" s="7">
        <f t="shared" si="69"/>
        <v>0</v>
      </c>
      <c r="AV63" s="7">
        <f t="shared" si="69"/>
        <v>0</v>
      </c>
      <c r="AW63" s="7">
        <f t="shared" si="69"/>
        <v>0</v>
      </c>
      <c r="AX63" s="7">
        <f t="shared" si="69"/>
        <v>0</v>
      </c>
      <c r="AY63" s="7"/>
      <c r="AZ63" s="7"/>
      <c r="BA63" s="7">
        <f t="shared" si="69"/>
        <v>0.3274363422043758</v>
      </c>
      <c r="BB63" s="7">
        <f>IF(BB$51=0,0,BB$51*BB57/SUM(BB$54:BB$57))</f>
        <v>0.06548726844087516</v>
      </c>
      <c r="BC63" s="7">
        <f t="shared" si="69"/>
        <v>0</v>
      </c>
      <c r="BD63" s="7"/>
      <c r="BE63" s="7">
        <f t="shared" si="69"/>
        <v>0</v>
      </c>
      <c r="BF63" s="7">
        <f t="shared" si="69"/>
        <v>0</v>
      </c>
      <c r="BG63" s="7">
        <f t="shared" si="69"/>
        <v>0</v>
      </c>
      <c r="BH63" s="7">
        <f aca="true" t="shared" si="70" ref="BH63:BR63">IF(BH$51=0,0,BH$51*BH57/SUM(BH$54:BH$57))</f>
        <v>39.68726818340917</v>
      </c>
      <c r="BI63" s="7">
        <f t="shared" si="70"/>
        <v>0.1986634264884569</v>
      </c>
      <c r="BJ63" s="7">
        <f t="shared" si="70"/>
        <v>0</v>
      </c>
      <c r="BK63" s="7">
        <f t="shared" si="70"/>
        <v>0</v>
      </c>
      <c r="BL63" s="7">
        <f t="shared" si="70"/>
        <v>0</v>
      </c>
      <c r="BM63" s="7">
        <f t="shared" si="70"/>
        <v>0</v>
      </c>
      <c r="BN63" s="7">
        <f t="shared" si="70"/>
        <v>0</v>
      </c>
      <c r="BO63" s="7">
        <f t="shared" si="70"/>
        <v>0</v>
      </c>
      <c r="BP63" s="7">
        <f t="shared" si="70"/>
        <v>0</v>
      </c>
      <c r="BQ63" s="7">
        <f t="shared" si="70"/>
        <v>0</v>
      </c>
      <c r="BR63" s="7">
        <f t="shared" si="70"/>
        <v>0</v>
      </c>
      <c r="BS63" s="7">
        <f>IF(BS$51=0,0,BS$51*BS57/SUM(BS$54:BS$57))</f>
        <v>0</v>
      </c>
      <c r="BT63" s="7" t="s">
        <v>129</v>
      </c>
      <c r="BU63" s="7" t="s">
        <v>129</v>
      </c>
      <c r="BV63" s="7">
        <f aca="true" t="shared" si="71" ref="BV63:CS63">IF(BV$51=0,0,BV$51*BV57/SUM(BV$54:BV$57))</f>
        <v>0</v>
      </c>
      <c r="BW63" s="7">
        <f t="shared" si="71"/>
        <v>0</v>
      </c>
      <c r="BX63" s="7">
        <f>IF(BX$51=0,0,BX$51*BX57/SUM(BX$54:BX$57))</f>
        <v>0</v>
      </c>
      <c r="BY63" s="7">
        <f t="shared" si="71"/>
        <v>0</v>
      </c>
      <c r="BZ63" s="7">
        <f aca="true" t="shared" si="72" ref="BZ63:CE63">IF(BZ$51=0,0,BZ$51*BZ57/SUM(BZ$54:BZ$57))</f>
        <v>0</v>
      </c>
      <c r="CA63" s="7">
        <f t="shared" si="72"/>
        <v>0</v>
      </c>
      <c r="CB63" s="7">
        <f t="shared" si="72"/>
        <v>0</v>
      </c>
      <c r="CC63" s="7">
        <f t="shared" si="72"/>
        <v>0</v>
      </c>
      <c r="CD63" s="7">
        <f t="shared" si="72"/>
        <v>0</v>
      </c>
      <c r="CE63" s="7">
        <f t="shared" si="72"/>
        <v>0</v>
      </c>
      <c r="CF63" s="7">
        <f t="shared" si="71"/>
        <v>0</v>
      </c>
      <c r="CG63" s="7">
        <f>IF(CG$51=0,0,CG$51*CG57/SUM(CG$54:CG$57))</f>
        <v>0</v>
      </c>
      <c r="CH63" s="7">
        <f t="shared" si="71"/>
        <v>0</v>
      </c>
      <c r="CI63" s="7">
        <f t="shared" si="71"/>
        <v>0</v>
      </c>
      <c r="CJ63" s="7">
        <f t="shared" si="71"/>
        <v>0</v>
      </c>
      <c r="CK63" s="7">
        <f t="shared" si="71"/>
        <v>0</v>
      </c>
      <c r="CL63" s="7">
        <f t="shared" si="71"/>
        <v>0</v>
      </c>
      <c r="CM63" s="7">
        <f t="shared" si="71"/>
        <v>0</v>
      </c>
      <c r="CN63" s="7">
        <f t="shared" si="71"/>
        <v>0</v>
      </c>
      <c r="CO63" s="7">
        <f t="shared" si="71"/>
        <v>0</v>
      </c>
      <c r="CP63" s="7">
        <f t="shared" si="71"/>
        <v>0</v>
      </c>
      <c r="CQ63" s="7">
        <f t="shared" si="71"/>
        <v>0</v>
      </c>
      <c r="CR63" s="7">
        <f t="shared" si="71"/>
        <v>0</v>
      </c>
      <c r="CS63" s="7">
        <f t="shared" si="71"/>
        <v>0</v>
      </c>
      <c r="CT63" s="7">
        <f t="shared" si="57"/>
        <v>0</v>
      </c>
      <c r="CU63" s="7">
        <f t="shared" si="57"/>
        <v>0</v>
      </c>
      <c r="CV63" s="7">
        <f t="shared" si="57"/>
        <v>0</v>
      </c>
      <c r="CW63" s="7">
        <f t="shared" si="57"/>
        <v>0</v>
      </c>
      <c r="CX63" s="7">
        <f t="shared" si="57"/>
        <v>0</v>
      </c>
    </row>
    <row r="64" spans="2:10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1:102" s="89" customFormat="1" ht="12.75">
      <c r="A65" s="117" t="s">
        <v>297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1:102" s="89" customFormat="1" ht="12.75">
      <c r="A66" s="118" t="s">
        <v>121</v>
      </c>
      <c r="B66" s="4">
        <v>0</v>
      </c>
      <c r="C66" s="4">
        <v>496</v>
      </c>
      <c r="D66" s="4">
        <v>0</v>
      </c>
      <c r="E66" s="4">
        <v>0</v>
      </c>
      <c r="F66" s="4">
        <v>0</v>
      </c>
      <c r="G66" s="4">
        <v>812</v>
      </c>
      <c r="H66" s="4">
        <v>0</v>
      </c>
      <c r="I66" s="4">
        <v>0</v>
      </c>
      <c r="J66" s="4">
        <v>0</v>
      </c>
      <c r="K66" s="4">
        <v>716</v>
      </c>
      <c r="L66" s="4">
        <v>0</v>
      </c>
      <c r="M66" s="11">
        <f>L66</f>
        <v>0</v>
      </c>
      <c r="N66" s="4">
        <v>0</v>
      </c>
      <c r="O66" s="4">
        <v>907</v>
      </c>
      <c r="P66" s="4">
        <v>0</v>
      </c>
      <c r="Q66" s="4">
        <v>0</v>
      </c>
      <c r="R66" s="11">
        <f>Q66</f>
        <v>0</v>
      </c>
      <c r="S66" s="4">
        <v>0</v>
      </c>
      <c r="T66" s="11">
        <f>K66+N66</f>
        <v>716</v>
      </c>
      <c r="U66" s="114">
        <v>0</v>
      </c>
      <c r="V66" s="4">
        <v>0</v>
      </c>
      <c r="W66" s="11">
        <f>V66</f>
        <v>0</v>
      </c>
      <c r="X66" s="4">
        <v>1389</v>
      </c>
      <c r="Y66" s="4">
        <v>0</v>
      </c>
      <c r="Z66" s="11">
        <f>Y66</f>
        <v>0</v>
      </c>
      <c r="AA66" s="18">
        <v>0</v>
      </c>
      <c r="AB66" s="18">
        <v>0</v>
      </c>
      <c r="AC66" s="4">
        <v>0</v>
      </c>
      <c r="AD66" s="4">
        <v>0</v>
      </c>
      <c r="AE66" s="4">
        <v>724</v>
      </c>
      <c r="AF66" s="4">
        <v>0</v>
      </c>
      <c r="AG66" s="4">
        <v>0</v>
      </c>
      <c r="AH66" s="4">
        <v>0</v>
      </c>
      <c r="AI66" s="4">
        <v>0</v>
      </c>
      <c r="AJ66" s="4">
        <v>56</v>
      </c>
      <c r="AK66" s="4">
        <v>12</v>
      </c>
      <c r="AL66" s="4">
        <v>0</v>
      </c>
      <c r="AM66" s="4">
        <v>0</v>
      </c>
      <c r="AN66" s="4">
        <v>75</v>
      </c>
      <c r="AO66" s="4">
        <v>2</v>
      </c>
      <c r="AP66" s="4">
        <v>40</v>
      </c>
      <c r="AQ66" s="4">
        <v>0</v>
      </c>
      <c r="AR66" s="4">
        <v>289</v>
      </c>
      <c r="AS66" s="4">
        <v>0</v>
      </c>
      <c r="AT66" s="4">
        <v>2491</v>
      </c>
      <c r="AU66" s="4">
        <v>161</v>
      </c>
      <c r="AV66" s="4">
        <v>0</v>
      </c>
      <c r="AW66" s="4">
        <v>87</v>
      </c>
      <c r="AX66" s="4">
        <v>0</v>
      </c>
      <c r="AY66" s="4"/>
      <c r="AZ66" s="4"/>
      <c r="BA66" s="4">
        <v>0</v>
      </c>
      <c r="BB66" s="11">
        <f>BA66</f>
        <v>0</v>
      </c>
      <c r="BC66" s="4">
        <v>0</v>
      </c>
      <c r="BD66" s="4"/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11">
        <f>BO66</f>
        <v>0</v>
      </c>
      <c r="BQ66" s="4">
        <v>0</v>
      </c>
      <c r="BR66" s="11">
        <f>BQ66</f>
        <v>0</v>
      </c>
      <c r="BS66" s="4">
        <v>0</v>
      </c>
      <c r="BT66" s="7" t="s">
        <v>129</v>
      </c>
      <c r="BU66" s="7" t="s">
        <v>129</v>
      </c>
      <c r="BV66" s="4">
        <v>0</v>
      </c>
      <c r="BW66" s="4">
        <v>0</v>
      </c>
      <c r="BX66" s="11">
        <f>BW66</f>
        <v>0</v>
      </c>
      <c r="BY66" s="4">
        <v>0</v>
      </c>
      <c r="BZ66" s="4">
        <v>0</v>
      </c>
      <c r="CA66" s="11">
        <f>$BZ66</f>
        <v>0</v>
      </c>
      <c r="CB66" s="11">
        <f>$BZ66</f>
        <v>0</v>
      </c>
      <c r="CC66" s="11">
        <f>$BZ66</f>
        <v>0</v>
      </c>
      <c r="CD66" s="11">
        <f>$BZ66</f>
        <v>0</v>
      </c>
      <c r="CE66" s="11">
        <f>$BZ66</f>
        <v>0</v>
      </c>
      <c r="CF66" s="11">
        <f>BO66</f>
        <v>0</v>
      </c>
      <c r="CG66" s="11">
        <f>BV66</f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</row>
    <row r="67" spans="1:255" s="89" customFormat="1" ht="12.75">
      <c r="A67" s="118" t="s">
        <v>179</v>
      </c>
      <c r="B67" s="7">
        <f>IF(B66=0,0,(B16-B34-B51)*B66/(B66+B70))</f>
        <v>0</v>
      </c>
      <c r="C67" s="7">
        <f aca="true" t="shared" si="73" ref="C67:Z67">IF(C66=0,0,(C16-C34-C51)*C66/(C66+C70))</f>
        <v>40.8282733838153</v>
      </c>
      <c r="D67" s="7">
        <f t="shared" si="73"/>
        <v>0</v>
      </c>
      <c r="E67" s="7">
        <f t="shared" si="73"/>
        <v>0</v>
      </c>
      <c r="F67" s="7">
        <f t="shared" si="73"/>
        <v>0</v>
      </c>
      <c r="G67" s="7">
        <f t="shared" si="73"/>
        <v>24.620892854718413</v>
      </c>
      <c r="H67" s="7">
        <f t="shared" si="73"/>
        <v>0</v>
      </c>
      <c r="I67" s="7">
        <f t="shared" si="73"/>
        <v>0</v>
      </c>
      <c r="J67" s="7">
        <f t="shared" si="73"/>
        <v>0</v>
      </c>
      <c r="K67" s="7">
        <f t="shared" si="73"/>
        <v>1.2126837044906718</v>
      </c>
      <c r="L67" s="7">
        <f t="shared" si="73"/>
        <v>0</v>
      </c>
      <c r="M67" s="7">
        <f t="shared" si="73"/>
        <v>0</v>
      </c>
      <c r="N67" s="7">
        <f t="shared" si="73"/>
        <v>0</v>
      </c>
      <c r="O67" s="7">
        <f t="shared" si="73"/>
        <v>101.30345791292926</v>
      </c>
      <c r="P67" s="7">
        <f t="shared" si="73"/>
        <v>0</v>
      </c>
      <c r="Q67" s="7">
        <f t="shared" si="73"/>
        <v>0</v>
      </c>
      <c r="R67" s="7">
        <f t="shared" si="73"/>
        <v>0</v>
      </c>
      <c r="S67" s="7">
        <f t="shared" si="73"/>
        <v>0</v>
      </c>
      <c r="T67" s="7">
        <f t="shared" si="73"/>
        <v>9.331529934041287</v>
      </c>
      <c r="U67" s="7">
        <f t="shared" si="73"/>
        <v>0</v>
      </c>
      <c r="V67" s="7">
        <f t="shared" si="73"/>
        <v>0</v>
      </c>
      <c r="W67" s="7">
        <f t="shared" si="73"/>
        <v>0</v>
      </c>
      <c r="X67" s="7">
        <f t="shared" si="73"/>
        <v>137.19901497872627</v>
      </c>
      <c r="Y67" s="7">
        <f t="shared" si="73"/>
        <v>0</v>
      </c>
      <c r="Z67" s="7">
        <f t="shared" si="73"/>
        <v>0</v>
      </c>
      <c r="AA67" s="4">
        <v>0</v>
      </c>
      <c r="AB67" s="4">
        <v>0</v>
      </c>
      <c r="AC67" s="7">
        <f aca="true" t="shared" si="74" ref="AC67:AX67">IF(AC66=0,0,(AC16-AC34-AC51)*AC66/(AC66+AC70))</f>
        <v>0</v>
      </c>
      <c r="AD67" s="7">
        <f t="shared" si="74"/>
        <v>0</v>
      </c>
      <c r="AE67" s="7">
        <f t="shared" si="74"/>
        <v>72.90168904287572</v>
      </c>
      <c r="AF67" s="7">
        <f t="shared" si="74"/>
        <v>0</v>
      </c>
      <c r="AG67" s="7">
        <f t="shared" si="74"/>
        <v>0</v>
      </c>
      <c r="AH67" s="7">
        <f t="shared" si="74"/>
        <v>0</v>
      </c>
      <c r="AI67" s="7">
        <f t="shared" si="74"/>
        <v>0</v>
      </c>
      <c r="AJ67" s="7">
        <f t="shared" si="74"/>
        <v>2.8667244447325793</v>
      </c>
      <c r="AK67" s="7">
        <f t="shared" si="74"/>
        <v>0.2648073095981339</v>
      </c>
      <c r="AL67" s="7">
        <f t="shared" si="74"/>
        <v>0</v>
      </c>
      <c r="AM67" s="7">
        <f t="shared" si="74"/>
        <v>0</v>
      </c>
      <c r="AN67" s="7">
        <f t="shared" si="74"/>
        <v>3.3143452484778626</v>
      </c>
      <c r="AO67" s="7">
        <f t="shared" si="74"/>
        <v>0.37274074074074076</v>
      </c>
      <c r="AP67" s="7">
        <f t="shared" si="74"/>
        <v>4.022442960301047</v>
      </c>
      <c r="AQ67" s="7">
        <f t="shared" si="74"/>
        <v>0</v>
      </c>
      <c r="AR67" s="7">
        <f t="shared" si="74"/>
        <v>14.360413821508311</v>
      </c>
      <c r="AS67" s="7">
        <f t="shared" si="74"/>
        <v>0</v>
      </c>
      <c r="AT67" s="7">
        <f t="shared" si="74"/>
        <v>238.91079719936127</v>
      </c>
      <c r="AU67" s="7">
        <f t="shared" si="74"/>
        <v>4.550384500149805</v>
      </c>
      <c r="AV67" s="7">
        <f t="shared" si="74"/>
        <v>0</v>
      </c>
      <c r="AW67" s="7">
        <f t="shared" si="74"/>
        <v>7.09556313993174</v>
      </c>
      <c r="AX67" s="7">
        <f t="shared" si="74"/>
        <v>0</v>
      </c>
      <c r="AY67" s="7"/>
      <c r="AZ67" s="7"/>
      <c r="BA67" s="7">
        <f>IF(BA66=0,0,(BA16-BA34-BA51)*BA66/(BA66+BA70))</f>
        <v>0</v>
      </c>
      <c r="BB67" s="7">
        <f>IF(BB66=0,0,(BB16-BB34-BB51)*BB66/(BB66+BB70))</f>
        <v>0</v>
      </c>
      <c r="BC67" s="7">
        <f>IF(BC66=0,0,(BC16-BC34-BC51)*BC66/(BC66+BC70))</f>
        <v>0</v>
      </c>
      <c r="BD67" s="7"/>
      <c r="BE67" s="7">
        <f aca="true" t="shared" si="75" ref="BE67:BS67">IF(BE66=0,0,(BE16-BE34-BE51)*BE66/(BE66+BE70))</f>
        <v>0</v>
      </c>
      <c r="BF67" s="7">
        <f t="shared" si="75"/>
        <v>0</v>
      </c>
      <c r="BG67" s="7">
        <f t="shared" si="75"/>
        <v>0</v>
      </c>
      <c r="BH67" s="7">
        <f t="shared" si="75"/>
        <v>0</v>
      </c>
      <c r="BI67" s="7">
        <f t="shared" si="75"/>
        <v>0</v>
      </c>
      <c r="BJ67" s="7">
        <f t="shared" si="75"/>
        <v>0</v>
      </c>
      <c r="BK67" s="7">
        <f t="shared" si="75"/>
        <v>0</v>
      </c>
      <c r="BL67" s="7">
        <f t="shared" si="75"/>
        <v>0</v>
      </c>
      <c r="BM67" s="7">
        <f t="shared" si="75"/>
        <v>0</v>
      </c>
      <c r="BN67" s="7">
        <f t="shared" si="75"/>
        <v>0</v>
      </c>
      <c r="BO67" s="7">
        <f t="shared" si="75"/>
        <v>0</v>
      </c>
      <c r="BP67" s="7">
        <f t="shared" si="75"/>
        <v>0</v>
      </c>
      <c r="BQ67" s="7">
        <f t="shared" si="75"/>
        <v>0</v>
      </c>
      <c r="BR67" s="7">
        <f t="shared" si="75"/>
        <v>0</v>
      </c>
      <c r="BS67" s="7">
        <f t="shared" si="75"/>
        <v>0</v>
      </c>
      <c r="BT67" s="7" t="s">
        <v>129</v>
      </c>
      <c r="BU67" s="7" t="s">
        <v>129</v>
      </c>
      <c r="BV67" s="7">
        <f aca="true" t="shared" si="76" ref="BV67:CX67">IF(BV66=0,0,(BV16-BV34-BV51)*BV66/(BV66+BV70))</f>
        <v>0</v>
      </c>
      <c r="BW67" s="7">
        <f t="shared" si="76"/>
        <v>0</v>
      </c>
      <c r="BX67" s="7">
        <f t="shared" si="76"/>
        <v>0</v>
      </c>
      <c r="BY67" s="7">
        <f t="shared" si="76"/>
        <v>0</v>
      </c>
      <c r="BZ67" s="7">
        <f t="shared" si="76"/>
        <v>0</v>
      </c>
      <c r="CA67" s="7">
        <f t="shared" si="76"/>
        <v>0</v>
      </c>
      <c r="CB67" s="7">
        <f t="shared" si="76"/>
        <v>0</v>
      </c>
      <c r="CC67" s="7">
        <f t="shared" si="76"/>
        <v>0</v>
      </c>
      <c r="CD67" s="7">
        <f t="shared" si="76"/>
        <v>0</v>
      </c>
      <c r="CE67" s="7">
        <f t="shared" si="76"/>
        <v>0</v>
      </c>
      <c r="CF67" s="7">
        <f t="shared" si="76"/>
        <v>0</v>
      </c>
      <c r="CG67" s="7">
        <f t="shared" si="76"/>
        <v>0</v>
      </c>
      <c r="CH67" s="7">
        <f t="shared" si="76"/>
        <v>0</v>
      </c>
      <c r="CI67" s="7">
        <f t="shared" si="76"/>
        <v>0</v>
      </c>
      <c r="CJ67" s="7">
        <f t="shared" si="76"/>
        <v>0</v>
      </c>
      <c r="CK67" s="7">
        <f t="shared" si="76"/>
        <v>0</v>
      </c>
      <c r="CL67" s="7">
        <f t="shared" si="76"/>
        <v>0</v>
      </c>
      <c r="CM67" s="7">
        <f t="shared" si="76"/>
        <v>0</v>
      </c>
      <c r="CN67" s="7">
        <f t="shared" si="76"/>
        <v>0</v>
      </c>
      <c r="CO67" s="7">
        <f t="shared" si="76"/>
        <v>0</v>
      </c>
      <c r="CP67" s="7">
        <f t="shared" si="76"/>
        <v>0</v>
      </c>
      <c r="CQ67" s="7">
        <f t="shared" si="76"/>
        <v>0</v>
      </c>
      <c r="CR67" s="7">
        <f t="shared" si="76"/>
        <v>0</v>
      </c>
      <c r="CS67" s="7">
        <f t="shared" si="76"/>
        <v>0</v>
      </c>
      <c r="CT67" s="7">
        <f t="shared" si="76"/>
        <v>0</v>
      </c>
      <c r="CU67" s="7">
        <f t="shared" si="76"/>
        <v>0</v>
      </c>
      <c r="CV67" s="7">
        <f t="shared" si="76"/>
        <v>0</v>
      </c>
      <c r="CW67" s="7">
        <f t="shared" si="76"/>
        <v>0</v>
      </c>
      <c r="CX67" s="7">
        <f t="shared" si="76"/>
        <v>0</v>
      </c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s="89" customFormat="1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102" ht="12.75">
      <c r="A69" s="19" t="s">
        <v>130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255" ht="12.75">
      <c r="A70" s="19" t="s">
        <v>0</v>
      </c>
      <c r="B70" s="1">
        <f>SUM(B71:B74)</f>
        <v>3334</v>
      </c>
      <c r="C70" s="1">
        <f aca="true" t="shared" si="77" ref="C70:BM70">SUM(C71:C74)</f>
        <v>4207</v>
      </c>
      <c r="D70" s="1">
        <f t="shared" si="77"/>
        <v>4898</v>
      </c>
      <c r="E70" s="1">
        <f t="shared" si="77"/>
        <v>2697</v>
      </c>
      <c r="F70" s="1">
        <f t="shared" si="77"/>
        <v>1749</v>
      </c>
      <c r="G70" s="1">
        <f t="shared" si="77"/>
        <v>7905</v>
      </c>
      <c r="H70" s="1">
        <f t="shared" si="77"/>
        <v>15273</v>
      </c>
      <c r="I70" s="1">
        <f t="shared" si="77"/>
        <v>2274</v>
      </c>
      <c r="J70" s="1">
        <f t="shared" si="77"/>
        <v>2324</v>
      </c>
      <c r="K70" s="1">
        <f t="shared" si="77"/>
        <v>23598</v>
      </c>
      <c r="L70" s="1">
        <f t="shared" si="77"/>
        <v>11185</v>
      </c>
      <c r="M70" s="78">
        <f t="shared" si="77"/>
        <v>11185</v>
      </c>
      <c r="N70" s="1">
        <f t="shared" si="77"/>
        <v>34244</v>
      </c>
      <c r="O70" s="1">
        <f t="shared" si="77"/>
        <v>18028</v>
      </c>
      <c r="P70" s="1">
        <f t="shared" si="77"/>
        <v>20209</v>
      </c>
      <c r="Q70" s="1">
        <f t="shared" si="77"/>
        <v>35958</v>
      </c>
      <c r="R70" s="78">
        <f t="shared" si="77"/>
        <v>35958</v>
      </c>
      <c r="S70" s="1">
        <f t="shared" si="77"/>
        <v>28337</v>
      </c>
      <c r="T70" s="78">
        <f t="shared" si="77"/>
        <v>57842</v>
      </c>
      <c r="U70" s="1">
        <f t="shared" si="77"/>
        <v>6756</v>
      </c>
      <c r="V70" s="1">
        <f t="shared" si="77"/>
        <v>54474</v>
      </c>
      <c r="W70" s="78">
        <f t="shared" si="77"/>
        <v>54474</v>
      </c>
      <c r="X70" s="1">
        <f t="shared" si="77"/>
        <v>19598</v>
      </c>
      <c r="Y70" s="1">
        <f t="shared" si="77"/>
        <v>57923</v>
      </c>
      <c r="Z70" s="78">
        <f t="shared" si="77"/>
        <v>57923</v>
      </c>
      <c r="AA70" s="77">
        <f t="shared" si="77"/>
        <v>5662.509999519687</v>
      </c>
      <c r="AB70" s="77">
        <f t="shared" si="77"/>
        <v>152.4860999999998</v>
      </c>
      <c r="AC70" s="1">
        <f t="shared" si="77"/>
        <v>51084</v>
      </c>
      <c r="AD70" s="1">
        <f t="shared" si="77"/>
        <v>27218</v>
      </c>
      <c r="AE70" s="1">
        <f t="shared" si="77"/>
        <v>3736</v>
      </c>
      <c r="AF70" s="1">
        <f t="shared" si="77"/>
        <v>94139</v>
      </c>
      <c r="AG70" s="1">
        <f t="shared" si="77"/>
        <v>22142</v>
      </c>
      <c r="AH70" s="1">
        <f t="shared" si="77"/>
        <v>25240</v>
      </c>
      <c r="AI70" s="1">
        <f t="shared" si="77"/>
        <v>473978</v>
      </c>
      <c r="AJ70" s="1">
        <f t="shared" si="77"/>
        <v>720955</v>
      </c>
      <c r="AK70" s="1">
        <f t="shared" si="77"/>
        <v>300039</v>
      </c>
      <c r="AL70" s="1">
        <f t="shared" si="77"/>
        <v>87351</v>
      </c>
      <c r="AM70" s="1">
        <f t="shared" si="77"/>
        <v>243976</v>
      </c>
      <c r="AN70" s="1">
        <f t="shared" si="77"/>
        <v>11194</v>
      </c>
      <c r="AO70" s="1">
        <f t="shared" si="77"/>
        <v>3372</v>
      </c>
      <c r="AP70" s="1">
        <f t="shared" si="77"/>
        <v>112260</v>
      </c>
      <c r="AQ70" s="1">
        <f t="shared" si="77"/>
        <v>31588</v>
      </c>
      <c r="AR70" s="1">
        <f t="shared" si="77"/>
        <v>184035</v>
      </c>
      <c r="AS70" s="1">
        <f t="shared" si="77"/>
        <v>25630</v>
      </c>
      <c r="AT70" s="1">
        <f t="shared" si="77"/>
        <v>37974</v>
      </c>
      <c r="AU70" s="1">
        <f t="shared" si="77"/>
        <v>27493</v>
      </c>
      <c r="AV70" s="1">
        <f t="shared" si="77"/>
        <v>19574</v>
      </c>
      <c r="AW70" s="1">
        <f t="shared" si="77"/>
        <v>8344</v>
      </c>
      <c r="AX70" s="1">
        <f t="shared" si="77"/>
        <v>11918</v>
      </c>
      <c r="AY70" s="1"/>
      <c r="AZ70" s="1"/>
      <c r="BA70" s="1">
        <f t="shared" si="77"/>
        <v>104258</v>
      </c>
      <c r="BB70" s="78">
        <f t="shared" si="77"/>
        <v>104258</v>
      </c>
      <c r="BC70" s="1">
        <f t="shared" si="77"/>
        <v>46756</v>
      </c>
      <c r="BD70" s="1"/>
      <c r="BE70" s="1">
        <f t="shared" si="77"/>
        <v>36905</v>
      </c>
      <c r="BF70" s="1">
        <f t="shared" si="77"/>
        <v>13937</v>
      </c>
      <c r="BG70" s="1">
        <f t="shared" si="77"/>
        <v>322</v>
      </c>
      <c r="BH70" s="1">
        <f t="shared" si="77"/>
        <v>102156</v>
      </c>
      <c r="BI70" s="1">
        <f t="shared" si="77"/>
        <v>29578</v>
      </c>
      <c r="BJ70" s="1">
        <f t="shared" si="77"/>
        <v>14789</v>
      </c>
      <c r="BK70" s="1">
        <f t="shared" si="77"/>
        <v>2852</v>
      </c>
      <c r="BL70" s="1">
        <f t="shared" si="77"/>
        <v>9893</v>
      </c>
      <c r="BM70" s="1">
        <f t="shared" si="77"/>
        <v>507208</v>
      </c>
      <c r="BN70" s="1">
        <f aca="true" t="shared" si="78" ref="BN70:CX70">SUM(BN71:BN74)</f>
        <v>421328</v>
      </c>
      <c r="BO70" s="1">
        <f t="shared" si="78"/>
        <v>2050739</v>
      </c>
      <c r="BP70" s="78">
        <f t="shared" si="78"/>
        <v>2050739</v>
      </c>
      <c r="BQ70" s="1">
        <f t="shared" si="78"/>
        <v>13010</v>
      </c>
      <c r="BR70" s="78">
        <f t="shared" si="78"/>
        <v>13010</v>
      </c>
      <c r="BS70" s="1">
        <f t="shared" si="78"/>
        <v>5725</v>
      </c>
      <c r="BT70" s="21" t="s">
        <v>129</v>
      </c>
      <c r="BU70" s="21" t="s">
        <v>129</v>
      </c>
      <c r="BV70" s="1">
        <f t="shared" si="78"/>
        <v>487078</v>
      </c>
      <c r="BW70" s="1">
        <f t="shared" si="78"/>
        <v>170593</v>
      </c>
      <c r="BX70" s="78">
        <f>SUM(BX71:BX74)</f>
        <v>170593</v>
      </c>
      <c r="BY70" s="1">
        <f t="shared" si="78"/>
        <v>44557</v>
      </c>
      <c r="BZ70" s="1">
        <f t="shared" si="78"/>
        <v>110795</v>
      </c>
      <c r="CA70" s="78">
        <f aca="true" t="shared" si="79" ref="CA70:CG70">SUM(CA71:CA74)</f>
        <v>110795</v>
      </c>
      <c r="CB70" s="78">
        <f t="shared" si="79"/>
        <v>110795</v>
      </c>
      <c r="CC70" s="78">
        <f t="shared" si="79"/>
        <v>110795</v>
      </c>
      <c r="CD70" s="78">
        <f t="shared" si="79"/>
        <v>110795</v>
      </c>
      <c r="CE70" s="78">
        <f t="shared" si="79"/>
        <v>110795</v>
      </c>
      <c r="CF70" s="78">
        <f t="shared" si="79"/>
        <v>2050739</v>
      </c>
      <c r="CG70" s="78">
        <f t="shared" si="79"/>
        <v>487078</v>
      </c>
      <c r="CH70" s="1">
        <f t="shared" si="78"/>
        <v>2823</v>
      </c>
      <c r="CI70" s="1">
        <f t="shared" si="78"/>
        <v>36538</v>
      </c>
      <c r="CJ70" s="1">
        <f t="shared" si="78"/>
        <v>5699</v>
      </c>
      <c r="CK70" s="1">
        <f t="shared" si="78"/>
        <v>54733</v>
      </c>
      <c r="CL70" s="1">
        <f t="shared" si="78"/>
        <v>4477</v>
      </c>
      <c r="CM70" s="1">
        <f t="shared" si="78"/>
        <v>8369</v>
      </c>
      <c r="CN70" s="1">
        <f t="shared" si="78"/>
        <v>37197</v>
      </c>
      <c r="CO70" s="1">
        <f t="shared" si="78"/>
        <v>7758</v>
      </c>
      <c r="CP70" s="1">
        <f t="shared" si="78"/>
        <v>5591</v>
      </c>
      <c r="CQ70" s="1">
        <f t="shared" si="78"/>
        <v>2035</v>
      </c>
      <c r="CR70" s="1">
        <f t="shared" si="78"/>
        <v>313</v>
      </c>
      <c r="CS70" s="1">
        <f t="shared" si="78"/>
        <v>223</v>
      </c>
      <c r="CT70" s="1">
        <f t="shared" si="78"/>
        <v>3964</v>
      </c>
      <c r="CU70" s="1">
        <f t="shared" si="78"/>
        <v>1314</v>
      </c>
      <c r="CV70" s="1">
        <f t="shared" si="78"/>
        <v>538</v>
      </c>
      <c r="CW70" s="1">
        <f t="shared" si="78"/>
        <v>4467</v>
      </c>
      <c r="CX70" s="1">
        <f t="shared" si="78"/>
        <v>1466</v>
      </c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102" ht="12.75">
      <c r="A71" s="20" t="s">
        <v>27</v>
      </c>
      <c r="B71" s="16">
        <v>2698</v>
      </c>
      <c r="C71" s="16">
        <v>3984</v>
      </c>
      <c r="D71" s="16">
        <v>4794</v>
      </c>
      <c r="E71" s="16">
        <v>2579</v>
      </c>
      <c r="F71" s="16">
        <v>1725</v>
      </c>
      <c r="G71" s="16">
        <v>4159</v>
      </c>
      <c r="H71" s="16">
        <v>14868</v>
      </c>
      <c r="I71" s="16">
        <v>2064</v>
      </c>
      <c r="J71" s="16">
        <v>2197</v>
      </c>
      <c r="K71" s="16">
        <v>5356</v>
      </c>
      <c r="L71" s="16">
        <v>9717</v>
      </c>
      <c r="M71" s="31">
        <v>9717</v>
      </c>
      <c r="N71" s="16">
        <v>5351</v>
      </c>
      <c r="O71" s="16">
        <v>15570</v>
      </c>
      <c r="P71" s="16">
        <v>7954</v>
      </c>
      <c r="Q71" s="16">
        <v>27963</v>
      </c>
      <c r="R71" s="31">
        <v>27963</v>
      </c>
      <c r="S71" s="16">
        <v>24526</v>
      </c>
      <c r="T71" s="11">
        <v>10707</v>
      </c>
      <c r="U71" s="16">
        <v>3040</v>
      </c>
      <c r="V71" s="16">
        <v>25331</v>
      </c>
      <c r="W71" s="31">
        <v>25331</v>
      </c>
      <c r="X71" s="16">
        <v>14632</v>
      </c>
      <c r="Y71" s="16">
        <v>4350</v>
      </c>
      <c r="Z71" s="31">
        <v>4350</v>
      </c>
      <c r="AA71" s="18">
        <f>(AA$26-AA$27-AA$28)*'S&amp;R'!B$29/100</f>
        <v>4026.773755939127</v>
      </c>
      <c r="AB71" s="18">
        <f>(AB$26-AB$27-AB$28)*'S&amp;R'!G$29/100</f>
        <v>146.70716159182138</v>
      </c>
      <c r="AC71" s="16">
        <v>10408</v>
      </c>
      <c r="AD71" s="16">
        <v>27110</v>
      </c>
      <c r="AE71" s="16">
        <v>3736</v>
      </c>
      <c r="AF71" s="16">
        <v>0</v>
      </c>
      <c r="AG71" s="16">
        <v>22101</v>
      </c>
      <c r="AH71" s="16">
        <v>2889</v>
      </c>
      <c r="AI71" s="16">
        <v>156942</v>
      </c>
      <c r="AJ71" s="16">
        <v>145725</v>
      </c>
      <c r="AK71" s="16">
        <v>69610</v>
      </c>
      <c r="AL71" s="16">
        <v>38627</v>
      </c>
      <c r="AM71" s="16">
        <v>191222</v>
      </c>
      <c r="AN71" s="16">
        <v>9800</v>
      </c>
      <c r="AO71" s="16">
        <v>918</v>
      </c>
      <c r="AP71" s="16">
        <v>28343</v>
      </c>
      <c r="AQ71" s="16">
        <v>14221</v>
      </c>
      <c r="AR71" s="16">
        <v>36668</v>
      </c>
      <c r="AS71" s="16">
        <v>4090</v>
      </c>
      <c r="AT71" s="16">
        <v>13584</v>
      </c>
      <c r="AU71" s="16">
        <v>11120</v>
      </c>
      <c r="AV71" s="16">
        <v>15749</v>
      </c>
      <c r="AW71" s="16">
        <v>6543</v>
      </c>
      <c r="AX71" s="16">
        <v>3276</v>
      </c>
      <c r="AY71" s="40"/>
      <c r="AZ71" s="16"/>
      <c r="BA71" s="16">
        <v>17543</v>
      </c>
      <c r="BB71" s="31">
        <v>17543</v>
      </c>
      <c r="BC71" s="16">
        <v>10817</v>
      </c>
      <c r="BD71" s="16"/>
      <c r="BE71" s="16">
        <v>12174</v>
      </c>
      <c r="BF71" s="16">
        <v>2075</v>
      </c>
      <c r="BG71" s="16">
        <v>188</v>
      </c>
      <c r="BH71" s="16">
        <v>8977</v>
      </c>
      <c r="BI71" s="16">
        <v>8105</v>
      </c>
      <c r="BJ71" s="16">
        <v>4776</v>
      </c>
      <c r="BK71" s="16">
        <v>1132</v>
      </c>
      <c r="BL71" s="16">
        <v>3180</v>
      </c>
      <c r="BM71" s="16">
        <v>94061</v>
      </c>
      <c r="BN71" s="16">
        <v>67260</v>
      </c>
      <c r="BO71" s="16">
        <v>323908</v>
      </c>
      <c r="BP71" s="11">
        <v>323908</v>
      </c>
      <c r="BQ71" s="16">
        <v>2800</v>
      </c>
      <c r="BR71" s="31">
        <v>2800</v>
      </c>
      <c r="BS71" s="16">
        <v>758</v>
      </c>
      <c r="BT71" s="7" t="s">
        <v>129</v>
      </c>
      <c r="BU71" s="7" t="s">
        <v>129</v>
      </c>
      <c r="BV71" s="16">
        <v>12406</v>
      </c>
      <c r="BW71" s="16">
        <v>0</v>
      </c>
      <c r="BX71" s="31">
        <v>0</v>
      </c>
      <c r="BY71" s="16">
        <v>1137</v>
      </c>
      <c r="BZ71" s="16">
        <v>17986</v>
      </c>
      <c r="CA71" s="11">
        <v>17986</v>
      </c>
      <c r="CB71" s="11">
        <v>17986</v>
      </c>
      <c r="CC71" s="11">
        <v>17986</v>
      </c>
      <c r="CD71" s="11">
        <v>17986</v>
      </c>
      <c r="CE71" s="11">
        <v>17986</v>
      </c>
      <c r="CF71" s="11">
        <v>323908</v>
      </c>
      <c r="CG71" s="11">
        <v>12406</v>
      </c>
      <c r="CH71" s="16">
        <v>711</v>
      </c>
      <c r="CI71" s="16">
        <v>5306</v>
      </c>
      <c r="CJ71" s="16">
        <v>1409</v>
      </c>
      <c r="CK71" s="16">
        <v>20378</v>
      </c>
      <c r="CL71" s="16">
        <v>1342</v>
      </c>
      <c r="CM71" s="16">
        <v>2368</v>
      </c>
      <c r="CN71" s="16">
        <v>12812</v>
      </c>
      <c r="CO71" s="16">
        <v>2880</v>
      </c>
      <c r="CP71" s="16">
        <v>1536</v>
      </c>
      <c r="CQ71" s="16">
        <v>555</v>
      </c>
      <c r="CR71" s="16">
        <v>47</v>
      </c>
      <c r="CS71" s="16">
        <v>33</v>
      </c>
      <c r="CT71" s="16">
        <v>1347</v>
      </c>
      <c r="CU71" s="16">
        <v>282</v>
      </c>
      <c r="CV71" s="16">
        <v>320</v>
      </c>
      <c r="CW71" s="16">
        <v>1724</v>
      </c>
      <c r="CX71" s="16">
        <v>341</v>
      </c>
    </row>
    <row r="72" spans="1:102" ht="12.75">
      <c r="A72" s="20" t="s">
        <v>28</v>
      </c>
      <c r="B72" s="16">
        <v>48</v>
      </c>
      <c r="C72" s="16">
        <v>0</v>
      </c>
      <c r="D72" s="16">
        <v>10</v>
      </c>
      <c r="E72" s="16">
        <v>69</v>
      </c>
      <c r="F72" s="16">
        <v>2</v>
      </c>
      <c r="G72" s="16">
        <v>56</v>
      </c>
      <c r="H72" s="16">
        <v>88</v>
      </c>
      <c r="I72" s="16">
        <v>145</v>
      </c>
      <c r="J72" s="16">
        <v>89</v>
      </c>
      <c r="K72" s="16">
        <v>10</v>
      </c>
      <c r="L72" s="16">
        <v>39</v>
      </c>
      <c r="M72" s="31">
        <v>39</v>
      </c>
      <c r="N72" s="16">
        <v>13</v>
      </c>
      <c r="O72" s="16">
        <v>243</v>
      </c>
      <c r="P72" s="16">
        <v>121</v>
      </c>
      <c r="Q72" s="16">
        <v>1284</v>
      </c>
      <c r="R72" s="31">
        <v>1284</v>
      </c>
      <c r="S72" s="16">
        <v>1734</v>
      </c>
      <c r="T72" s="11">
        <v>23</v>
      </c>
      <c r="U72" s="16">
        <v>128</v>
      </c>
      <c r="V72" s="16">
        <v>468</v>
      </c>
      <c r="W72" s="31">
        <v>468</v>
      </c>
      <c r="X72" s="16">
        <v>242</v>
      </c>
      <c r="Y72" s="16">
        <v>1</v>
      </c>
      <c r="Z72" s="31">
        <v>1</v>
      </c>
      <c r="AA72" s="18">
        <f>(AA$26-AA$27-AA$28)*'S&amp;R'!C$29/100</f>
        <v>146.30822926190626</v>
      </c>
      <c r="AB72" s="18">
        <f>(AB$26-AB$27-AB$28)*'S&amp;R'!H$29/100</f>
        <v>0.14590227234195693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40"/>
      <c r="AZ72" s="16"/>
      <c r="BA72" s="16">
        <v>0</v>
      </c>
      <c r="BB72" s="31">
        <v>0</v>
      </c>
      <c r="BC72" s="16">
        <v>0</v>
      </c>
      <c r="BD72" s="16"/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1</v>
      </c>
      <c r="BP72" s="11">
        <v>1</v>
      </c>
      <c r="BQ72" s="16">
        <v>0</v>
      </c>
      <c r="BR72" s="31">
        <v>0</v>
      </c>
      <c r="BS72" s="16">
        <v>0</v>
      </c>
      <c r="BT72" s="7" t="s">
        <v>129</v>
      </c>
      <c r="BU72" s="7" t="s">
        <v>129</v>
      </c>
      <c r="BV72" s="16">
        <v>0</v>
      </c>
      <c r="BW72" s="16">
        <v>0</v>
      </c>
      <c r="BX72" s="31">
        <v>0</v>
      </c>
      <c r="BY72" s="16">
        <v>0</v>
      </c>
      <c r="BZ72" s="16">
        <v>0</v>
      </c>
      <c r="CA72" s="11">
        <v>0</v>
      </c>
      <c r="CB72" s="11">
        <v>0</v>
      </c>
      <c r="CC72" s="11">
        <v>0</v>
      </c>
      <c r="CD72" s="11">
        <v>0</v>
      </c>
      <c r="CE72" s="11">
        <v>0</v>
      </c>
      <c r="CF72" s="11">
        <v>1</v>
      </c>
      <c r="CG72" s="11">
        <v>0</v>
      </c>
      <c r="CH72" s="16">
        <v>0</v>
      </c>
      <c r="CI72" s="16">
        <v>0</v>
      </c>
      <c r="CJ72" s="16">
        <v>0</v>
      </c>
      <c r="CK72" s="16">
        <v>147</v>
      </c>
      <c r="CL72" s="16">
        <v>0</v>
      </c>
      <c r="CM72" s="16">
        <v>0</v>
      </c>
      <c r="CN72" s="16">
        <v>0</v>
      </c>
      <c r="CO72" s="16">
        <v>3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</row>
    <row r="73" spans="1:102" ht="12.75">
      <c r="A73" s="20" t="s">
        <v>29</v>
      </c>
      <c r="B73" s="16">
        <v>121</v>
      </c>
      <c r="C73" s="16">
        <v>217</v>
      </c>
      <c r="D73" s="16">
        <v>88</v>
      </c>
      <c r="E73" s="16">
        <v>39</v>
      </c>
      <c r="F73" s="16">
        <v>21</v>
      </c>
      <c r="G73" s="16">
        <v>770</v>
      </c>
      <c r="H73" s="16">
        <v>293</v>
      </c>
      <c r="I73" s="16">
        <v>15</v>
      </c>
      <c r="J73" s="16">
        <v>34</v>
      </c>
      <c r="K73" s="16">
        <v>1926</v>
      </c>
      <c r="L73" s="16">
        <v>803</v>
      </c>
      <c r="M73" s="31">
        <v>803</v>
      </c>
      <c r="N73" s="16">
        <v>2048</v>
      </c>
      <c r="O73" s="16">
        <v>1497</v>
      </c>
      <c r="P73" s="16">
        <v>7346</v>
      </c>
      <c r="Q73" s="16">
        <v>4548</v>
      </c>
      <c r="R73" s="31">
        <v>4548</v>
      </c>
      <c r="S73" s="16">
        <v>1751</v>
      </c>
      <c r="T73" s="11">
        <v>3974</v>
      </c>
      <c r="U73" s="16">
        <v>886</v>
      </c>
      <c r="V73" s="16">
        <v>23526</v>
      </c>
      <c r="W73" s="31">
        <v>23526</v>
      </c>
      <c r="X73" s="16">
        <v>1826</v>
      </c>
      <c r="Y73" s="16">
        <v>3762</v>
      </c>
      <c r="Z73" s="31">
        <v>3762</v>
      </c>
      <c r="AA73" s="18">
        <f>(AA$26-AA$27-AA$28)*'S&amp;R'!D$29/100</f>
        <v>1175.6783181744222</v>
      </c>
      <c r="AB73" s="18">
        <f>(AB$26-AB$27-AB$28)*'S&amp;R'!I$29/100</f>
        <v>5.633036135836444</v>
      </c>
      <c r="AC73" s="16">
        <v>16</v>
      </c>
      <c r="AD73" s="16">
        <v>84</v>
      </c>
      <c r="AE73" s="16">
        <v>0</v>
      </c>
      <c r="AF73" s="16">
        <v>94139</v>
      </c>
      <c r="AG73" s="16">
        <v>41</v>
      </c>
      <c r="AH73" s="16">
        <v>11157</v>
      </c>
      <c r="AI73" s="16">
        <v>307567</v>
      </c>
      <c r="AJ73" s="16">
        <v>563481</v>
      </c>
      <c r="AK73" s="16">
        <v>224938</v>
      </c>
      <c r="AL73" s="16">
        <v>47599</v>
      </c>
      <c r="AM73" s="16">
        <v>46826</v>
      </c>
      <c r="AN73" s="16">
        <v>1257</v>
      </c>
      <c r="AO73" s="16">
        <v>2411</v>
      </c>
      <c r="AP73" s="16">
        <v>77720</v>
      </c>
      <c r="AQ73" s="16">
        <v>16748</v>
      </c>
      <c r="AR73" s="16">
        <v>145814</v>
      </c>
      <c r="AS73" s="16">
        <v>21394</v>
      </c>
      <c r="AT73" s="16">
        <v>22932</v>
      </c>
      <c r="AU73" s="16">
        <v>15783</v>
      </c>
      <c r="AV73" s="16">
        <v>3588</v>
      </c>
      <c r="AW73" s="16">
        <v>1683</v>
      </c>
      <c r="AX73" s="16">
        <v>8079</v>
      </c>
      <c r="AY73" s="40"/>
      <c r="AZ73" s="16"/>
      <c r="BA73" s="16">
        <v>82974</v>
      </c>
      <c r="BB73" s="31">
        <v>82974</v>
      </c>
      <c r="BC73" s="16">
        <v>35477</v>
      </c>
      <c r="BD73" s="16"/>
      <c r="BE73" s="16">
        <v>23982</v>
      </c>
      <c r="BF73" s="16">
        <v>11489</v>
      </c>
      <c r="BG73" s="16">
        <v>108</v>
      </c>
      <c r="BH73" s="16">
        <v>74063</v>
      </c>
      <c r="BI73" s="16">
        <v>20378</v>
      </c>
      <c r="BJ73" s="16">
        <v>9564</v>
      </c>
      <c r="BK73" s="16">
        <v>1539</v>
      </c>
      <c r="BL73" s="16">
        <v>6713</v>
      </c>
      <c r="BM73" s="16">
        <v>362360</v>
      </c>
      <c r="BN73" s="16">
        <v>315945</v>
      </c>
      <c r="BO73" s="16">
        <v>1559393</v>
      </c>
      <c r="BP73" s="11">
        <v>1559393</v>
      </c>
      <c r="BQ73" s="16">
        <v>9546</v>
      </c>
      <c r="BR73" s="31">
        <v>9546</v>
      </c>
      <c r="BS73" s="16">
        <v>1705</v>
      </c>
      <c r="BT73" s="7" t="s">
        <v>129</v>
      </c>
      <c r="BU73" s="7" t="s">
        <v>129</v>
      </c>
      <c r="BV73" s="16">
        <v>450804</v>
      </c>
      <c r="BW73" s="16">
        <v>166368</v>
      </c>
      <c r="BX73" s="31">
        <v>166368</v>
      </c>
      <c r="BY73" s="16">
        <v>43420</v>
      </c>
      <c r="BZ73" s="16">
        <v>51046</v>
      </c>
      <c r="CA73" s="11">
        <v>51046</v>
      </c>
      <c r="CB73" s="11">
        <v>51046</v>
      </c>
      <c r="CC73" s="11">
        <v>51046</v>
      </c>
      <c r="CD73" s="11">
        <v>51046</v>
      </c>
      <c r="CE73" s="11">
        <v>51046</v>
      </c>
      <c r="CF73" s="11">
        <v>1559393</v>
      </c>
      <c r="CG73" s="11">
        <v>450804</v>
      </c>
      <c r="CH73" s="16">
        <v>2099</v>
      </c>
      <c r="CI73" s="16">
        <v>30722</v>
      </c>
      <c r="CJ73" s="16">
        <v>4278</v>
      </c>
      <c r="CK73" s="16">
        <v>33276</v>
      </c>
      <c r="CL73" s="16">
        <v>3135</v>
      </c>
      <c r="CM73" s="16">
        <v>6001</v>
      </c>
      <c r="CN73" s="16">
        <v>24337</v>
      </c>
      <c r="CO73" s="16">
        <v>4763</v>
      </c>
      <c r="CP73" s="16">
        <v>4017</v>
      </c>
      <c r="CQ73" s="16">
        <v>1457</v>
      </c>
      <c r="CR73" s="16">
        <v>266</v>
      </c>
      <c r="CS73" s="16">
        <v>187</v>
      </c>
      <c r="CT73" s="16">
        <v>2559</v>
      </c>
      <c r="CU73" s="16">
        <v>1028</v>
      </c>
      <c r="CV73" s="16">
        <v>217</v>
      </c>
      <c r="CW73" s="16">
        <v>2726</v>
      </c>
      <c r="CX73" s="16">
        <v>1083</v>
      </c>
    </row>
    <row r="74" spans="1:102" ht="12.75">
      <c r="A74" s="20" t="s">
        <v>30</v>
      </c>
      <c r="B74" s="16">
        <v>467</v>
      </c>
      <c r="C74" s="16">
        <v>6</v>
      </c>
      <c r="D74" s="16">
        <v>6</v>
      </c>
      <c r="E74" s="16">
        <v>10</v>
      </c>
      <c r="F74" s="16">
        <v>1</v>
      </c>
      <c r="G74" s="16">
        <v>2920</v>
      </c>
      <c r="H74" s="16">
        <v>24</v>
      </c>
      <c r="I74" s="16">
        <v>50</v>
      </c>
      <c r="J74" s="16">
        <v>4</v>
      </c>
      <c r="K74" s="16">
        <v>16306</v>
      </c>
      <c r="L74" s="16">
        <v>626</v>
      </c>
      <c r="M74" s="31">
        <v>626</v>
      </c>
      <c r="N74" s="16">
        <v>26832</v>
      </c>
      <c r="O74" s="16">
        <v>718</v>
      </c>
      <c r="P74" s="16">
        <v>4788</v>
      </c>
      <c r="Q74" s="16">
        <v>2163</v>
      </c>
      <c r="R74" s="31">
        <v>2163</v>
      </c>
      <c r="S74" s="16">
        <v>326</v>
      </c>
      <c r="T74" s="11">
        <v>43138</v>
      </c>
      <c r="U74" s="16">
        <v>2702</v>
      </c>
      <c r="V74" s="16">
        <v>5149</v>
      </c>
      <c r="W74" s="31">
        <v>5149</v>
      </c>
      <c r="X74" s="16">
        <v>2898</v>
      </c>
      <c r="Y74" s="16">
        <v>49810</v>
      </c>
      <c r="Z74" s="31">
        <v>49810</v>
      </c>
      <c r="AA74" s="18">
        <f>(AA$26-AA$27-AA$28)*'S&amp;R'!E$29/100</f>
        <v>313.7496961442307</v>
      </c>
      <c r="AB74" s="18">
        <f>(AB$26-AB$27-AB$28)*'S&amp;R'!J$29/100</f>
        <v>0</v>
      </c>
      <c r="AC74" s="16">
        <v>40660</v>
      </c>
      <c r="AD74" s="16">
        <v>24</v>
      </c>
      <c r="AE74" s="16">
        <v>0</v>
      </c>
      <c r="AF74" s="16">
        <v>0</v>
      </c>
      <c r="AG74" s="16">
        <v>0</v>
      </c>
      <c r="AH74" s="16">
        <v>11194</v>
      </c>
      <c r="AI74" s="16">
        <v>9469</v>
      </c>
      <c r="AJ74" s="16">
        <v>11749</v>
      </c>
      <c r="AK74" s="16">
        <v>5491</v>
      </c>
      <c r="AL74" s="16">
        <v>1125</v>
      </c>
      <c r="AM74" s="16">
        <v>5928</v>
      </c>
      <c r="AN74" s="16">
        <v>137</v>
      </c>
      <c r="AO74" s="16">
        <v>43</v>
      </c>
      <c r="AP74" s="16">
        <v>6197</v>
      </c>
      <c r="AQ74" s="16">
        <v>619</v>
      </c>
      <c r="AR74" s="16">
        <v>1553</v>
      </c>
      <c r="AS74" s="16">
        <v>146</v>
      </c>
      <c r="AT74" s="16">
        <v>1458</v>
      </c>
      <c r="AU74" s="16">
        <v>590</v>
      </c>
      <c r="AV74" s="16">
        <v>237</v>
      </c>
      <c r="AW74" s="16">
        <v>118</v>
      </c>
      <c r="AX74" s="16">
        <v>563</v>
      </c>
      <c r="AY74" s="40"/>
      <c r="AZ74" s="16"/>
      <c r="BA74" s="16">
        <v>3741</v>
      </c>
      <c r="BB74" s="31">
        <v>3741</v>
      </c>
      <c r="BC74" s="16">
        <v>462</v>
      </c>
      <c r="BD74" s="16"/>
      <c r="BE74" s="16">
        <v>749</v>
      </c>
      <c r="BF74" s="16">
        <v>373</v>
      </c>
      <c r="BG74" s="16">
        <v>26</v>
      </c>
      <c r="BH74" s="16">
        <v>19116</v>
      </c>
      <c r="BI74" s="16">
        <v>1095</v>
      </c>
      <c r="BJ74" s="16">
        <v>449</v>
      </c>
      <c r="BK74" s="16">
        <v>181</v>
      </c>
      <c r="BL74" s="16">
        <v>0</v>
      </c>
      <c r="BM74" s="16">
        <v>50787</v>
      </c>
      <c r="BN74" s="16">
        <v>38123</v>
      </c>
      <c r="BO74" s="16">
        <v>167437</v>
      </c>
      <c r="BP74" s="11">
        <v>167437</v>
      </c>
      <c r="BQ74" s="16">
        <v>664</v>
      </c>
      <c r="BR74" s="31">
        <v>664</v>
      </c>
      <c r="BS74" s="16">
        <v>3262</v>
      </c>
      <c r="BT74" s="7" t="s">
        <v>129</v>
      </c>
      <c r="BU74" s="7" t="s">
        <v>129</v>
      </c>
      <c r="BV74" s="16">
        <v>23868</v>
      </c>
      <c r="BW74" s="16">
        <v>4225</v>
      </c>
      <c r="BX74" s="31">
        <v>4225</v>
      </c>
      <c r="BY74" s="16">
        <v>0</v>
      </c>
      <c r="BZ74" s="16">
        <v>41763</v>
      </c>
      <c r="CA74" s="11">
        <v>41763</v>
      </c>
      <c r="CB74" s="11">
        <v>41763</v>
      </c>
      <c r="CC74" s="11">
        <v>41763</v>
      </c>
      <c r="CD74" s="11">
        <v>41763</v>
      </c>
      <c r="CE74" s="11">
        <v>41763</v>
      </c>
      <c r="CF74" s="11">
        <v>167437</v>
      </c>
      <c r="CG74" s="11">
        <v>23868</v>
      </c>
      <c r="CH74" s="16">
        <v>13</v>
      </c>
      <c r="CI74" s="16">
        <v>510</v>
      </c>
      <c r="CJ74" s="16">
        <v>12</v>
      </c>
      <c r="CK74" s="16">
        <v>932</v>
      </c>
      <c r="CL74" s="16">
        <v>0</v>
      </c>
      <c r="CM74" s="16">
        <v>0</v>
      </c>
      <c r="CN74" s="16">
        <v>48</v>
      </c>
      <c r="CO74" s="16">
        <v>112</v>
      </c>
      <c r="CP74" s="16">
        <v>38</v>
      </c>
      <c r="CQ74" s="16">
        <v>23</v>
      </c>
      <c r="CR74" s="16">
        <v>0</v>
      </c>
      <c r="CS74" s="16">
        <v>3</v>
      </c>
      <c r="CT74" s="16">
        <v>58</v>
      </c>
      <c r="CU74" s="16">
        <v>4</v>
      </c>
      <c r="CV74" s="16">
        <v>1</v>
      </c>
      <c r="CW74" s="16">
        <v>17</v>
      </c>
      <c r="CX74" s="16">
        <v>42</v>
      </c>
    </row>
    <row r="75" spans="1:102" s="89" customFormat="1" ht="12.75">
      <c r="A75" s="2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1:256" ht="12.75">
      <c r="A76" s="19" t="s">
        <v>131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102" ht="12.75">
      <c r="A77" s="19" t="s">
        <v>0</v>
      </c>
      <c r="B77" s="21">
        <f aca="true" t="shared" si="80" ref="B77:AG77">B16-B34-B51-B67</f>
        <v>8.147907044723764</v>
      </c>
      <c r="C77" s="21">
        <f t="shared" si="80"/>
        <v>346.2994881566753</v>
      </c>
      <c r="D77" s="21">
        <f t="shared" si="80"/>
        <v>540.0975</v>
      </c>
      <c r="E77" s="21">
        <f t="shared" si="80"/>
        <v>200.4726</v>
      </c>
      <c r="F77" s="21">
        <f t="shared" si="80"/>
        <v>64</v>
      </c>
      <c r="G77" s="21">
        <f t="shared" si="80"/>
        <v>239.68984977407518</v>
      </c>
      <c r="H77" s="21">
        <f t="shared" si="80"/>
        <v>2810.9823</v>
      </c>
      <c r="I77" s="21">
        <f t="shared" si="80"/>
        <v>44.45036487570169</v>
      </c>
      <c r="J77" s="21">
        <f t="shared" si="80"/>
        <v>17</v>
      </c>
      <c r="K77" s="21">
        <f t="shared" si="80"/>
        <v>39.967751478450936</v>
      </c>
      <c r="L77" s="21">
        <f t="shared" si="80"/>
        <v>250.6009</v>
      </c>
      <c r="M77" s="21">
        <f t="shared" si="80"/>
        <v>133.0169</v>
      </c>
      <c r="N77" s="21">
        <f t="shared" si="80"/>
        <v>30.463606768267947</v>
      </c>
      <c r="O77" s="21">
        <f t="shared" si="80"/>
        <v>2013.5598007213769</v>
      </c>
      <c r="P77" s="21">
        <f t="shared" si="80"/>
        <v>421.57847743699944</v>
      </c>
      <c r="Q77" s="21">
        <f t="shared" si="80"/>
        <v>5683.077350473971</v>
      </c>
      <c r="R77" s="21">
        <f t="shared" si="80"/>
        <v>573.846491553249</v>
      </c>
      <c r="S77" s="21">
        <f t="shared" si="80"/>
        <v>2577.377753297783</v>
      </c>
      <c r="T77" s="21">
        <f t="shared" si="80"/>
        <v>753.8468637497431</v>
      </c>
      <c r="U77" s="21">
        <f t="shared" si="80"/>
        <v>701.1992838073129</v>
      </c>
      <c r="V77" s="21">
        <f t="shared" si="80"/>
        <v>11008.45092516259</v>
      </c>
      <c r="W77" s="21">
        <f t="shared" si="80"/>
        <v>1652.632481450948</v>
      </c>
      <c r="X77" s="21">
        <f t="shared" si="80"/>
        <v>1935.8000687927124</v>
      </c>
      <c r="Y77" s="21">
        <f t="shared" si="80"/>
        <v>7495.68737011067</v>
      </c>
      <c r="Z77" s="21">
        <f t="shared" si="80"/>
        <v>266.2001520655571</v>
      </c>
      <c r="AA77" s="21">
        <f t="shared" si="80"/>
        <v>1575.922609591565</v>
      </c>
      <c r="AB77" s="21">
        <f t="shared" si="80"/>
        <v>38.63300600661923</v>
      </c>
      <c r="AC77" s="21">
        <f t="shared" si="80"/>
        <v>3354</v>
      </c>
      <c r="AD77" s="21">
        <f t="shared" si="80"/>
        <v>5388.606289936814</v>
      </c>
      <c r="AE77" s="21">
        <f t="shared" si="80"/>
        <v>376.18882633174536</v>
      </c>
      <c r="AF77" s="21">
        <f t="shared" si="80"/>
        <v>2710</v>
      </c>
      <c r="AG77" s="21">
        <f t="shared" si="80"/>
        <v>2695.426383132096</v>
      </c>
      <c r="AH77" s="21">
        <f aca="true" t="shared" si="81" ref="AH77:AX77">AH16-AH34-AH51-AH67</f>
        <v>12026.67021114993</v>
      </c>
      <c r="AI77" s="21">
        <f t="shared" si="81"/>
        <v>12467.296549158391</v>
      </c>
      <c r="AJ77" s="21">
        <f t="shared" si="81"/>
        <v>36906.77360807458</v>
      </c>
      <c r="AK77" s="21">
        <f t="shared" si="81"/>
        <v>6621.043363709542</v>
      </c>
      <c r="AL77" s="21">
        <f t="shared" si="81"/>
        <v>5214.339155625622</v>
      </c>
      <c r="AM77" s="21">
        <f t="shared" si="81"/>
        <v>34704.34227937611</v>
      </c>
      <c r="AN77" s="21">
        <f t="shared" si="81"/>
        <v>494.67707615281586</v>
      </c>
      <c r="AO77" s="21">
        <f t="shared" si="81"/>
        <v>628.4408888888889</v>
      </c>
      <c r="AP77" s="21">
        <f t="shared" si="81"/>
        <v>11288.98616808489</v>
      </c>
      <c r="AQ77" s="21">
        <f t="shared" si="81"/>
        <v>3188</v>
      </c>
      <c r="AR77" s="21">
        <f t="shared" si="81"/>
        <v>9144.701583533848</v>
      </c>
      <c r="AS77" s="21">
        <f t="shared" si="81"/>
        <v>2538.019493177388</v>
      </c>
      <c r="AT77" s="21">
        <f t="shared" si="81"/>
        <v>3642.0709003807888</v>
      </c>
      <c r="AU77" s="21">
        <f t="shared" si="81"/>
        <v>777.0417457305504</v>
      </c>
      <c r="AV77" s="21">
        <f t="shared" si="81"/>
        <v>1568.131974573706</v>
      </c>
      <c r="AW77" s="21">
        <f t="shared" si="81"/>
        <v>680.5215958573614</v>
      </c>
      <c r="AX77" s="21">
        <f t="shared" si="81"/>
        <v>519.517420191217</v>
      </c>
      <c r="AY77" s="21"/>
      <c r="AZ77" s="21"/>
      <c r="BA77" s="21">
        <f>BA16-BA34-BA51-BA67</f>
        <v>4868.286956021735</v>
      </c>
      <c r="BB77" s="21">
        <f>BB16-BB34-BB51-BB67</f>
        <v>973.657391204347</v>
      </c>
      <c r="BC77" s="21">
        <f>BC16-BC34-BC51-BC67</f>
        <v>2509</v>
      </c>
      <c r="BD77" s="21"/>
      <c r="BE77" s="21">
        <f aca="true" t="shared" si="82" ref="BE77:BS77">BE16-BE34-BE51-BE67</f>
        <v>1046.5157062391681</v>
      </c>
      <c r="BF77" s="21">
        <f t="shared" si="82"/>
        <v>382.7502324583363</v>
      </c>
      <c r="BG77" s="21">
        <f t="shared" si="82"/>
        <v>10.932098765432098</v>
      </c>
      <c r="BH77" s="21">
        <f t="shared" si="82"/>
        <v>13479.956999999999</v>
      </c>
      <c r="BI77" s="21">
        <f t="shared" si="82"/>
        <v>1955.7417982989064</v>
      </c>
      <c r="BJ77" s="21">
        <f t="shared" si="82"/>
        <v>1628.6745034454802</v>
      </c>
      <c r="BK77" s="21">
        <f t="shared" si="82"/>
        <v>139.84806147397833</v>
      </c>
      <c r="BL77" s="21">
        <f t="shared" si="82"/>
        <v>1017</v>
      </c>
      <c r="BM77" s="21">
        <f t="shared" si="82"/>
        <v>70347.58391280947</v>
      </c>
      <c r="BN77" s="21">
        <f t="shared" si="82"/>
        <v>0</v>
      </c>
      <c r="BO77" s="21">
        <f t="shared" si="82"/>
        <v>206706.0025475925</v>
      </c>
      <c r="BP77" s="21">
        <f t="shared" si="82"/>
        <v>125811.52793993005</v>
      </c>
      <c r="BQ77" s="21">
        <f t="shared" si="82"/>
        <v>1360.5094069749578</v>
      </c>
      <c r="BR77" s="21">
        <f t="shared" si="82"/>
        <v>489.69887847595635</v>
      </c>
      <c r="BS77" s="21">
        <f t="shared" si="82"/>
        <v>0</v>
      </c>
      <c r="BT77" s="21" t="s">
        <v>129</v>
      </c>
      <c r="BU77" s="21" t="s">
        <v>129</v>
      </c>
      <c r="BV77" s="21">
        <f aca="true" t="shared" si="83" ref="BV77:CX77">BV16-BV34-BV51-BV67</f>
        <v>41137</v>
      </c>
      <c r="BW77" s="21">
        <f t="shared" si="83"/>
        <v>4519</v>
      </c>
      <c r="BX77" s="21">
        <f t="shared" si="83"/>
        <v>1314</v>
      </c>
      <c r="BY77" s="21">
        <f t="shared" si="83"/>
        <v>265.296</v>
      </c>
      <c r="BZ77" s="21">
        <f t="shared" si="83"/>
        <v>0</v>
      </c>
      <c r="CA77" s="21">
        <f t="shared" si="83"/>
        <v>0</v>
      </c>
      <c r="CB77" s="21">
        <f t="shared" si="83"/>
        <v>0</v>
      </c>
      <c r="CC77" s="21">
        <f t="shared" si="83"/>
        <v>0</v>
      </c>
      <c r="CD77" s="21">
        <f t="shared" si="83"/>
        <v>0</v>
      </c>
      <c r="CE77" s="21">
        <f t="shared" si="83"/>
        <v>0</v>
      </c>
      <c r="CF77" s="21">
        <f t="shared" si="83"/>
        <v>16962.71194512368</v>
      </c>
      <c r="CG77" s="21">
        <f t="shared" si="83"/>
        <v>1100</v>
      </c>
      <c r="CH77" s="21">
        <f t="shared" si="83"/>
        <v>95.66113660430639</v>
      </c>
      <c r="CI77" s="21">
        <f t="shared" si="83"/>
        <v>2236.925821453891</v>
      </c>
      <c r="CJ77" s="21">
        <f t="shared" si="83"/>
        <v>264</v>
      </c>
      <c r="CK77" s="21">
        <f t="shared" si="83"/>
        <v>3446.408313753841</v>
      </c>
      <c r="CL77" s="21">
        <f t="shared" si="83"/>
        <v>191</v>
      </c>
      <c r="CM77" s="21">
        <f t="shared" si="83"/>
        <v>197</v>
      </c>
      <c r="CN77" s="21">
        <f t="shared" si="83"/>
        <v>911.9264516129032</v>
      </c>
      <c r="CO77" s="21">
        <f t="shared" si="83"/>
        <v>957.1367596918803</v>
      </c>
      <c r="CP77" s="21">
        <f t="shared" si="83"/>
        <v>269</v>
      </c>
      <c r="CQ77" s="21">
        <f t="shared" si="83"/>
        <v>104</v>
      </c>
      <c r="CR77" s="21">
        <f t="shared" si="83"/>
        <v>53</v>
      </c>
      <c r="CS77" s="21">
        <f t="shared" si="83"/>
        <v>4</v>
      </c>
      <c r="CT77" s="21">
        <f t="shared" si="83"/>
        <v>817</v>
      </c>
      <c r="CU77" s="21">
        <f t="shared" si="83"/>
        <v>120</v>
      </c>
      <c r="CV77" s="21">
        <f t="shared" si="83"/>
        <v>5</v>
      </c>
      <c r="CW77" s="21">
        <f t="shared" si="83"/>
        <v>696</v>
      </c>
      <c r="CX77" s="21">
        <f t="shared" si="83"/>
        <v>189</v>
      </c>
    </row>
    <row r="78" spans="1:102" ht="12.75">
      <c r="A78" s="20" t="s">
        <v>27</v>
      </c>
      <c r="B78" s="7">
        <f aca="true" t="shared" si="84" ref="B78:AG78">IF(B$77=0,0,B$77*B71/SUM(B$71:B$74))</f>
        <v>6.593597242550905</v>
      </c>
      <c r="C78" s="7">
        <f t="shared" si="84"/>
        <v>327.94322814741963</v>
      </c>
      <c r="D78" s="7">
        <f t="shared" si="84"/>
        <v>528.6295253164557</v>
      </c>
      <c r="E78" s="7">
        <f t="shared" si="84"/>
        <v>191.70145917686318</v>
      </c>
      <c r="F78" s="7">
        <f t="shared" si="84"/>
        <v>63.12178387650086</v>
      </c>
      <c r="G78" s="7">
        <f t="shared" si="84"/>
        <v>126.10627263888409</v>
      </c>
      <c r="H78" s="7">
        <f t="shared" si="84"/>
        <v>2736.4424040070717</v>
      </c>
      <c r="I78" s="7">
        <f t="shared" si="84"/>
        <v>40.34544991356565</v>
      </c>
      <c r="J78" s="7">
        <f t="shared" si="84"/>
        <v>16.070998278829602</v>
      </c>
      <c r="K78" s="7">
        <f t="shared" si="84"/>
        <v>9.07141609113413</v>
      </c>
      <c r="L78" s="7">
        <f t="shared" si="84"/>
        <v>217.71023203397405</v>
      </c>
      <c r="M78" s="7">
        <f t="shared" si="84"/>
        <v>115.55880351363432</v>
      </c>
      <c r="N78" s="7">
        <f t="shared" si="84"/>
        <v>4.7602721591228185</v>
      </c>
      <c r="O78" s="7">
        <f t="shared" si="84"/>
        <v>1739.0240790565697</v>
      </c>
      <c r="P78" s="7">
        <f t="shared" si="84"/>
        <v>165.92781481191022</v>
      </c>
      <c r="Q78" s="7">
        <f t="shared" si="84"/>
        <v>4419.486399446679</v>
      </c>
      <c r="R78" s="7">
        <f t="shared" si="84"/>
        <v>446.2558941905418</v>
      </c>
      <c r="S78" s="7">
        <f t="shared" si="84"/>
        <v>2230.750142124481</v>
      </c>
      <c r="T78" s="7">
        <f t="shared" si="84"/>
        <v>139.54286453041905</v>
      </c>
      <c r="U78" s="7">
        <f t="shared" si="84"/>
        <v>315.51891988961387</v>
      </c>
      <c r="V78" s="7">
        <f t="shared" si="84"/>
        <v>5119.0489111373045</v>
      </c>
      <c r="W78" s="7">
        <f t="shared" si="84"/>
        <v>768.4920032976092</v>
      </c>
      <c r="X78" s="7">
        <f t="shared" si="84"/>
        <v>1445.2814882424211</v>
      </c>
      <c r="Y78" s="7">
        <f t="shared" si="84"/>
        <v>562.9238827405593</v>
      </c>
      <c r="Z78" s="7">
        <f t="shared" si="84"/>
        <v>19.99155191349159</v>
      </c>
      <c r="AA78" s="7">
        <f t="shared" si="84"/>
        <v>1120.6839027626788</v>
      </c>
      <c r="AB78" s="7">
        <f t="shared" si="84"/>
        <v>37.16888722966159</v>
      </c>
      <c r="AC78" s="7">
        <f t="shared" si="84"/>
        <v>683.3535353535353</v>
      </c>
      <c r="AD78" s="7">
        <f t="shared" si="84"/>
        <v>5367.224502909363</v>
      </c>
      <c r="AE78" s="7">
        <f t="shared" si="84"/>
        <v>376.18882633174536</v>
      </c>
      <c r="AF78" s="7">
        <f t="shared" si="84"/>
        <v>0</v>
      </c>
      <c r="AG78" s="7">
        <f t="shared" si="84"/>
        <v>2690.435303658317</v>
      </c>
      <c r="AH78" s="7">
        <f aca="true" t="shared" si="85" ref="AH78:AX78">IF(AH$77=0,0,AH$77*AH71/SUM(AH$71:AH$74))</f>
        <v>1376.5867765456476</v>
      </c>
      <c r="AI78" s="7">
        <f t="shared" si="85"/>
        <v>4128.129269750951</v>
      </c>
      <c r="AJ78" s="7">
        <f t="shared" si="85"/>
        <v>7459.882494797413</v>
      </c>
      <c r="AK78" s="7">
        <f t="shared" si="85"/>
        <v>1536.1030684271752</v>
      </c>
      <c r="AL78" s="7">
        <f t="shared" si="85"/>
        <v>2305.80392398886</v>
      </c>
      <c r="AM78" s="7">
        <f t="shared" si="85"/>
        <v>27200.35470434329</v>
      </c>
      <c r="AN78" s="7">
        <f t="shared" si="85"/>
        <v>433.07444580110734</v>
      </c>
      <c r="AO78" s="7">
        <f t="shared" si="85"/>
        <v>171.08800000000002</v>
      </c>
      <c r="AP78" s="7">
        <f t="shared" si="85"/>
        <v>2850.202520595315</v>
      </c>
      <c r="AQ78" s="7">
        <f t="shared" si="85"/>
        <v>1435.2459161706977</v>
      </c>
      <c r="AR78" s="7">
        <f t="shared" si="85"/>
        <v>1822.0334048687432</v>
      </c>
      <c r="AS78" s="7">
        <f t="shared" si="85"/>
        <v>405.0136452241715</v>
      </c>
      <c r="AT78" s="7">
        <f t="shared" si="85"/>
        <v>1302.835916963518</v>
      </c>
      <c r="AU78" s="7">
        <f t="shared" si="85"/>
        <v>314.28742634575053</v>
      </c>
      <c r="AV78" s="7">
        <f t="shared" si="85"/>
        <v>1261.6997275754213</v>
      </c>
      <c r="AW78" s="7">
        <f t="shared" si="85"/>
        <v>533.6352830410733</v>
      </c>
      <c r="AX78" s="7">
        <f t="shared" si="85"/>
        <v>142.80408361691784</v>
      </c>
      <c r="AY78" s="7"/>
      <c r="AZ78" s="7"/>
      <c r="BA78" s="7">
        <f aca="true" t="shared" si="86" ref="BA78:BC81">IF(BA$77=0,0,BA$77*BA71/SUM(BA$71:BA$74))</f>
        <v>819.1635948271528</v>
      </c>
      <c r="BB78" s="7">
        <f t="shared" si="86"/>
        <v>163.83271896543056</v>
      </c>
      <c r="BC78" s="7">
        <f t="shared" si="86"/>
        <v>580.4571178030627</v>
      </c>
      <c r="BD78" s="7"/>
      <c r="BE78" s="7">
        <f aca="true" t="shared" si="87" ref="BE78:BS78">IF(BE$77=0,0,BE$77*BE71/SUM(BE$71:BE$74))</f>
        <v>345.21832293064983</v>
      </c>
      <c r="BF78" s="7">
        <f t="shared" si="87"/>
        <v>56.98548700229948</v>
      </c>
      <c r="BG78" s="7">
        <f t="shared" si="87"/>
        <v>6.382716049382716</v>
      </c>
      <c r="BH78" s="7">
        <f t="shared" si="87"/>
        <v>1184.556697492071</v>
      </c>
      <c r="BI78" s="7">
        <f t="shared" si="87"/>
        <v>535.9147770374142</v>
      </c>
      <c r="BJ78" s="7">
        <f t="shared" si="87"/>
        <v>525.9685866830491</v>
      </c>
      <c r="BK78" s="7">
        <f t="shared" si="87"/>
        <v>55.50771584451034</v>
      </c>
      <c r="BL78" s="7">
        <f t="shared" si="87"/>
        <v>326.90387142423936</v>
      </c>
      <c r="BM78" s="7">
        <f t="shared" si="87"/>
        <v>13045.859076400158</v>
      </c>
      <c r="BN78" s="7">
        <f t="shared" si="87"/>
        <v>0</v>
      </c>
      <c r="BO78" s="7">
        <f t="shared" si="87"/>
        <v>32648.585643119673</v>
      </c>
      <c r="BP78" s="7">
        <f t="shared" si="87"/>
        <v>19871.548935270097</v>
      </c>
      <c r="BQ78" s="7">
        <f t="shared" si="87"/>
        <v>292.80755876478725</v>
      </c>
      <c r="BR78" s="7">
        <f t="shared" si="87"/>
        <v>105.39253341527115</v>
      </c>
      <c r="BS78" s="7">
        <f t="shared" si="87"/>
        <v>0</v>
      </c>
      <c r="BT78" s="7" t="s">
        <v>129</v>
      </c>
      <c r="BU78" s="7" t="s">
        <v>129</v>
      </c>
      <c r="BV78" s="7">
        <f aca="true" t="shared" si="88" ref="BV78:CX78">IF(BV$77=0,0,BV$77*BV71/SUM(BV$71:BV$74))</f>
        <v>1047.7698068892457</v>
      </c>
      <c r="BW78" s="7">
        <f t="shared" si="88"/>
        <v>0</v>
      </c>
      <c r="BX78" s="7">
        <f t="shared" si="88"/>
        <v>0</v>
      </c>
      <c r="BY78" s="7">
        <f t="shared" si="88"/>
        <v>6.769790425746796</v>
      </c>
      <c r="BZ78" s="7">
        <f t="shared" si="88"/>
        <v>0</v>
      </c>
      <c r="CA78" s="7">
        <f t="shared" si="88"/>
        <v>0</v>
      </c>
      <c r="CB78" s="7">
        <f t="shared" si="88"/>
        <v>0</v>
      </c>
      <c r="CC78" s="7">
        <f t="shared" si="88"/>
        <v>0</v>
      </c>
      <c r="CD78" s="7">
        <f t="shared" si="88"/>
        <v>0</v>
      </c>
      <c r="CE78" s="7">
        <f t="shared" si="88"/>
        <v>0</v>
      </c>
      <c r="CF78" s="7">
        <f t="shared" si="88"/>
        <v>2679.2088611574272</v>
      </c>
      <c r="CG78" s="7">
        <f t="shared" si="88"/>
        <v>28.01727854676253</v>
      </c>
      <c r="CH78" s="7">
        <f t="shared" si="88"/>
        <v>24.093187433815743</v>
      </c>
      <c r="CI78" s="7">
        <f t="shared" si="88"/>
        <v>324.84340710039805</v>
      </c>
      <c r="CJ78" s="7">
        <f t="shared" si="88"/>
        <v>65.27039831549395</v>
      </c>
      <c r="CK78" s="7">
        <f t="shared" si="88"/>
        <v>1283.1547442617025</v>
      </c>
      <c r="CL78" s="7">
        <f t="shared" si="88"/>
        <v>57.253071253071255</v>
      </c>
      <c r="CM78" s="7">
        <f t="shared" si="88"/>
        <v>55.740948739395385</v>
      </c>
      <c r="CN78" s="7">
        <f t="shared" si="88"/>
        <v>314.1006451612903</v>
      </c>
      <c r="CO78" s="7">
        <f t="shared" si="88"/>
        <v>355.31759060487434</v>
      </c>
      <c r="CP78" s="7">
        <f t="shared" si="88"/>
        <v>73.90162761581112</v>
      </c>
      <c r="CQ78" s="7">
        <f t="shared" si="88"/>
        <v>28.363636363636363</v>
      </c>
      <c r="CR78" s="7">
        <f t="shared" si="88"/>
        <v>7.958466453674121</v>
      </c>
      <c r="CS78" s="7">
        <f t="shared" si="88"/>
        <v>0.5919282511210763</v>
      </c>
      <c r="CT78" s="7">
        <f t="shared" si="88"/>
        <v>277.6233602421796</v>
      </c>
      <c r="CU78" s="7">
        <f t="shared" si="88"/>
        <v>25.753424657534246</v>
      </c>
      <c r="CV78" s="7">
        <f t="shared" si="88"/>
        <v>2.973977695167286</v>
      </c>
      <c r="CW78" s="7">
        <f t="shared" si="88"/>
        <v>268.6151779717932</v>
      </c>
      <c r="CX78" s="7">
        <f t="shared" si="88"/>
        <v>43.962482946794</v>
      </c>
    </row>
    <row r="79" spans="1:102" ht="12.75">
      <c r="A79" s="20" t="s">
        <v>28</v>
      </c>
      <c r="B79" s="7">
        <f aca="true" t="shared" si="89" ref="B79:AG79">IF(B$77=0,0,B$77*B72/SUM(B$71:B$74))</f>
        <v>0.1173064001639894</v>
      </c>
      <c r="C79" s="7">
        <f t="shared" si="89"/>
        <v>0</v>
      </c>
      <c r="D79" s="7">
        <f t="shared" si="89"/>
        <v>1.1026898734177215</v>
      </c>
      <c r="E79" s="7">
        <f t="shared" si="89"/>
        <v>5.128887430478309</v>
      </c>
      <c r="F79" s="7">
        <f t="shared" si="89"/>
        <v>0.07318467695826186</v>
      </c>
      <c r="G79" s="7">
        <f t="shared" si="89"/>
        <v>1.6979926106702354</v>
      </c>
      <c r="H79" s="7">
        <f t="shared" si="89"/>
        <v>16.196323079945</v>
      </c>
      <c r="I79" s="7">
        <f t="shared" si="89"/>
        <v>2.8343460452844083</v>
      </c>
      <c r="J79" s="7">
        <f t="shared" si="89"/>
        <v>0.6510327022375215</v>
      </c>
      <c r="K79" s="7">
        <f t="shared" si="89"/>
        <v>0.01693692324707642</v>
      </c>
      <c r="L79" s="7">
        <f t="shared" si="89"/>
        <v>0.8737983996423783</v>
      </c>
      <c r="M79" s="7">
        <f t="shared" si="89"/>
        <v>0.4638050156459544</v>
      </c>
      <c r="N79" s="7">
        <f t="shared" si="89"/>
        <v>0.011564854806315947</v>
      </c>
      <c r="O79" s="7">
        <f t="shared" si="89"/>
        <v>27.14083822805051</v>
      </c>
      <c r="P79" s="7">
        <f t="shared" si="89"/>
        <v>2.524172189117568</v>
      </c>
      <c r="Q79" s="7">
        <f t="shared" si="89"/>
        <v>202.9331808779292</v>
      </c>
      <c r="R79" s="7">
        <f t="shared" si="89"/>
        <v>20.49109781284754</v>
      </c>
      <c r="S79" s="7">
        <f t="shared" si="89"/>
        <v>157.71510831133696</v>
      </c>
      <c r="T79" s="7">
        <f t="shared" si="89"/>
        <v>0.29975584983652176</v>
      </c>
      <c r="U79" s="7">
        <f t="shared" si="89"/>
        <v>13.2850071532469</v>
      </c>
      <c r="V79" s="7">
        <f t="shared" si="89"/>
        <v>94.57640402717061</v>
      </c>
      <c r="W79" s="7">
        <f t="shared" si="89"/>
        <v>14.198186314921681</v>
      </c>
      <c r="X79" s="7">
        <f t="shared" si="89"/>
        <v>23.903644078366998</v>
      </c>
      <c r="Y79" s="7">
        <f t="shared" si="89"/>
        <v>0.12940778913576076</v>
      </c>
      <c r="Z79" s="7">
        <f t="shared" si="89"/>
        <v>0.00459575906057278</v>
      </c>
      <c r="AA79" s="7">
        <f t="shared" si="89"/>
        <v>40.718770736422904</v>
      </c>
      <c r="AB79" s="7">
        <f t="shared" si="89"/>
        <v>0.03696496509364608</v>
      </c>
      <c r="AC79" s="7">
        <f t="shared" si="89"/>
        <v>0</v>
      </c>
      <c r="AD79" s="7">
        <f t="shared" si="89"/>
        <v>0</v>
      </c>
      <c r="AE79" s="7">
        <f t="shared" si="89"/>
        <v>0</v>
      </c>
      <c r="AF79" s="7">
        <f t="shared" si="89"/>
        <v>0</v>
      </c>
      <c r="AG79" s="7">
        <f t="shared" si="89"/>
        <v>0</v>
      </c>
      <c r="AH79" s="7">
        <f aca="true" t="shared" si="90" ref="AH79:AX79">IF(AH$77=0,0,AH$77*AH72/SUM(AH$71:AH$74))</f>
        <v>0</v>
      </c>
      <c r="AI79" s="7">
        <f t="shared" si="90"/>
        <v>0</v>
      </c>
      <c r="AJ79" s="7">
        <f t="shared" si="90"/>
        <v>0</v>
      </c>
      <c r="AK79" s="7">
        <f t="shared" si="90"/>
        <v>0</v>
      </c>
      <c r="AL79" s="7">
        <f t="shared" si="90"/>
        <v>0</v>
      </c>
      <c r="AM79" s="7">
        <f t="shared" si="90"/>
        <v>0</v>
      </c>
      <c r="AN79" s="7">
        <f t="shared" si="90"/>
        <v>0</v>
      </c>
      <c r="AO79" s="7">
        <f t="shared" si="90"/>
        <v>0</v>
      </c>
      <c r="AP79" s="7">
        <f t="shared" si="90"/>
        <v>0</v>
      </c>
      <c r="AQ79" s="7">
        <f t="shared" si="90"/>
        <v>0</v>
      </c>
      <c r="AR79" s="7">
        <f t="shared" si="90"/>
        <v>0</v>
      </c>
      <c r="AS79" s="7">
        <f t="shared" si="90"/>
        <v>0</v>
      </c>
      <c r="AT79" s="7">
        <f t="shared" si="90"/>
        <v>0</v>
      </c>
      <c r="AU79" s="7">
        <f t="shared" si="90"/>
        <v>0</v>
      </c>
      <c r="AV79" s="7">
        <f t="shared" si="90"/>
        <v>0</v>
      </c>
      <c r="AW79" s="7">
        <f t="shared" si="90"/>
        <v>0</v>
      </c>
      <c r="AX79" s="7">
        <f t="shared" si="90"/>
        <v>0</v>
      </c>
      <c r="AY79" s="7"/>
      <c r="AZ79" s="7"/>
      <c r="BA79" s="7">
        <f t="shared" si="86"/>
        <v>0</v>
      </c>
      <c r="BB79" s="7">
        <f t="shared" si="86"/>
        <v>0</v>
      </c>
      <c r="BC79" s="7">
        <f t="shared" si="86"/>
        <v>0</v>
      </c>
      <c r="BD79" s="7"/>
      <c r="BE79" s="7">
        <f aca="true" t="shared" si="91" ref="BE79:BS79">IF(BE$77=0,0,BE$77*BE72/SUM(BE$71:BE$74))</f>
        <v>0</v>
      </c>
      <c r="BF79" s="7">
        <f t="shared" si="91"/>
        <v>0</v>
      </c>
      <c r="BG79" s="7">
        <f t="shared" si="91"/>
        <v>0</v>
      </c>
      <c r="BH79" s="7">
        <f t="shared" si="91"/>
        <v>0</v>
      </c>
      <c r="BI79" s="7">
        <f t="shared" si="91"/>
        <v>0</v>
      </c>
      <c r="BJ79" s="7">
        <f t="shared" si="91"/>
        <v>0</v>
      </c>
      <c r="BK79" s="7">
        <f t="shared" si="91"/>
        <v>0</v>
      </c>
      <c r="BL79" s="7">
        <f t="shared" si="91"/>
        <v>0</v>
      </c>
      <c r="BM79" s="7">
        <f t="shared" si="91"/>
        <v>0</v>
      </c>
      <c r="BN79" s="7">
        <f t="shared" si="91"/>
        <v>0</v>
      </c>
      <c r="BO79" s="7">
        <f t="shared" si="91"/>
        <v>0.10079586068611975</v>
      </c>
      <c r="BP79" s="7">
        <f t="shared" si="91"/>
        <v>0.06134936134726557</v>
      </c>
      <c r="BQ79" s="7">
        <f t="shared" si="91"/>
        <v>0</v>
      </c>
      <c r="BR79" s="7">
        <f t="shared" si="91"/>
        <v>0</v>
      </c>
      <c r="BS79" s="7">
        <f t="shared" si="91"/>
        <v>0</v>
      </c>
      <c r="BT79" s="7" t="s">
        <v>129</v>
      </c>
      <c r="BU79" s="7" t="s">
        <v>129</v>
      </c>
      <c r="BV79" s="7">
        <f aca="true" t="shared" si="92" ref="BV79:CX79">IF(BV$77=0,0,BV$77*BV72/SUM(BV$71:BV$74))</f>
        <v>0</v>
      </c>
      <c r="BW79" s="7">
        <f t="shared" si="92"/>
        <v>0</v>
      </c>
      <c r="BX79" s="7">
        <f t="shared" si="92"/>
        <v>0</v>
      </c>
      <c r="BY79" s="7">
        <f t="shared" si="92"/>
        <v>0</v>
      </c>
      <c r="BZ79" s="7">
        <f t="shared" si="92"/>
        <v>0</v>
      </c>
      <c r="CA79" s="7">
        <f t="shared" si="92"/>
        <v>0</v>
      </c>
      <c r="CB79" s="7">
        <f t="shared" si="92"/>
        <v>0</v>
      </c>
      <c r="CC79" s="7">
        <f t="shared" si="92"/>
        <v>0</v>
      </c>
      <c r="CD79" s="7">
        <f t="shared" si="92"/>
        <v>0</v>
      </c>
      <c r="CE79" s="7">
        <f t="shared" si="92"/>
        <v>0</v>
      </c>
      <c r="CF79" s="7">
        <f t="shared" si="92"/>
        <v>0.008271511852616875</v>
      </c>
      <c r="CG79" s="7">
        <f t="shared" si="92"/>
        <v>0</v>
      </c>
      <c r="CH79" s="7">
        <f t="shared" si="92"/>
        <v>0</v>
      </c>
      <c r="CI79" s="7">
        <f t="shared" si="92"/>
        <v>0</v>
      </c>
      <c r="CJ79" s="7">
        <f t="shared" si="92"/>
        <v>0</v>
      </c>
      <c r="CK79" s="7">
        <f t="shared" si="92"/>
        <v>9.256244352069402</v>
      </c>
      <c r="CL79" s="7">
        <f t="shared" si="92"/>
        <v>0</v>
      </c>
      <c r="CM79" s="7">
        <f t="shared" si="92"/>
        <v>0</v>
      </c>
      <c r="CN79" s="7">
        <f t="shared" si="92"/>
        <v>0</v>
      </c>
      <c r="CO79" s="7">
        <f t="shared" si="92"/>
        <v>0.3701224902134108</v>
      </c>
      <c r="CP79" s="7">
        <f t="shared" si="92"/>
        <v>0</v>
      </c>
      <c r="CQ79" s="7">
        <f t="shared" si="92"/>
        <v>0</v>
      </c>
      <c r="CR79" s="7">
        <f t="shared" si="92"/>
        <v>0</v>
      </c>
      <c r="CS79" s="7">
        <f t="shared" si="92"/>
        <v>0</v>
      </c>
      <c r="CT79" s="7">
        <f t="shared" si="92"/>
        <v>0</v>
      </c>
      <c r="CU79" s="7">
        <f t="shared" si="92"/>
        <v>0</v>
      </c>
      <c r="CV79" s="7">
        <f t="shared" si="92"/>
        <v>0</v>
      </c>
      <c r="CW79" s="7">
        <f t="shared" si="92"/>
        <v>0</v>
      </c>
      <c r="CX79" s="7">
        <f t="shared" si="92"/>
        <v>0</v>
      </c>
    </row>
    <row r="80" spans="1:102" ht="12.75">
      <c r="A80" s="20" t="s">
        <v>29</v>
      </c>
      <c r="B80" s="7">
        <f aca="true" t="shared" si="93" ref="B80:AG80">IF(B$77=0,0,B$77*B73/SUM(B$71:B$74))</f>
        <v>0.2957098837467233</v>
      </c>
      <c r="C80" s="7">
        <f t="shared" si="93"/>
        <v>17.86236960541919</v>
      </c>
      <c r="D80" s="7">
        <f t="shared" si="93"/>
        <v>9.703670886075948</v>
      </c>
      <c r="E80" s="7">
        <f t="shared" si="93"/>
        <v>2.89893637374861</v>
      </c>
      <c r="F80" s="7">
        <f t="shared" si="93"/>
        <v>0.7684391080617495</v>
      </c>
      <c r="G80" s="7">
        <f t="shared" si="93"/>
        <v>23.347398396715736</v>
      </c>
      <c r="H80" s="7">
        <f t="shared" si="93"/>
        <v>53.92639389118052</v>
      </c>
      <c r="I80" s="7">
        <f t="shared" si="93"/>
        <v>0.2932082115811457</v>
      </c>
      <c r="J80" s="7">
        <f t="shared" si="93"/>
        <v>0.2487091222030981</v>
      </c>
      <c r="K80" s="7">
        <f t="shared" si="93"/>
        <v>3.2620514173869184</v>
      </c>
      <c r="L80" s="7">
        <f t="shared" si="93"/>
        <v>17.991284997764865</v>
      </c>
      <c r="M80" s="7">
        <f t="shared" si="93"/>
        <v>9.549626347787214</v>
      </c>
      <c r="N80" s="7">
        <f t="shared" si="93"/>
        <v>1.821909434102697</v>
      </c>
      <c r="O80" s="7">
        <f t="shared" si="93"/>
        <v>167.2009663678667</v>
      </c>
      <c r="P80" s="7">
        <f t="shared" si="93"/>
        <v>153.244371084774</v>
      </c>
      <c r="Q80" s="7">
        <f t="shared" si="93"/>
        <v>718.8007061003287</v>
      </c>
      <c r="R80" s="7">
        <f t="shared" si="93"/>
        <v>72.5806174866282</v>
      </c>
      <c r="S80" s="7">
        <f t="shared" si="93"/>
        <v>159.2613348634089</v>
      </c>
      <c r="T80" s="7">
        <f t="shared" si="93"/>
        <v>51.79259770653641</v>
      </c>
      <c r="U80" s="7">
        <f t="shared" si="93"/>
        <v>91.95715888888087</v>
      </c>
      <c r="V80" s="7">
        <f t="shared" si="93"/>
        <v>4754.283079365846</v>
      </c>
      <c r="W80" s="7">
        <f t="shared" si="93"/>
        <v>713.7319043693321</v>
      </c>
      <c r="X80" s="7">
        <f t="shared" si="93"/>
        <v>180.36385986404187</v>
      </c>
      <c r="Y80" s="7">
        <f t="shared" si="93"/>
        <v>486.8321027287319</v>
      </c>
      <c r="Z80" s="7">
        <f t="shared" si="93"/>
        <v>17.2892455858748</v>
      </c>
      <c r="AA80" s="7">
        <f t="shared" si="93"/>
        <v>327.2008426254111</v>
      </c>
      <c r="AB80" s="7">
        <f t="shared" si="93"/>
        <v>1.427153811863985</v>
      </c>
      <c r="AC80" s="7">
        <f t="shared" si="93"/>
        <v>1.0505050505050506</v>
      </c>
      <c r="AD80" s="7">
        <f t="shared" si="93"/>
        <v>16.630278799128973</v>
      </c>
      <c r="AE80" s="7">
        <f t="shared" si="93"/>
        <v>0</v>
      </c>
      <c r="AF80" s="7">
        <f t="shared" si="93"/>
        <v>2710</v>
      </c>
      <c r="AG80" s="7">
        <f t="shared" si="93"/>
        <v>4.99107947377906</v>
      </c>
      <c r="AH80" s="7">
        <f aca="true" t="shared" si="94" ref="AH80:AX80">IF(AH$77=0,0,AH$77*AH73/SUM(AH$71:AH$74))</f>
        <v>5316.226606410451</v>
      </c>
      <c r="AI80" s="7">
        <f t="shared" si="94"/>
        <v>8090.099113745783</v>
      </c>
      <c r="AJ80" s="7">
        <f t="shared" si="94"/>
        <v>28845.442086470684</v>
      </c>
      <c r="AK80" s="7">
        <f t="shared" si="94"/>
        <v>4963.76888386542</v>
      </c>
      <c r="AL80" s="7">
        <f t="shared" si="94"/>
        <v>2841.3793713709515</v>
      </c>
      <c r="AM80" s="7">
        <f t="shared" si="94"/>
        <v>6660.75979429971</v>
      </c>
      <c r="AN80" s="7">
        <f t="shared" si="94"/>
        <v>55.54842636448897</v>
      </c>
      <c r="AO80" s="7">
        <f t="shared" si="94"/>
        <v>449.33896296296297</v>
      </c>
      <c r="AP80" s="7">
        <f t="shared" si="94"/>
        <v>7815.6066718649345</v>
      </c>
      <c r="AQ80" s="7">
        <f t="shared" si="94"/>
        <v>1690.2818791946308</v>
      </c>
      <c r="AR80" s="7">
        <f t="shared" si="94"/>
        <v>7245.499588129457</v>
      </c>
      <c r="AS80" s="7">
        <f t="shared" si="94"/>
        <v>2118.5481481481484</v>
      </c>
      <c r="AT80" s="7">
        <f t="shared" si="94"/>
        <v>2199.398796216681</v>
      </c>
      <c r="AU80" s="7">
        <f t="shared" si="94"/>
        <v>446.0789973035055</v>
      </c>
      <c r="AV80" s="7">
        <f t="shared" si="94"/>
        <v>287.44546463525376</v>
      </c>
      <c r="AW80" s="7">
        <f t="shared" si="94"/>
        <v>137.26244556902435</v>
      </c>
      <c r="AX80" s="7">
        <f t="shared" si="94"/>
        <v>352.1716091395235</v>
      </c>
      <c r="AY80" s="7"/>
      <c r="AZ80" s="7"/>
      <c r="BA80" s="7">
        <f t="shared" si="86"/>
        <v>3874.4388141816207</v>
      </c>
      <c r="BB80" s="7">
        <f t="shared" si="86"/>
        <v>774.8877628363243</v>
      </c>
      <c r="BC80" s="7">
        <f t="shared" si="86"/>
        <v>1903.751240482505</v>
      </c>
      <c r="BD80" s="7"/>
      <c r="BE80" s="7">
        <f aca="true" t="shared" si="95" ref="BE80:BS80">IF(BE$77=0,0,BE$77*BE73/SUM(BE$71:BE$74))</f>
        <v>680.0579777002501</v>
      </c>
      <c r="BF80" s="7">
        <f t="shared" si="95"/>
        <v>315.5210892382741</v>
      </c>
      <c r="BG80" s="7">
        <f t="shared" si="95"/>
        <v>3.666666666666666</v>
      </c>
      <c r="BH80" s="7">
        <f t="shared" si="95"/>
        <v>9772.955629537177</v>
      </c>
      <c r="BI80" s="7">
        <f t="shared" si="95"/>
        <v>1347.4239761219526</v>
      </c>
      <c r="BJ80" s="7">
        <f t="shared" si="95"/>
        <v>1053.2587024783672</v>
      </c>
      <c r="BK80" s="7">
        <f t="shared" si="95"/>
        <v>75.46499530450654</v>
      </c>
      <c r="BL80" s="7">
        <f t="shared" si="95"/>
        <v>690.0961285757606</v>
      </c>
      <c r="BM80" s="7">
        <f t="shared" si="95"/>
        <v>50257.784787790486</v>
      </c>
      <c r="BN80" s="7">
        <f t="shared" si="95"/>
        <v>0</v>
      </c>
      <c r="BO80" s="7">
        <f t="shared" si="95"/>
        <v>157180.3595829103</v>
      </c>
      <c r="BP80" s="7">
        <f t="shared" si="95"/>
        <v>95667.7646393965</v>
      </c>
      <c r="BQ80" s="7">
        <f t="shared" si="95"/>
        <v>998.2646271316638</v>
      </c>
      <c r="BR80" s="7">
        <f t="shared" si="95"/>
        <v>359.3132585650638</v>
      </c>
      <c r="BS80" s="7">
        <f t="shared" si="95"/>
        <v>0</v>
      </c>
      <c r="BT80" s="7" t="s">
        <v>129</v>
      </c>
      <c r="BU80" s="7" t="s">
        <v>129</v>
      </c>
      <c r="BV80" s="7">
        <f aca="true" t="shared" si="96" ref="BV80:CX80">IF(BV$77=0,0,BV$77*BV73/SUM(BV$71:BV$74))</f>
        <v>38073.41770311942</v>
      </c>
      <c r="BW80" s="7">
        <f t="shared" si="96"/>
        <v>4407.0799622493305</v>
      </c>
      <c r="BX80" s="7">
        <f t="shared" si="96"/>
        <v>1281.4567537941182</v>
      </c>
      <c r="BY80" s="7">
        <f t="shared" si="96"/>
        <v>258.5262095742532</v>
      </c>
      <c r="BZ80" s="7">
        <f t="shared" si="96"/>
        <v>0</v>
      </c>
      <c r="CA80" s="7">
        <f t="shared" si="96"/>
        <v>0</v>
      </c>
      <c r="CB80" s="7">
        <f t="shared" si="96"/>
        <v>0</v>
      </c>
      <c r="CC80" s="7">
        <f t="shared" si="96"/>
        <v>0</v>
      </c>
      <c r="CD80" s="7">
        <f t="shared" si="96"/>
        <v>0</v>
      </c>
      <c r="CE80" s="7">
        <f t="shared" si="96"/>
        <v>0</v>
      </c>
      <c r="CF80" s="7">
        <f t="shared" si="96"/>
        <v>12898.537682387787</v>
      </c>
      <c r="CG80" s="7">
        <f t="shared" si="96"/>
        <v>1018.0800610990436</v>
      </c>
      <c r="CH80" s="7">
        <f t="shared" si="96"/>
        <v>71.12742675608895</v>
      </c>
      <c r="CI80" s="7">
        <f t="shared" si="96"/>
        <v>1880.859244805584</v>
      </c>
      <c r="CJ80" s="7">
        <f t="shared" si="96"/>
        <v>198.17371468678715</v>
      </c>
      <c r="CK80" s="7">
        <f t="shared" si="96"/>
        <v>2095.311476594976</v>
      </c>
      <c r="CL80" s="7">
        <f t="shared" si="96"/>
        <v>133.74692874692875</v>
      </c>
      <c r="CM80" s="7">
        <f t="shared" si="96"/>
        <v>141.25905126060462</v>
      </c>
      <c r="CN80" s="7">
        <f t="shared" si="96"/>
        <v>596.6490322580645</v>
      </c>
      <c r="CO80" s="7">
        <f t="shared" si="96"/>
        <v>587.6311402954918</v>
      </c>
      <c r="CP80" s="7">
        <f t="shared" si="96"/>
        <v>193.27007690931856</v>
      </c>
      <c r="CQ80" s="7">
        <f t="shared" si="96"/>
        <v>74.46093366093366</v>
      </c>
      <c r="CR80" s="7">
        <f t="shared" si="96"/>
        <v>45.04153354632588</v>
      </c>
      <c r="CS80" s="7">
        <f t="shared" si="96"/>
        <v>3.3542600896860986</v>
      </c>
      <c r="CT80" s="7">
        <f t="shared" si="96"/>
        <v>527.4225529767912</v>
      </c>
      <c r="CU80" s="7">
        <f t="shared" si="96"/>
        <v>93.88127853881278</v>
      </c>
      <c r="CV80" s="7">
        <f t="shared" si="96"/>
        <v>2.016728624535316</v>
      </c>
      <c r="CW80" s="7">
        <f t="shared" si="96"/>
        <v>424.73606447280054</v>
      </c>
      <c r="CX80" s="7">
        <f t="shared" si="96"/>
        <v>139.62278308321964</v>
      </c>
    </row>
    <row r="81" spans="1:102" ht="12.75">
      <c r="A81" s="20" t="s">
        <v>30</v>
      </c>
      <c r="B81" s="7">
        <f aca="true" t="shared" si="97" ref="B81:AG81">IF(B$77=0,0,B$77*B74/SUM(B$71:B$74))</f>
        <v>1.1412935182621469</v>
      </c>
      <c r="C81" s="7">
        <f t="shared" si="97"/>
        <v>0.4938904038364753</v>
      </c>
      <c r="D81" s="7">
        <f t="shared" si="97"/>
        <v>0.6616139240506329</v>
      </c>
      <c r="E81" s="7">
        <f t="shared" si="97"/>
        <v>0.7433170189099</v>
      </c>
      <c r="F81" s="7">
        <f t="shared" si="97"/>
        <v>0.03659233847913093</v>
      </c>
      <c r="G81" s="7">
        <f t="shared" si="97"/>
        <v>88.53818612780513</v>
      </c>
      <c r="H81" s="7">
        <f t="shared" si="97"/>
        <v>4.417179021803182</v>
      </c>
      <c r="I81" s="7">
        <f t="shared" si="97"/>
        <v>0.9773607052704857</v>
      </c>
      <c r="J81" s="7">
        <f t="shared" si="97"/>
        <v>0.029259896729776247</v>
      </c>
      <c r="K81" s="7">
        <f t="shared" si="97"/>
        <v>27.61734704668281</v>
      </c>
      <c r="L81" s="7">
        <f t="shared" si="97"/>
        <v>14.025584568618685</v>
      </c>
      <c r="M81" s="7">
        <f t="shared" si="97"/>
        <v>7.444665122932499</v>
      </c>
      <c r="N81" s="7">
        <f t="shared" si="97"/>
        <v>23.869860320236114</v>
      </c>
      <c r="O81" s="7">
        <f t="shared" si="97"/>
        <v>80.19391706888997</v>
      </c>
      <c r="P81" s="7">
        <f t="shared" si="97"/>
        <v>99.88211935119764</v>
      </c>
      <c r="Q81" s="7">
        <f t="shared" si="97"/>
        <v>341.85706404903493</v>
      </c>
      <c r="R81" s="7">
        <f t="shared" si="97"/>
        <v>34.51888206323149</v>
      </c>
      <c r="S81" s="7">
        <f t="shared" si="97"/>
        <v>29.651167998555856</v>
      </c>
      <c r="T81" s="7">
        <f t="shared" si="97"/>
        <v>562.211645662951</v>
      </c>
      <c r="U81" s="7">
        <f t="shared" si="97"/>
        <v>280.43819787557123</v>
      </c>
      <c r="V81" s="7">
        <f t="shared" si="97"/>
        <v>1040.5425306322682</v>
      </c>
      <c r="W81" s="7">
        <f t="shared" si="97"/>
        <v>156.2103874690849</v>
      </c>
      <c r="X81" s="7">
        <f t="shared" si="97"/>
        <v>286.2510766078825</v>
      </c>
      <c r="Y81" s="7">
        <f t="shared" si="97"/>
        <v>6445.801976852243</v>
      </c>
      <c r="Z81" s="7">
        <f t="shared" si="97"/>
        <v>228.91475880713017</v>
      </c>
      <c r="AA81" s="7">
        <f t="shared" si="97"/>
        <v>87.3190934670521</v>
      </c>
      <c r="AB81" s="7">
        <f t="shared" si="97"/>
        <v>0</v>
      </c>
      <c r="AC81" s="7">
        <f t="shared" si="97"/>
        <v>2669.59595959596</v>
      </c>
      <c r="AD81" s="7">
        <f t="shared" si="97"/>
        <v>4.751508228322564</v>
      </c>
      <c r="AE81" s="7">
        <f t="shared" si="97"/>
        <v>0</v>
      </c>
      <c r="AF81" s="7">
        <f t="shared" si="97"/>
        <v>0</v>
      </c>
      <c r="AG81" s="7">
        <f t="shared" si="97"/>
        <v>0</v>
      </c>
      <c r="AH81" s="7">
        <f aca="true" t="shared" si="98" ref="AH81:AX81">IF(AH$77=0,0,AH$77*AH74/SUM(AH$71:AH$74))</f>
        <v>5333.8568281938315</v>
      </c>
      <c r="AI81" s="7">
        <f t="shared" si="98"/>
        <v>249.06816566165685</v>
      </c>
      <c r="AJ81" s="7">
        <f t="shared" si="98"/>
        <v>601.4490268064834</v>
      </c>
      <c r="AK81" s="7">
        <f t="shared" si="98"/>
        <v>121.17141141694611</v>
      </c>
      <c r="AL81" s="7">
        <f t="shared" si="98"/>
        <v>67.15586026581065</v>
      </c>
      <c r="AM81" s="7">
        <f t="shared" si="98"/>
        <v>843.2277807331114</v>
      </c>
      <c r="AN81" s="7">
        <f t="shared" si="98"/>
        <v>6.054203987219561</v>
      </c>
      <c r="AO81" s="7">
        <f t="shared" si="98"/>
        <v>8.013925925925927</v>
      </c>
      <c r="AP81" s="7">
        <f t="shared" si="98"/>
        <v>623.1769756246397</v>
      </c>
      <c r="AQ81" s="7">
        <f t="shared" si="98"/>
        <v>62.47220463467139</v>
      </c>
      <c r="AR81" s="7">
        <f t="shared" si="98"/>
        <v>77.16859053564848</v>
      </c>
      <c r="AS81" s="7">
        <f t="shared" si="98"/>
        <v>14.457699805068227</v>
      </c>
      <c r="AT81" s="7">
        <f t="shared" si="98"/>
        <v>139.83618720058962</v>
      </c>
      <c r="AU81" s="7">
        <f t="shared" si="98"/>
        <v>16.67532208129432</v>
      </c>
      <c r="AV81" s="7">
        <f t="shared" si="98"/>
        <v>18.986782363030976</v>
      </c>
      <c r="AW81" s="7">
        <f t="shared" si="98"/>
        <v>9.62386724726374</v>
      </c>
      <c r="AX81" s="7">
        <f t="shared" si="98"/>
        <v>24.541727434775563</v>
      </c>
      <c r="AY81" s="7"/>
      <c r="AZ81" s="7"/>
      <c r="BA81" s="7">
        <f t="shared" si="86"/>
        <v>174.68454701296122</v>
      </c>
      <c r="BB81" s="7">
        <f t="shared" si="86"/>
        <v>34.93690940259225</v>
      </c>
      <c r="BC81" s="7">
        <f t="shared" si="86"/>
        <v>24.791641714432373</v>
      </c>
      <c r="BD81" s="7"/>
      <c r="BE81" s="7">
        <f aca="true" t="shared" si="99" ref="BE81:BS81">IF(BE$77=0,0,BE$77*BE74/SUM(BE$71:BE$74))</f>
        <v>21.23940560826817</v>
      </c>
      <c r="BF81" s="7">
        <f t="shared" si="99"/>
        <v>10.24365621776275</v>
      </c>
      <c r="BG81" s="7">
        <f t="shared" si="99"/>
        <v>0.882716049382716</v>
      </c>
      <c r="BH81" s="7">
        <f t="shared" si="99"/>
        <v>2522.44467297075</v>
      </c>
      <c r="BI81" s="7">
        <f t="shared" si="99"/>
        <v>72.4030451395396</v>
      </c>
      <c r="BJ81" s="7">
        <f t="shared" si="99"/>
        <v>49.447214284063875</v>
      </c>
      <c r="BK81" s="7">
        <f t="shared" si="99"/>
        <v>8.875350324961458</v>
      </c>
      <c r="BL81" s="7">
        <f t="shared" si="99"/>
        <v>0</v>
      </c>
      <c r="BM81" s="7">
        <f t="shared" si="99"/>
        <v>7043.94004861882</v>
      </c>
      <c r="BN81" s="7">
        <f t="shared" si="99"/>
        <v>0</v>
      </c>
      <c r="BO81" s="7">
        <f t="shared" si="99"/>
        <v>16876.956525701833</v>
      </c>
      <c r="BP81" s="7">
        <f t="shared" si="99"/>
        <v>10272.153015902104</v>
      </c>
      <c r="BQ81" s="7">
        <f t="shared" si="99"/>
        <v>69.43722107850668</v>
      </c>
      <c r="BR81" s="7">
        <f t="shared" si="99"/>
        <v>24.993086495621444</v>
      </c>
      <c r="BS81" s="7">
        <f t="shared" si="99"/>
        <v>0</v>
      </c>
      <c r="BT81" s="7" t="s">
        <v>129</v>
      </c>
      <c r="BU81" s="7" t="s">
        <v>129</v>
      </c>
      <c r="BV81" s="7">
        <f aca="true" t="shared" si="100" ref="BV81:CX81">IF(BV$77=0,0,BV$77*BV74/SUM(BV$71:BV$74))</f>
        <v>2015.8124899913362</v>
      </c>
      <c r="BW81" s="7">
        <f t="shared" si="100"/>
        <v>111.92003775066972</v>
      </c>
      <c r="BX81" s="7">
        <f t="shared" si="100"/>
        <v>32.543246205881836</v>
      </c>
      <c r="BY81" s="7">
        <f t="shared" si="100"/>
        <v>0</v>
      </c>
      <c r="BZ81" s="7">
        <f t="shared" si="100"/>
        <v>0</v>
      </c>
      <c r="CA81" s="7">
        <f t="shared" si="100"/>
        <v>0</v>
      </c>
      <c r="CB81" s="7">
        <f t="shared" si="100"/>
        <v>0</v>
      </c>
      <c r="CC81" s="7">
        <f t="shared" si="100"/>
        <v>0</v>
      </c>
      <c r="CD81" s="7">
        <f t="shared" si="100"/>
        <v>0</v>
      </c>
      <c r="CE81" s="7">
        <f t="shared" si="100"/>
        <v>0</v>
      </c>
      <c r="CF81" s="7">
        <f t="shared" si="100"/>
        <v>1384.9571300666119</v>
      </c>
      <c r="CG81" s="7">
        <f t="shared" si="100"/>
        <v>53.902660354193785</v>
      </c>
      <c r="CH81" s="7">
        <f t="shared" si="100"/>
        <v>0.4405224144016943</v>
      </c>
      <c r="CI81" s="7">
        <f t="shared" si="100"/>
        <v>31.223169547908597</v>
      </c>
      <c r="CJ81" s="7">
        <f t="shared" si="100"/>
        <v>0.555886997718898</v>
      </c>
      <c r="CK81" s="7">
        <f t="shared" si="100"/>
        <v>58.68584854509308</v>
      </c>
      <c r="CL81" s="7">
        <f t="shared" si="100"/>
        <v>0</v>
      </c>
      <c r="CM81" s="7">
        <f t="shared" si="100"/>
        <v>0</v>
      </c>
      <c r="CN81" s="7">
        <f t="shared" si="100"/>
        <v>1.176774193548387</v>
      </c>
      <c r="CO81" s="7">
        <f t="shared" si="100"/>
        <v>13.817906301300669</v>
      </c>
      <c r="CP81" s="7">
        <f t="shared" si="100"/>
        <v>1.8282954748703273</v>
      </c>
      <c r="CQ81" s="7">
        <f t="shared" si="100"/>
        <v>1.1754299754299755</v>
      </c>
      <c r="CR81" s="7">
        <f t="shared" si="100"/>
        <v>0</v>
      </c>
      <c r="CS81" s="7">
        <f t="shared" si="100"/>
        <v>0.053811659192825115</v>
      </c>
      <c r="CT81" s="7">
        <f t="shared" si="100"/>
        <v>11.954086781029263</v>
      </c>
      <c r="CU81" s="7">
        <f t="shared" si="100"/>
        <v>0.365296803652968</v>
      </c>
      <c r="CV81" s="7">
        <f t="shared" si="100"/>
        <v>0.00929368029739777</v>
      </c>
      <c r="CW81" s="7">
        <f t="shared" si="100"/>
        <v>2.6487575554063127</v>
      </c>
      <c r="CX81" s="7">
        <f t="shared" si="100"/>
        <v>5.414733969986357</v>
      </c>
    </row>
    <row r="82" spans="1:102" ht="12.75">
      <c r="A82" s="2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</row>
    <row r="83" spans="1:255" ht="12.75">
      <c r="A83" s="83" t="s">
        <v>184</v>
      </c>
      <c r="B83" s="84">
        <f aca="true" t="shared" si="101" ref="B83:Z83">100*B77/B70</f>
        <v>0.24438833367497795</v>
      </c>
      <c r="C83" s="84">
        <f t="shared" si="101"/>
        <v>8.231506730607922</v>
      </c>
      <c r="D83" s="84">
        <f t="shared" si="101"/>
        <v>11.026898734177216</v>
      </c>
      <c r="E83" s="84">
        <f t="shared" si="101"/>
        <v>7.433170189098998</v>
      </c>
      <c r="F83" s="84">
        <f t="shared" si="101"/>
        <v>3.659233847913093</v>
      </c>
      <c r="G83" s="84">
        <f t="shared" si="101"/>
        <v>3.0321296619111346</v>
      </c>
      <c r="H83" s="84">
        <f t="shared" si="101"/>
        <v>18.404912590846596</v>
      </c>
      <c r="I83" s="84">
        <f t="shared" si="101"/>
        <v>1.9547214105409714</v>
      </c>
      <c r="J83" s="84">
        <f t="shared" si="101"/>
        <v>0.7314974182444062</v>
      </c>
      <c r="K83" s="84">
        <f t="shared" si="101"/>
        <v>0.1693692324707642</v>
      </c>
      <c r="L83" s="84">
        <f t="shared" si="101"/>
        <v>2.240508717031739</v>
      </c>
      <c r="M83" s="84">
        <f t="shared" si="101"/>
        <v>1.1892436298614215</v>
      </c>
      <c r="N83" s="84">
        <f t="shared" si="101"/>
        <v>0.08896042158704574</v>
      </c>
      <c r="O83" s="84">
        <f t="shared" si="101"/>
        <v>11.169069229650416</v>
      </c>
      <c r="P83" s="84">
        <f t="shared" si="101"/>
        <v>2.086092718278982</v>
      </c>
      <c r="Q83" s="84">
        <f t="shared" si="101"/>
        <v>15.804764865882337</v>
      </c>
      <c r="R83" s="84">
        <f t="shared" si="101"/>
        <v>1.5958798919663193</v>
      </c>
      <c r="S83" s="84">
        <f t="shared" si="101"/>
        <v>9.095450306305477</v>
      </c>
      <c r="T83" s="84">
        <f t="shared" si="101"/>
        <v>1.303286303637051</v>
      </c>
      <c r="U83" s="84">
        <f t="shared" si="101"/>
        <v>10.37891183847414</v>
      </c>
      <c r="V83" s="84">
        <f t="shared" si="101"/>
        <v>20.20863333913902</v>
      </c>
      <c r="W83" s="84">
        <f t="shared" si="101"/>
        <v>3.033800494641385</v>
      </c>
      <c r="X83" s="84">
        <f t="shared" si="101"/>
        <v>9.877538875358264</v>
      </c>
      <c r="Y83" s="84">
        <f t="shared" si="101"/>
        <v>12.940778913576075</v>
      </c>
      <c r="Z83" s="84">
        <f t="shared" si="101"/>
        <v>0.459575906057278</v>
      </c>
      <c r="AA83" s="84" t="s">
        <v>129</v>
      </c>
      <c r="AB83" s="84" t="s">
        <v>129</v>
      </c>
      <c r="AC83" s="84">
        <f aca="true" t="shared" si="102" ref="AC83:AX83">100*AC77/AC70</f>
        <v>6.565656565656566</v>
      </c>
      <c r="AD83" s="84">
        <f t="shared" si="102"/>
        <v>19.797950951344014</v>
      </c>
      <c r="AE83" s="84">
        <f t="shared" si="102"/>
        <v>10.069294066695539</v>
      </c>
      <c r="AF83" s="84">
        <f t="shared" si="102"/>
        <v>2.878721889971213</v>
      </c>
      <c r="AG83" s="84">
        <f t="shared" si="102"/>
        <v>12.173364570192827</v>
      </c>
      <c r="AH83" s="84">
        <f t="shared" si="102"/>
        <v>47.64924806319307</v>
      </c>
      <c r="AI83" s="84">
        <f t="shared" si="102"/>
        <v>2.630353423399059</v>
      </c>
      <c r="AJ83" s="84">
        <f t="shared" si="102"/>
        <v>5.11915079416532</v>
      </c>
      <c r="AK83" s="84">
        <f t="shared" si="102"/>
        <v>2.2067275799844492</v>
      </c>
      <c r="AL83" s="84">
        <f t="shared" si="102"/>
        <v>5.96940980140539</v>
      </c>
      <c r="AM83" s="84">
        <f t="shared" si="102"/>
        <v>14.224490228291353</v>
      </c>
      <c r="AN83" s="84">
        <f t="shared" si="102"/>
        <v>4.419126997970483</v>
      </c>
      <c r="AO83" s="84">
        <f t="shared" si="102"/>
        <v>18.63703703703704</v>
      </c>
      <c r="AP83" s="84">
        <f t="shared" si="102"/>
        <v>10.05610740075262</v>
      </c>
      <c r="AQ83" s="84">
        <f t="shared" si="102"/>
        <v>10.092440167152082</v>
      </c>
      <c r="AR83" s="84">
        <f t="shared" si="102"/>
        <v>4.9690013223212155</v>
      </c>
      <c r="AS83" s="84">
        <f t="shared" si="102"/>
        <v>9.90253411306043</v>
      </c>
      <c r="AT83" s="84">
        <f t="shared" si="102"/>
        <v>9.590959341604226</v>
      </c>
      <c r="AU83" s="84">
        <f t="shared" si="102"/>
        <v>2.8263257764905623</v>
      </c>
      <c r="AV83" s="84">
        <f t="shared" si="102"/>
        <v>8.011300575118556</v>
      </c>
      <c r="AW83" s="84">
        <f t="shared" si="102"/>
        <v>8.155819701070966</v>
      </c>
      <c r="AX83" s="84">
        <f t="shared" si="102"/>
        <v>4.359099011505428</v>
      </c>
      <c r="AY83" s="84"/>
      <c r="AZ83" s="84"/>
      <c r="BA83" s="84">
        <f>100*BA77/BA70</f>
        <v>4.669461294118183</v>
      </c>
      <c r="BB83" s="84">
        <f>100*BB77/BB70</f>
        <v>0.9338922588236366</v>
      </c>
      <c r="BC83" s="84">
        <f>100*BC77/BC70</f>
        <v>5.366156215245102</v>
      </c>
      <c r="BD83" s="84"/>
      <c r="BE83" s="84">
        <f aca="true" t="shared" si="103" ref="BE83:BS83">100*BE77/BE70</f>
        <v>2.8357016833468855</v>
      </c>
      <c r="BF83" s="84">
        <f t="shared" si="103"/>
        <v>2.7462885302313005</v>
      </c>
      <c r="BG83" s="84">
        <f t="shared" si="103"/>
        <v>3.3950617283950613</v>
      </c>
      <c r="BH83" s="84">
        <f t="shared" si="103"/>
        <v>13.195462821567014</v>
      </c>
      <c r="BI83" s="84">
        <f t="shared" si="103"/>
        <v>6.612150241053845</v>
      </c>
      <c r="BJ83" s="84">
        <f t="shared" si="103"/>
        <v>11.012742602241397</v>
      </c>
      <c r="BK83" s="84">
        <f t="shared" si="103"/>
        <v>4.9035084668295355</v>
      </c>
      <c r="BL83" s="84">
        <f t="shared" si="103"/>
        <v>10.279995956737087</v>
      </c>
      <c r="BM83" s="84">
        <f t="shared" si="103"/>
        <v>13.869573017935338</v>
      </c>
      <c r="BN83" s="84">
        <f t="shared" si="103"/>
        <v>0</v>
      </c>
      <c r="BO83" s="84">
        <f t="shared" si="103"/>
        <v>10.079586068611974</v>
      </c>
      <c r="BP83" s="84">
        <f t="shared" si="103"/>
        <v>6.134936134726558</v>
      </c>
      <c r="BQ83" s="84">
        <f t="shared" si="103"/>
        <v>10.457412813028114</v>
      </c>
      <c r="BR83" s="84">
        <f t="shared" si="103"/>
        <v>3.7640190505453988</v>
      </c>
      <c r="BS83" s="84">
        <f t="shared" si="103"/>
        <v>0</v>
      </c>
      <c r="BT83" s="85" t="s">
        <v>129</v>
      </c>
      <c r="BU83" s="85" t="s">
        <v>129</v>
      </c>
      <c r="BV83" s="84">
        <f aca="true" t="shared" si="104" ref="BV83:CX83">100*BV77/BV70</f>
        <v>8.445669892707123</v>
      </c>
      <c r="BW83" s="84">
        <f t="shared" si="104"/>
        <v>2.6489949763472125</v>
      </c>
      <c r="BX83" s="84">
        <f t="shared" si="104"/>
        <v>0.7702543480682091</v>
      </c>
      <c r="BY83" s="84">
        <f t="shared" si="104"/>
        <v>0.5954081289135265</v>
      </c>
      <c r="BZ83" s="84">
        <f t="shared" si="104"/>
        <v>0</v>
      </c>
      <c r="CA83" s="84">
        <f t="shared" si="104"/>
        <v>0</v>
      </c>
      <c r="CB83" s="84">
        <f t="shared" si="104"/>
        <v>0</v>
      </c>
      <c r="CC83" s="84">
        <f t="shared" si="104"/>
        <v>0</v>
      </c>
      <c r="CD83" s="84">
        <f t="shared" si="104"/>
        <v>0</v>
      </c>
      <c r="CE83" s="84">
        <f t="shared" si="104"/>
        <v>0</v>
      </c>
      <c r="CF83" s="84">
        <f t="shared" si="104"/>
        <v>0.8271511852616876</v>
      </c>
      <c r="CG83" s="84">
        <f t="shared" si="104"/>
        <v>0.22583651899695736</v>
      </c>
      <c r="CH83" s="84">
        <f t="shared" si="104"/>
        <v>3.3886339569361104</v>
      </c>
      <c r="CI83" s="84">
        <f t="shared" si="104"/>
        <v>6.122190107433058</v>
      </c>
      <c r="CJ83" s="84">
        <f t="shared" si="104"/>
        <v>4.632391647657483</v>
      </c>
      <c r="CK83" s="84">
        <f t="shared" si="104"/>
        <v>6.296764865353335</v>
      </c>
      <c r="CL83" s="84">
        <f t="shared" si="104"/>
        <v>4.266249720795176</v>
      </c>
      <c r="CM83" s="84">
        <f t="shared" si="104"/>
        <v>2.353925200143386</v>
      </c>
      <c r="CN83" s="84">
        <f t="shared" si="104"/>
        <v>2.4516129032258065</v>
      </c>
      <c r="CO83" s="84">
        <f t="shared" si="104"/>
        <v>12.337416340447026</v>
      </c>
      <c r="CP83" s="84">
        <f t="shared" si="104"/>
        <v>4.811303881237704</v>
      </c>
      <c r="CQ83" s="84">
        <f t="shared" si="104"/>
        <v>5.11056511056511</v>
      </c>
      <c r="CR83" s="84">
        <f t="shared" si="104"/>
        <v>16.93290734824281</v>
      </c>
      <c r="CS83" s="84">
        <f t="shared" si="104"/>
        <v>1.7937219730941705</v>
      </c>
      <c r="CT83" s="84">
        <f t="shared" si="104"/>
        <v>20.610494450050453</v>
      </c>
      <c r="CU83" s="84">
        <f t="shared" si="104"/>
        <v>9.132420091324201</v>
      </c>
      <c r="CV83" s="84">
        <f t="shared" si="104"/>
        <v>0.929368029739777</v>
      </c>
      <c r="CW83" s="84">
        <f t="shared" si="104"/>
        <v>15.580926796507724</v>
      </c>
      <c r="CX83" s="84">
        <f t="shared" si="104"/>
        <v>12.892223738062755</v>
      </c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2:10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spans="1:102" ht="12.75">
      <c r="A85" s="33" t="s">
        <v>157</v>
      </c>
      <c r="B85" s="72" t="s">
        <v>294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72"/>
      <c r="V85" s="4"/>
      <c r="W85" s="4"/>
      <c r="X85" s="4"/>
      <c r="Y85" s="4"/>
      <c r="Z85" s="4"/>
      <c r="AA85" s="4"/>
      <c r="AB85" s="4"/>
      <c r="AC85" s="72" t="s">
        <v>145</v>
      </c>
      <c r="AD85" s="4"/>
      <c r="AE85" s="4"/>
      <c r="AF85" s="4"/>
      <c r="AG85" s="4"/>
      <c r="AH85" s="72"/>
      <c r="AI85" s="4"/>
      <c r="AJ85" s="72" t="s">
        <v>294</v>
      </c>
      <c r="AK85" s="72" t="s">
        <v>294</v>
      </c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72" t="s">
        <v>294</v>
      </c>
      <c r="BF85" s="4"/>
      <c r="BG85" s="72"/>
      <c r="BH85" s="4"/>
      <c r="BI85" s="4"/>
      <c r="BJ85" s="4"/>
      <c r="BK85" s="4"/>
      <c r="BL85" s="4"/>
      <c r="BM85" s="4"/>
      <c r="BN85" s="72"/>
      <c r="BO85" s="72" t="s">
        <v>196</v>
      </c>
      <c r="BP85" s="4"/>
      <c r="BQ85" s="72" t="s">
        <v>186</v>
      </c>
      <c r="BR85" s="4"/>
      <c r="BS85" s="4"/>
      <c r="BT85" s="4"/>
      <c r="BU85" s="72"/>
      <c r="BV85" s="72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72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1:102" ht="12.75">
      <c r="A86" s="33" t="s">
        <v>0</v>
      </c>
      <c r="B86" s="21">
        <f aca="true" t="shared" si="105" ref="B86:AF86">SUM(B87:B90)</f>
        <v>0.9999999999999999</v>
      </c>
      <c r="C86" s="21">
        <f t="shared" si="105"/>
        <v>0</v>
      </c>
      <c r="D86" s="21">
        <f t="shared" si="105"/>
        <v>0</v>
      </c>
      <c r="E86" s="21">
        <f t="shared" si="105"/>
        <v>0</v>
      </c>
      <c r="F86" s="21">
        <f t="shared" si="105"/>
        <v>0</v>
      </c>
      <c r="G86" s="21">
        <f t="shared" si="105"/>
        <v>0</v>
      </c>
      <c r="H86" s="21">
        <f t="shared" si="105"/>
        <v>0</v>
      </c>
      <c r="I86" s="21">
        <f t="shared" si="105"/>
        <v>0</v>
      </c>
      <c r="J86" s="21">
        <f t="shared" si="105"/>
        <v>0</v>
      </c>
      <c r="K86" s="21">
        <f t="shared" si="105"/>
        <v>0</v>
      </c>
      <c r="L86" s="21">
        <f t="shared" si="105"/>
        <v>0</v>
      </c>
      <c r="M86" s="21">
        <f t="shared" si="105"/>
        <v>0</v>
      </c>
      <c r="N86" s="21">
        <f t="shared" si="105"/>
        <v>0</v>
      </c>
      <c r="O86" s="21">
        <f t="shared" si="105"/>
        <v>0</v>
      </c>
      <c r="P86" s="21">
        <f t="shared" si="105"/>
        <v>0</v>
      </c>
      <c r="Q86" s="21">
        <f t="shared" si="105"/>
        <v>0</v>
      </c>
      <c r="R86" s="21">
        <f t="shared" si="105"/>
        <v>0</v>
      </c>
      <c r="S86" s="21">
        <f t="shared" si="105"/>
        <v>0</v>
      </c>
      <c r="T86" s="21">
        <f t="shared" si="105"/>
        <v>0</v>
      </c>
      <c r="U86" s="21">
        <f t="shared" si="105"/>
        <v>0</v>
      </c>
      <c r="V86" s="21">
        <f t="shared" si="105"/>
        <v>0</v>
      </c>
      <c r="W86" s="21">
        <f t="shared" si="105"/>
        <v>0</v>
      </c>
      <c r="X86" s="21">
        <f t="shared" si="105"/>
        <v>0</v>
      </c>
      <c r="Y86" s="21">
        <f t="shared" si="105"/>
        <v>0</v>
      </c>
      <c r="Z86" s="21">
        <f t="shared" si="105"/>
        <v>0</v>
      </c>
      <c r="AA86" s="21">
        <f t="shared" si="105"/>
        <v>0</v>
      </c>
      <c r="AB86" s="21">
        <f t="shared" si="105"/>
        <v>0</v>
      </c>
      <c r="AC86" s="21">
        <f t="shared" si="105"/>
        <v>30</v>
      </c>
      <c r="AD86" s="21">
        <f t="shared" si="105"/>
        <v>0</v>
      </c>
      <c r="AE86" s="21">
        <f t="shared" si="105"/>
        <v>0</v>
      </c>
      <c r="AF86" s="21">
        <f t="shared" si="105"/>
        <v>0</v>
      </c>
      <c r="AG86" s="21">
        <f aca="true" t="shared" si="106" ref="AG86:BG86">SUM(AG87:AG90)</f>
        <v>0</v>
      </c>
      <c r="AH86" s="21">
        <f t="shared" si="106"/>
        <v>0</v>
      </c>
      <c r="AI86" s="21">
        <f t="shared" si="106"/>
        <v>0</v>
      </c>
      <c r="AJ86" s="21">
        <f t="shared" si="106"/>
        <v>3129</v>
      </c>
      <c r="AK86" s="21">
        <f>SUM(AK87:AK90)</f>
        <v>1787</v>
      </c>
      <c r="AL86" s="21">
        <f t="shared" si="106"/>
        <v>0</v>
      </c>
      <c r="AM86" s="21">
        <f t="shared" si="106"/>
        <v>0</v>
      </c>
      <c r="AN86" s="21">
        <f t="shared" si="106"/>
        <v>0</v>
      </c>
      <c r="AO86" s="21">
        <f t="shared" si="106"/>
        <v>0</v>
      </c>
      <c r="AP86" s="21">
        <f t="shared" si="106"/>
        <v>0</v>
      </c>
      <c r="AQ86" s="21">
        <f t="shared" si="106"/>
        <v>0</v>
      </c>
      <c r="AR86" s="21">
        <f t="shared" si="106"/>
        <v>0</v>
      </c>
      <c r="AS86" s="21">
        <f t="shared" si="106"/>
        <v>0</v>
      </c>
      <c r="AT86" s="21">
        <f t="shared" si="106"/>
        <v>0</v>
      </c>
      <c r="AU86" s="21">
        <f t="shared" si="106"/>
        <v>0</v>
      </c>
      <c r="AV86" s="21">
        <f t="shared" si="106"/>
        <v>0</v>
      </c>
      <c r="AW86" s="21">
        <f t="shared" si="106"/>
        <v>0</v>
      </c>
      <c r="AX86" s="21">
        <f t="shared" si="106"/>
        <v>0</v>
      </c>
      <c r="AY86" s="21"/>
      <c r="AZ86" s="21"/>
      <c r="BA86" s="21">
        <f t="shared" si="106"/>
        <v>0</v>
      </c>
      <c r="BB86" s="21">
        <f>SUM(BB87:BB90)</f>
        <v>0</v>
      </c>
      <c r="BC86" s="21">
        <f t="shared" si="106"/>
        <v>0</v>
      </c>
      <c r="BD86" s="21"/>
      <c r="BE86" s="21">
        <f t="shared" si="106"/>
        <v>1935.0000000000002</v>
      </c>
      <c r="BF86" s="21">
        <f t="shared" si="106"/>
        <v>0</v>
      </c>
      <c r="BG86" s="21">
        <f t="shared" si="106"/>
        <v>0</v>
      </c>
      <c r="BH86" s="21">
        <f aca="true" t="shared" si="107" ref="BH86:BR86">SUM(BH87:BH90)</f>
        <v>0</v>
      </c>
      <c r="BI86" s="21">
        <f t="shared" si="107"/>
        <v>0</v>
      </c>
      <c r="BJ86" s="21">
        <f t="shared" si="107"/>
        <v>0</v>
      </c>
      <c r="BK86" s="21">
        <f t="shared" si="107"/>
        <v>0</v>
      </c>
      <c r="BL86" s="21">
        <f t="shared" si="107"/>
        <v>0</v>
      </c>
      <c r="BM86" s="21">
        <f t="shared" si="107"/>
        <v>0</v>
      </c>
      <c r="BN86" s="21">
        <f t="shared" si="107"/>
        <v>0</v>
      </c>
      <c r="BO86" s="21">
        <f t="shared" si="107"/>
        <v>1750</v>
      </c>
      <c r="BP86" s="21">
        <f t="shared" si="107"/>
        <v>0</v>
      </c>
      <c r="BQ86" s="21">
        <f t="shared" si="107"/>
        <v>385.35200000000003</v>
      </c>
      <c r="BR86" s="21">
        <f t="shared" si="107"/>
        <v>0</v>
      </c>
      <c r="BS86" s="21">
        <f>SUM(BS87:BS90)</f>
        <v>0</v>
      </c>
      <c r="BT86" s="21">
        <f>SUM(BT87:BT90)</f>
        <v>0</v>
      </c>
      <c r="BU86" s="21">
        <f>SUM(BU87:BU90)</f>
        <v>0</v>
      </c>
      <c r="BV86" s="21">
        <f aca="true" t="shared" si="108" ref="BV86:CS86">SUM(BV87:BV90)</f>
        <v>0</v>
      </c>
      <c r="BW86" s="21">
        <f t="shared" si="108"/>
        <v>0</v>
      </c>
      <c r="BX86" s="21">
        <f>SUM(BX87:BX90)</f>
        <v>0</v>
      </c>
      <c r="BY86" s="21">
        <f t="shared" si="108"/>
        <v>0</v>
      </c>
      <c r="BZ86" s="21">
        <f aca="true" t="shared" si="109" ref="BZ86:CE86">SUM(BZ87:BZ90)</f>
        <v>0</v>
      </c>
      <c r="CA86" s="21">
        <f t="shared" si="109"/>
        <v>0</v>
      </c>
      <c r="CB86" s="21">
        <f t="shared" si="109"/>
        <v>0</v>
      </c>
      <c r="CC86" s="21">
        <f t="shared" si="109"/>
        <v>0</v>
      </c>
      <c r="CD86" s="21">
        <f t="shared" si="109"/>
        <v>0</v>
      </c>
      <c r="CE86" s="21">
        <f t="shared" si="109"/>
        <v>0</v>
      </c>
      <c r="CF86" s="21">
        <f t="shared" si="108"/>
        <v>0</v>
      </c>
      <c r="CG86" s="21">
        <f>SUM(CG87:CG90)</f>
        <v>0</v>
      </c>
      <c r="CH86" s="21">
        <f t="shared" si="108"/>
        <v>0</v>
      </c>
      <c r="CI86" s="21">
        <f t="shared" si="108"/>
        <v>0</v>
      </c>
      <c r="CJ86" s="21">
        <f t="shared" si="108"/>
        <v>0</v>
      </c>
      <c r="CK86" s="21">
        <f t="shared" si="108"/>
        <v>0</v>
      </c>
      <c r="CL86" s="21">
        <f t="shared" si="108"/>
        <v>0</v>
      </c>
      <c r="CM86" s="21">
        <f t="shared" si="108"/>
        <v>0</v>
      </c>
      <c r="CN86" s="21">
        <f t="shared" si="108"/>
        <v>0</v>
      </c>
      <c r="CO86" s="21">
        <f t="shared" si="108"/>
        <v>0</v>
      </c>
      <c r="CP86" s="21">
        <f t="shared" si="108"/>
        <v>0</v>
      </c>
      <c r="CQ86" s="21">
        <f t="shared" si="108"/>
        <v>0</v>
      </c>
      <c r="CR86" s="21">
        <f t="shared" si="108"/>
        <v>0</v>
      </c>
      <c r="CS86" s="21">
        <f t="shared" si="108"/>
        <v>0</v>
      </c>
      <c r="CT86" s="21">
        <f>SUM(CT87:CT90)</f>
        <v>0</v>
      </c>
      <c r="CU86" s="21">
        <f>SUM(CU87:CU90)</f>
        <v>0</v>
      </c>
      <c r="CV86" s="21">
        <f>SUM(CV87:CV90)</f>
        <v>0</v>
      </c>
      <c r="CW86" s="21">
        <f>SUM(CW87:CW90)</f>
        <v>0</v>
      </c>
      <c r="CX86" s="21">
        <f>SUM(CX87:CX90)</f>
        <v>0</v>
      </c>
    </row>
    <row r="87" spans="1:102" ht="12.75">
      <c r="A87" s="32" t="s">
        <v>27</v>
      </c>
      <c r="B87" s="7">
        <v>0.8030259468644599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634.11735294315</v>
      </c>
      <c r="AK87" s="7">
        <v>645.095019437845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/>
      <c r="AZ87" s="7"/>
      <c r="BA87" s="7">
        <v>0</v>
      </c>
      <c r="BB87" s="7">
        <v>0</v>
      </c>
      <c r="BC87" s="7">
        <v>0</v>
      </c>
      <c r="BD87" s="7"/>
      <c r="BE87" s="7">
        <v>638.7732208622184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f>BO8</f>
        <v>1750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2.75">
      <c r="A88" s="32" t="s">
        <v>28</v>
      </c>
      <c r="B88" s="7">
        <v>0.020302727486150203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0.03558320839143051</v>
      </c>
      <c r="AK88" s="7">
        <v>0.0764324701334534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/>
      <c r="AZ88" s="7"/>
      <c r="BA88" s="7">
        <v>0</v>
      </c>
      <c r="BB88" s="7">
        <v>0</v>
      </c>
      <c r="BC88" s="7">
        <v>0</v>
      </c>
      <c r="BD88" s="7"/>
      <c r="BE88" s="7">
        <v>0.07859889514731369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2.75">
      <c r="A89" s="32" t="s">
        <v>29</v>
      </c>
      <c r="B89" s="7">
        <v>0.038620785199391675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2443.895573803803</v>
      </c>
      <c r="AK89" s="7">
        <v>1114.6233420051678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/>
      <c r="AZ89" s="7"/>
      <c r="BA89" s="7">
        <v>0</v>
      </c>
      <c r="BB89" s="7">
        <v>0</v>
      </c>
      <c r="BC89" s="7">
        <v>0</v>
      </c>
      <c r="BD89" s="7"/>
      <c r="BE89" s="7">
        <v>1256.8225330372618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f>BQ9</f>
        <v>385.35200000000003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2.75">
      <c r="A90" s="32" t="s">
        <v>30</v>
      </c>
      <c r="B90" s="7">
        <v>0.138050540449998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f>AC10</f>
        <v>30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50.9514900446556</v>
      </c>
      <c r="AK90" s="7">
        <v>27.205206086853572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/>
      <c r="AZ90" s="7"/>
      <c r="BA90" s="7">
        <v>0</v>
      </c>
      <c r="BB90" s="7">
        <v>0</v>
      </c>
      <c r="BC90" s="7">
        <v>0</v>
      </c>
      <c r="BD90" s="7"/>
      <c r="BE90" s="7">
        <v>39.32564720537262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2:10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spans="1:102" ht="12.75">
      <c r="A92" s="25" t="s">
        <v>132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</row>
    <row r="93" spans="1:102" ht="12.75">
      <c r="A93" s="25" t="s">
        <v>0</v>
      </c>
      <c r="B93" s="30">
        <f>SUM(B94:B97)</f>
        <v>9.999999999999998</v>
      </c>
      <c r="C93" s="30">
        <f>SUM(C94:C97)</f>
        <v>626.9999999999999</v>
      </c>
      <c r="D93" s="30">
        <f aca="true" t="shared" si="110" ref="D93:BG93">SUM(D94:D97)</f>
        <v>574.9999999999999</v>
      </c>
      <c r="E93" s="30">
        <f t="shared" si="110"/>
        <v>219</v>
      </c>
      <c r="F93" s="30">
        <f t="shared" si="110"/>
        <v>64</v>
      </c>
      <c r="G93" s="30">
        <f t="shared" si="110"/>
        <v>281</v>
      </c>
      <c r="H93" s="30">
        <f t="shared" si="110"/>
        <v>3621</v>
      </c>
      <c r="I93" s="30">
        <f t="shared" si="110"/>
        <v>55.00000000000001</v>
      </c>
      <c r="J93" s="30">
        <f t="shared" si="110"/>
        <v>17</v>
      </c>
      <c r="K93" s="30">
        <f t="shared" si="110"/>
        <v>42</v>
      </c>
      <c r="L93" s="30">
        <f t="shared" si="110"/>
        <v>341</v>
      </c>
      <c r="M93" s="30">
        <f t="shared" si="110"/>
        <v>180.99999999999997</v>
      </c>
      <c r="N93" s="30">
        <f t="shared" si="110"/>
        <v>30.999999999999993</v>
      </c>
      <c r="O93" s="30">
        <f t="shared" si="110"/>
        <v>2446.3599999999997</v>
      </c>
      <c r="P93" s="30">
        <f t="shared" si="110"/>
        <v>434</v>
      </c>
      <c r="Q93" s="30">
        <f t="shared" si="110"/>
        <v>6027</v>
      </c>
      <c r="R93" s="76">
        <f t="shared" si="110"/>
        <v>602.7</v>
      </c>
      <c r="S93" s="30">
        <f t="shared" si="110"/>
        <v>2617.0000000000005</v>
      </c>
      <c r="T93" s="30">
        <f t="shared" si="110"/>
        <v>792</v>
      </c>
      <c r="U93" s="30">
        <f t="shared" si="110"/>
        <v>726.0000000000001</v>
      </c>
      <c r="V93" s="30">
        <f t="shared" si="110"/>
        <v>11124.999999999998</v>
      </c>
      <c r="W93" s="30">
        <f t="shared" si="110"/>
        <v>1656</v>
      </c>
      <c r="X93" s="30">
        <f t="shared" si="110"/>
        <v>2353.0000000000005</v>
      </c>
      <c r="Y93" s="30">
        <f t="shared" si="110"/>
        <v>7659</v>
      </c>
      <c r="Z93" s="30">
        <f t="shared" si="110"/>
        <v>272</v>
      </c>
      <c r="AA93" s="30">
        <f t="shared" si="110"/>
        <v>2075.9999999999995</v>
      </c>
      <c r="AB93" s="30">
        <f t="shared" si="110"/>
        <v>145</v>
      </c>
      <c r="AC93" s="30">
        <f t="shared" si="110"/>
        <v>3384</v>
      </c>
      <c r="AD93" s="30">
        <f t="shared" si="110"/>
        <v>5545.999999999999</v>
      </c>
      <c r="AE93" s="30">
        <f t="shared" si="110"/>
        <v>465.00000000000006</v>
      </c>
      <c r="AF93" s="30">
        <f t="shared" si="110"/>
        <v>2710</v>
      </c>
      <c r="AG93" s="30">
        <f t="shared" si="110"/>
        <v>2702.0000000000005</v>
      </c>
      <c r="AH93" s="30">
        <f t="shared" si="110"/>
        <v>12546.999999999998</v>
      </c>
      <c r="AI93" s="30">
        <f t="shared" si="110"/>
        <v>13080.617</v>
      </c>
      <c r="AJ93" s="30">
        <f t="shared" si="110"/>
        <v>40141</v>
      </c>
      <c r="AK93" s="30">
        <f>SUM(AK94:AK97)</f>
        <v>8438</v>
      </c>
      <c r="AL93" s="30">
        <f t="shared" si="110"/>
        <v>5238.109000000001</v>
      </c>
      <c r="AM93" s="30">
        <f t="shared" si="110"/>
        <v>34864.00000000001</v>
      </c>
      <c r="AN93" s="30">
        <f t="shared" si="110"/>
        <v>568</v>
      </c>
      <c r="AO93" s="30">
        <f t="shared" si="110"/>
        <v>629</v>
      </c>
      <c r="AP93" s="30">
        <f t="shared" si="110"/>
        <v>11865</v>
      </c>
      <c r="AQ93" s="30">
        <f t="shared" si="110"/>
        <v>3188</v>
      </c>
      <c r="AR93" s="30">
        <f t="shared" si="110"/>
        <v>9168.999999999998</v>
      </c>
      <c r="AS93" s="30">
        <f t="shared" si="110"/>
        <v>2540.0000000000005</v>
      </c>
      <c r="AT93" s="30">
        <f t="shared" si="110"/>
        <v>3904</v>
      </c>
      <c r="AU93" s="30">
        <f t="shared" si="110"/>
        <v>849.0000000000001</v>
      </c>
      <c r="AV93" s="30">
        <f t="shared" si="110"/>
        <v>1588</v>
      </c>
      <c r="AW93" s="30">
        <f t="shared" si="110"/>
        <v>693</v>
      </c>
      <c r="AX93" s="30">
        <f t="shared" si="110"/>
        <v>538</v>
      </c>
      <c r="AY93" s="30"/>
      <c r="AZ93" s="30"/>
      <c r="BA93" s="30">
        <f t="shared" si="110"/>
        <v>4881</v>
      </c>
      <c r="BB93" s="30">
        <f>SUM(BB94:BB97)</f>
        <v>976.2000000000002</v>
      </c>
      <c r="BC93" s="30">
        <f t="shared" si="110"/>
        <v>2509</v>
      </c>
      <c r="BD93" s="30"/>
      <c r="BE93" s="30">
        <f t="shared" si="110"/>
        <v>2987</v>
      </c>
      <c r="BF93" s="30">
        <f t="shared" si="110"/>
        <v>388</v>
      </c>
      <c r="BG93" s="30">
        <f t="shared" si="110"/>
        <v>10.999999999999998</v>
      </c>
      <c r="BH93" s="30">
        <f aca="true" t="shared" si="111" ref="BH93:CS93">SUM(BH94:BH97)</f>
        <v>16134</v>
      </c>
      <c r="BI93" s="30">
        <f t="shared" si="111"/>
        <v>1962</v>
      </c>
      <c r="BJ93" s="30">
        <f t="shared" si="111"/>
        <v>1635</v>
      </c>
      <c r="BK93" s="30">
        <f t="shared" si="111"/>
        <v>145</v>
      </c>
      <c r="BL93" s="30">
        <f t="shared" si="111"/>
        <v>1017</v>
      </c>
      <c r="BM93" s="30">
        <f t="shared" si="111"/>
        <v>70348</v>
      </c>
      <c r="BN93" s="30">
        <f t="shared" si="111"/>
        <v>0</v>
      </c>
      <c r="BO93" s="30">
        <f t="shared" si="111"/>
        <v>208557.00000000003</v>
      </c>
      <c r="BP93" s="30">
        <f t="shared" si="111"/>
        <v>125873</v>
      </c>
      <c r="BQ93" s="30">
        <f t="shared" si="111"/>
        <v>1746.6979999999999</v>
      </c>
      <c r="BR93" s="30">
        <f t="shared" si="111"/>
        <v>490.00000000000006</v>
      </c>
      <c r="BS93" s="30">
        <f>SUM(BS94:BS97)</f>
        <v>0</v>
      </c>
      <c r="BT93" s="30">
        <f t="shared" si="111"/>
        <v>1314</v>
      </c>
      <c r="BU93" s="30">
        <f t="shared" si="111"/>
        <v>10002</v>
      </c>
      <c r="BV93" s="30">
        <f t="shared" si="111"/>
        <v>41137</v>
      </c>
      <c r="BW93" s="30">
        <f t="shared" si="111"/>
        <v>4519</v>
      </c>
      <c r="BX93" s="30">
        <f>SUM(BX94:BX97)</f>
        <v>1314</v>
      </c>
      <c r="BY93" s="30">
        <f t="shared" si="111"/>
        <v>265.296</v>
      </c>
      <c r="BZ93" s="30">
        <f aca="true" t="shared" si="112" ref="BZ93:CE93">SUM(BZ94:BZ97)</f>
        <v>0</v>
      </c>
      <c r="CA93" s="30">
        <f t="shared" si="112"/>
        <v>0</v>
      </c>
      <c r="CB93" s="30">
        <f t="shared" si="112"/>
        <v>0</v>
      </c>
      <c r="CC93" s="30">
        <f t="shared" si="112"/>
        <v>0</v>
      </c>
      <c r="CD93" s="30">
        <f t="shared" si="112"/>
        <v>0</v>
      </c>
      <c r="CE93" s="30">
        <f t="shared" si="112"/>
        <v>0</v>
      </c>
      <c r="CF93" s="30">
        <f t="shared" si="111"/>
        <v>16971</v>
      </c>
      <c r="CG93" s="30">
        <f>SUM(CG94:CG97)</f>
        <v>1100</v>
      </c>
      <c r="CH93" s="30">
        <f t="shared" si="111"/>
        <v>96</v>
      </c>
      <c r="CI93" s="30">
        <f t="shared" si="111"/>
        <v>2245.2519999999995</v>
      </c>
      <c r="CJ93" s="30">
        <f t="shared" si="111"/>
        <v>264</v>
      </c>
      <c r="CK93" s="30">
        <f t="shared" si="111"/>
        <v>3484</v>
      </c>
      <c r="CL93" s="30">
        <f t="shared" si="111"/>
        <v>191</v>
      </c>
      <c r="CM93" s="30">
        <f t="shared" si="111"/>
        <v>197</v>
      </c>
      <c r="CN93" s="30">
        <f t="shared" si="111"/>
        <v>912</v>
      </c>
      <c r="CO93" s="30">
        <f t="shared" si="111"/>
        <v>977</v>
      </c>
      <c r="CP93" s="30">
        <f t="shared" si="111"/>
        <v>269.00000000000006</v>
      </c>
      <c r="CQ93" s="30">
        <f t="shared" si="111"/>
        <v>104</v>
      </c>
      <c r="CR93" s="30">
        <f t="shared" si="111"/>
        <v>53</v>
      </c>
      <c r="CS93" s="30">
        <f t="shared" si="111"/>
        <v>4</v>
      </c>
      <c r="CT93" s="30">
        <f>SUM(CT94:CT97)</f>
        <v>817</v>
      </c>
      <c r="CU93" s="30">
        <f>SUM(CU94:CU97)</f>
        <v>120</v>
      </c>
      <c r="CV93" s="30">
        <f>SUM(CV94:CV97)</f>
        <v>4.999999999999999</v>
      </c>
      <c r="CW93" s="30">
        <f>SUM(CW94:CW97)</f>
        <v>696</v>
      </c>
      <c r="CX93" s="30">
        <f>SUM(CX94:CX97)</f>
        <v>189</v>
      </c>
    </row>
    <row r="94" spans="1:102" ht="12.75">
      <c r="A94" s="28" t="s">
        <v>27</v>
      </c>
      <c r="B94" s="29">
        <f aca="true" t="shared" si="113" ref="B94:Z94">B78+B60+B43+B87+B67</f>
        <v>7.904702822586031</v>
      </c>
      <c r="C94" s="29">
        <f t="shared" si="113"/>
        <v>604.1539960203572</v>
      </c>
      <c r="D94" s="29">
        <f t="shared" si="113"/>
        <v>561.5352719250733</v>
      </c>
      <c r="E94" s="29">
        <f t="shared" si="113"/>
        <v>205.07921643469007</v>
      </c>
      <c r="F94" s="29">
        <f t="shared" si="113"/>
        <v>63.12178387650086</v>
      </c>
      <c r="G94" s="29">
        <f t="shared" si="113"/>
        <v>162.03138376352365</v>
      </c>
      <c r="H94" s="29">
        <f t="shared" si="113"/>
        <v>3524.0013637745365</v>
      </c>
      <c r="I94" s="29">
        <f t="shared" si="113"/>
        <v>47.17116031476202</v>
      </c>
      <c r="J94" s="29">
        <f t="shared" si="113"/>
        <v>16.070998278829602</v>
      </c>
      <c r="K94" s="29">
        <f t="shared" si="113"/>
        <v>10.794975279881767</v>
      </c>
      <c r="L94" s="29">
        <f t="shared" si="113"/>
        <v>304.88350673905813</v>
      </c>
      <c r="M94" s="29">
        <f t="shared" si="113"/>
        <v>162.54255359330355</v>
      </c>
      <c r="N94" s="29">
        <f t="shared" si="113"/>
        <v>4.90649598133989</v>
      </c>
      <c r="O94" s="29">
        <f t="shared" si="113"/>
        <v>2146.123590276552</v>
      </c>
      <c r="P94" s="29">
        <f t="shared" si="113"/>
        <v>178.1934838616361</v>
      </c>
      <c r="Q94" s="29">
        <f t="shared" si="113"/>
        <v>4731.289318405768</v>
      </c>
      <c r="R94" s="29">
        <f t="shared" si="113"/>
        <v>472.0621101803561</v>
      </c>
      <c r="S94" s="29">
        <f t="shared" si="113"/>
        <v>2267.5121378635686</v>
      </c>
      <c r="T94" s="29">
        <f t="shared" si="113"/>
        <v>161.33598236648217</v>
      </c>
      <c r="U94" s="29">
        <f t="shared" si="113"/>
        <v>339.32312114938844</v>
      </c>
      <c r="V94" s="29">
        <f t="shared" si="113"/>
        <v>5217.785641764149</v>
      </c>
      <c r="W94" s="29">
        <f t="shared" si="113"/>
        <v>770.806294905829</v>
      </c>
      <c r="X94" s="29">
        <f t="shared" si="113"/>
        <v>1847.17838441585</v>
      </c>
      <c r="Y94" s="29">
        <f t="shared" si="113"/>
        <v>612.9248924387377</v>
      </c>
      <c r="Z94" s="29">
        <f t="shared" si="113"/>
        <v>21.76727650389563</v>
      </c>
      <c r="AA94" s="29">
        <f aca="true" t="shared" si="114" ref="AA94:AB97">AA78+AA60+AA43+AA87</f>
        <v>1542.1100220165295</v>
      </c>
      <c r="AB94" s="29">
        <f t="shared" si="114"/>
        <v>141.41512609135958</v>
      </c>
      <c r="AC94" s="29">
        <f aca="true" t="shared" si="115" ref="AC94:AX94">AC78+AC60+AC43+AC87+AC67</f>
        <v>683.3535353535353</v>
      </c>
      <c r="AD94" s="29">
        <f t="shared" si="115"/>
        <v>5522.404189686825</v>
      </c>
      <c r="AE94" s="29">
        <f t="shared" si="115"/>
        <v>464.4261081744603</v>
      </c>
      <c r="AF94" s="29">
        <f t="shared" si="115"/>
        <v>0</v>
      </c>
      <c r="AG94" s="29">
        <f t="shared" si="115"/>
        <v>2696.9456711295365</v>
      </c>
      <c r="AH94" s="29">
        <f t="shared" si="115"/>
        <v>1896.8500938331529</v>
      </c>
      <c r="AI94" s="29">
        <f t="shared" si="115"/>
        <v>4686.31722627796</v>
      </c>
      <c r="AJ94" s="29">
        <f t="shared" si="115"/>
        <v>8189.807744425242</v>
      </c>
      <c r="AK94" s="29">
        <f t="shared" si="115"/>
        <v>2208.8459099972797</v>
      </c>
      <c r="AL94" s="29">
        <f t="shared" si="115"/>
        <v>2314.802166981153</v>
      </c>
      <c r="AM94" s="29">
        <f t="shared" si="115"/>
        <v>27324.115722980678</v>
      </c>
      <c r="AN94" s="29">
        <f t="shared" si="115"/>
        <v>505.52749054996343</v>
      </c>
      <c r="AO94" s="29">
        <f t="shared" si="115"/>
        <v>171.644961927332</v>
      </c>
      <c r="AP94" s="29">
        <f t="shared" si="115"/>
        <v>3109.2006612659893</v>
      </c>
      <c r="AQ94" s="29">
        <f t="shared" si="115"/>
        <v>1435.2459161706977</v>
      </c>
      <c r="AR94" s="29">
        <f t="shared" si="115"/>
        <v>1843.5674619248566</v>
      </c>
      <c r="AS94" s="29">
        <f t="shared" si="115"/>
        <v>405.08798857336865</v>
      </c>
      <c r="AT94" s="29">
        <f t="shared" si="115"/>
        <v>1563.0411931940528</v>
      </c>
      <c r="AU94" s="29">
        <f t="shared" si="115"/>
        <v>384.47254554676397</v>
      </c>
      <c r="AV94" s="29">
        <f t="shared" si="115"/>
        <v>1281.2429701487165</v>
      </c>
      <c r="AW94" s="29">
        <f t="shared" si="115"/>
        <v>545.8604112936623</v>
      </c>
      <c r="AX94" s="29">
        <f t="shared" si="115"/>
        <v>161.28666342570085</v>
      </c>
      <c r="AY94" s="29"/>
      <c r="AZ94" s="29"/>
      <c r="BA94" s="29">
        <f>BA78+BA60+BA43+BA87+BA67</f>
        <v>820.3511381526758</v>
      </c>
      <c r="BB94" s="29">
        <f>BB78+BB60+BB43+BB87+BB67</f>
        <v>164.07022763053516</v>
      </c>
      <c r="BC94" s="29">
        <f>BC78+BC60+BC43+BC87+BC67</f>
        <v>580.4571178030627</v>
      </c>
      <c r="BD94" s="29"/>
      <c r="BE94" s="29">
        <f aca="true" t="shared" si="116" ref="BE94:BS94">BE78+BE60+BE43+BE87+BE67</f>
        <v>985.6688618171318</v>
      </c>
      <c r="BF94" s="29">
        <f t="shared" si="116"/>
        <v>57.4379173414332</v>
      </c>
      <c r="BG94" s="29">
        <f t="shared" si="116"/>
        <v>6.385057471264368</v>
      </c>
      <c r="BH94" s="29">
        <f t="shared" si="116"/>
        <v>1387.1123979671938</v>
      </c>
      <c r="BI94" s="29">
        <f t="shared" si="116"/>
        <v>536.4388996258388</v>
      </c>
      <c r="BJ94" s="29">
        <f t="shared" si="116"/>
        <v>525.9685866830491</v>
      </c>
      <c r="BK94" s="29">
        <f t="shared" si="116"/>
        <v>55.630578859088544</v>
      </c>
      <c r="BL94" s="29">
        <f t="shared" si="116"/>
        <v>326.90387142423936</v>
      </c>
      <c r="BM94" s="29">
        <f t="shared" si="116"/>
        <v>13045.859076400158</v>
      </c>
      <c r="BN94" s="29">
        <f t="shared" si="116"/>
        <v>0</v>
      </c>
      <c r="BO94" s="29">
        <f t="shared" si="116"/>
        <v>34469.1820302939</v>
      </c>
      <c r="BP94" s="29">
        <f t="shared" si="116"/>
        <v>19914.517398826847</v>
      </c>
      <c r="BQ94" s="29">
        <f t="shared" si="116"/>
        <v>292.80755876478725</v>
      </c>
      <c r="BR94" s="29">
        <f t="shared" si="116"/>
        <v>105.39253341527115</v>
      </c>
      <c r="BS94" s="29">
        <f t="shared" si="116"/>
        <v>0</v>
      </c>
      <c r="BT94" s="29">
        <v>242.11467001183428</v>
      </c>
      <c r="BU94" s="29">
        <v>3832.4136202477507</v>
      </c>
      <c r="BV94" s="29">
        <f aca="true" t="shared" si="117" ref="BV94:CX94">BV78+BV60+BV43+BV87+BV67</f>
        <v>1047.7698068892457</v>
      </c>
      <c r="BW94" s="29">
        <f t="shared" si="117"/>
        <v>0</v>
      </c>
      <c r="BX94" s="29">
        <f t="shared" si="117"/>
        <v>0</v>
      </c>
      <c r="BY94" s="29">
        <f t="shared" si="117"/>
        <v>6.769790425746796</v>
      </c>
      <c r="BZ94" s="29">
        <f t="shared" si="117"/>
        <v>0</v>
      </c>
      <c r="CA94" s="29">
        <f t="shared" si="117"/>
        <v>0</v>
      </c>
      <c r="CB94" s="29">
        <f t="shared" si="117"/>
        <v>0</v>
      </c>
      <c r="CC94" s="29">
        <f t="shared" si="117"/>
        <v>0</v>
      </c>
      <c r="CD94" s="29">
        <f t="shared" si="117"/>
        <v>0</v>
      </c>
      <c r="CE94" s="29">
        <f t="shared" si="117"/>
        <v>0</v>
      </c>
      <c r="CF94" s="29">
        <f t="shared" si="117"/>
        <v>2685.0021432355666</v>
      </c>
      <c r="CG94" s="29">
        <f t="shared" si="117"/>
        <v>28.01727854676253</v>
      </c>
      <c r="CH94" s="29">
        <f t="shared" si="117"/>
        <v>24.203318037416164</v>
      </c>
      <c r="CI94" s="29">
        <f t="shared" si="117"/>
        <v>331.24182166472747</v>
      </c>
      <c r="CJ94" s="29">
        <f t="shared" si="117"/>
        <v>65.27039831549395</v>
      </c>
      <c r="CK94" s="29">
        <f t="shared" si="117"/>
        <v>1313.7958063361998</v>
      </c>
      <c r="CL94" s="29">
        <f t="shared" si="117"/>
        <v>57.253071253071255</v>
      </c>
      <c r="CM94" s="29">
        <f t="shared" si="117"/>
        <v>55.740948739395385</v>
      </c>
      <c r="CN94" s="29">
        <f t="shared" si="117"/>
        <v>314.11903225806446</v>
      </c>
      <c r="CO94" s="29">
        <f t="shared" si="117"/>
        <v>360.28340068190425</v>
      </c>
      <c r="CP94" s="29">
        <f t="shared" si="117"/>
        <v>73.90162761581112</v>
      </c>
      <c r="CQ94" s="29">
        <f t="shared" si="117"/>
        <v>28.363636363636363</v>
      </c>
      <c r="CR94" s="29">
        <f t="shared" si="117"/>
        <v>7.958466453674121</v>
      </c>
      <c r="CS94" s="29">
        <f t="shared" si="117"/>
        <v>0.5919282511210763</v>
      </c>
      <c r="CT94" s="29">
        <f t="shared" si="117"/>
        <v>277.6233602421796</v>
      </c>
      <c r="CU94" s="29">
        <f t="shared" si="117"/>
        <v>25.753424657534246</v>
      </c>
      <c r="CV94" s="29">
        <f t="shared" si="117"/>
        <v>2.973977695167286</v>
      </c>
      <c r="CW94" s="29">
        <f t="shared" si="117"/>
        <v>268.6151779717932</v>
      </c>
      <c r="CX94" s="29">
        <f t="shared" si="117"/>
        <v>43.962482946794</v>
      </c>
    </row>
    <row r="95" spans="1:102" ht="12.75">
      <c r="A95" s="28" t="s">
        <v>28</v>
      </c>
      <c r="B95" s="29">
        <f aca="true" t="shared" si="118" ref="B95:Z95">B79+B61+B44+B88</f>
        <v>0.38238463316277443</v>
      </c>
      <c r="C95" s="29">
        <f t="shared" si="118"/>
        <v>1.8498939431272938</v>
      </c>
      <c r="D95" s="29">
        <f t="shared" si="118"/>
        <v>1.458503975255887</v>
      </c>
      <c r="E95" s="29">
        <f t="shared" si="118"/>
        <v>9.368378172235445</v>
      </c>
      <c r="F95" s="29">
        <f t="shared" si="118"/>
        <v>0.07318467695826186</v>
      </c>
      <c r="G95" s="29">
        <f t="shared" si="118"/>
        <v>4.037830661092023</v>
      </c>
      <c r="H95" s="29">
        <f t="shared" si="118"/>
        <v>26.884607094278856</v>
      </c>
      <c r="I95" s="29">
        <f t="shared" si="118"/>
        <v>5.812193866313424</v>
      </c>
      <c r="J95" s="29">
        <f t="shared" si="118"/>
        <v>0.6510327022375215</v>
      </c>
      <c r="K95" s="29">
        <f t="shared" si="118"/>
        <v>0.0883536070184926</v>
      </c>
      <c r="L95" s="29">
        <f t="shared" si="118"/>
        <v>2.654897538111057</v>
      </c>
      <c r="M95" s="29">
        <f t="shared" si="118"/>
        <v>0.7312126403623205</v>
      </c>
      <c r="N95" s="29">
        <f t="shared" si="118"/>
        <v>0.12006485480631594</v>
      </c>
      <c r="O95" s="29">
        <f t="shared" si="118"/>
        <v>33.98280912538234</v>
      </c>
      <c r="P95" s="29">
        <f t="shared" si="118"/>
        <v>2.6706531991779947</v>
      </c>
      <c r="Q95" s="29">
        <f t="shared" si="118"/>
        <v>207.99769360182466</v>
      </c>
      <c r="R95" s="29">
        <f t="shared" si="118"/>
        <v>20.909165166515038</v>
      </c>
      <c r="S95" s="29">
        <f t="shared" si="118"/>
        <v>157.7804535231906</v>
      </c>
      <c r="T95" s="29">
        <f t="shared" si="118"/>
        <v>4.25886584219504</v>
      </c>
      <c r="U95" s="29">
        <f t="shared" si="118"/>
        <v>13.402475048125702</v>
      </c>
      <c r="V95" s="29">
        <f t="shared" si="118"/>
        <v>96.13810387234159</v>
      </c>
      <c r="W95" s="29">
        <f t="shared" si="118"/>
        <v>14.234385891536036</v>
      </c>
      <c r="X95" s="29">
        <f t="shared" si="118"/>
        <v>34.06844079784341</v>
      </c>
      <c r="Y95" s="29">
        <f t="shared" si="118"/>
        <v>4.980451557493985</v>
      </c>
      <c r="Z95" s="29">
        <f t="shared" si="118"/>
        <v>0.1768746342392432</v>
      </c>
      <c r="AA95" s="29">
        <f t="shared" si="114"/>
        <v>106.12313241303494</v>
      </c>
      <c r="AB95" s="29">
        <f t="shared" si="114"/>
        <v>1.5038126051577143</v>
      </c>
      <c r="AC95" s="29">
        <f aca="true" t="shared" si="119" ref="AC95:AX95">AC79+AC61+AC44+AC88</f>
        <v>0</v>
      </c>
      <c r="AD95" s="29">
        <f t="shared" si="119"/>
        <v>0.06128039915718636</v>
      </c>
      <c r="AE95" s="29">
        <f t="shared" si="119"/>
        <v>0.5725669255184037</v>
      </c>
      <c r="AF95" s="29">
        <f t="shared" si="119"/>
        <v>0</v>
      </c>
      <c r="AG95" s="29">
        <f t="shared" si="119"/>
        <v>0.012639145455440301</v>
      </c>
      <c r="AH95" s="29">
        <f t="shared" si="119"/>
        <v>0.020863337154858646</v>
      </c>
      <c r="AI95" s="29">
        <f t="shared" si="119"/>
        <v>5.429886415128462</v>
      </c>
      <c r="AJ95" s="29">
        <f t="shared" si="119"/>
        <v>1.800142134084941</v>
      </c>
      <c r="AK95" s="29">
        <f t="shared" si="119"/>
        <v>0.4170283508654428</v>
      </c>
      <c r="AL95" s="29">
        <f t="shared" si="119"/>
        <v>0.0018543832321369941</v>
      </c>
      <c r="AM95" s="29">
        <f t="shared" si="119"/>
        <v>2.7755211025044666</v>
      </c>
      <c r="AN95" s="29">
        <f t="shared" si="119"/>
        <v>0.6964228810806453</v>
      </c>
      <c r="AO95" s="29">
        <f t="shared" si="119"/>
        <v>0.0011982175051876067</v>
      </c>
      <c r="AP95" s="29">
        <f t="shared" si="119"/>
        <v>2.782162145110092</v>
      </c>
      <c r="AQ95" s="29">
        <f t="shared" si="119"/>
        <v>0</v>
      </c>
      <c r="AR95" s="29">
        <f t="shared" si="119"/>
        <v>0.1678454517954393</v>
      </c>
      <c r="AS95" s="29">
        <f t="shared" si="119"/>
        <v>0</v>
      </c>
      <c r="AT95" s="29">
        <f t="shared" si="119"/>
        <v>0.3047861354672872</v>
      </c>
      <c r="AU95" s="29">
        <f t="shared" si="119"/>
        <v>0.3423028077283174</v>
      </c>
      <c r="AV95" s="29">
        <f t="shared" si="119"/>
        <v>0.0793838516093322</v>
      </c>
      <c r="AW95" s="29">
        <f t="shared" si="119"/>
        <v>0.18798102578624415</v>
      </c>
      <c r="AX95" s="29">
        <f t="shared" si="119"/>
        <v>0</v>
      </c>
      <c r="AY95" s="29"/>
      <c r="AZ95" s="29"/>
      <c r="BA95" s="29">
        <f aca="true" t="shared" si="120" ref="BA95:BC97">BA79+BA61+BA44+BA88</f>
        <v>0</v>
      </c>
      <c r="BB95" s="29">
        <f t="shared" si="120"/>
        <v>0</v>
      </c>
      <c r="BC95" s="29">
        <f t="shared" si="120"/>
        <v>0</v>
      </c>
      <c r="BD95" s="29"/>
      <c r="BE95" s="29">
        <f aca="true" t="shared" si="121" ref="BE95:BS95">BE79+BE61+BE44+BE88</f>
        <v>1.3285988951473138</v>
      </c>
      <c r="BF95" s="29">
        <f t="shared" si="121"/>
        <v>0</v>
      </c>
      <c r="BG95" s="29">
        <f t="shared" si="121"/>
        <v>0</v>
      </c>
      <c r="BH95" s="29">
        <f t="shared" si="121"/>
        <v>81.41700999437957</v>
      </c>
      <c r="BI95" s="29">
        <f t="shared" si="121"/>
        <v>0.3322949117341636</v>
      </c>
      <c r="BJ95" s="29">
        <f t="shared" si="121"/>
        <v>0</v>
      </c>
      <c r="BK95" s="29">
        <f t="shared" si="121"/>
        <v>0.05064617534055187</v>
      </c>
      <c r="BL95" s="29">
        <f t="shared" si="121"/>
        <v>0</v>
      </c>
      <c r="BM95" s="29">
        <f t="shared" si="121"/>
        <v>0</v>
      </c>
      <c r="BN95" s="29">
        <f t="shared" si="121"/>
        <v>0</v>
      </c>
      <c r="BO95" s="29">
        <f t="shared" si="121"/>
        <v>1.801666080424332</v>
      </c>
      <c r="BP95" s="29">
        <f t="shared" si="121"/>
        <v>1.0965833581128877</v>
      </c>
      <c r="BQ95" s="29">
        <f t="shared" si="121"/>
        <v>0</v>
      </c>
      <c r="BR95" s="29">
        <f t="shared" si="121"/>
        <v>0</v>
      </c>
      <c r="BS95" s="29">
        <f t="shared" si="121"/>
        <v>0</v>
      </c>
      <c r="BT95" s="29">
        <v>0</v>
      </c>
      <c r="BU95" s="29">
        <v>0</v>
      </c>
      <c r="BV95" s="29">
        <f aca="true" t="shared" si="122" ref="BV95:CX95">BV79+BV61+BV44+BV88</f>
        <v>0</v>
      </c>
      <c r="BW95" s="29">
        <f t="shared" si="122"/>
        <v>0</v>
      </c>
      <c r="BX95" s="29">
        <f t="shared" si="122"/>
        <v>0</v>
      </c>
      <c r="BY95" s="29">
        <f t="shared" si="122"/>
        <v>0</v>
      </c>
      <c r="BZ95" s="29">
        <f t="shared" si="122"/>
        <v>0</v>
      </c>
      <c r="CA95" s="29">
        <f t="shared" si="122"/>
        <v>0</v>
      </c>
      <c r="CB95" s="29">
        <f t="shared" si="122"/>
        <v>0</v>
      </c>
      <c r="CC95" s="29">
        <f t="shared" si="122"/>
        <v>0</v>
      </c>
      <c r="CD95" s="29">
        <f t="shared" si="122"/>
        <v>0</v>
      </c>
      <c r="CE95" s="29">
        <f t="shared" si="122"/>
        <v>0</v>
      </c>
      <c r="CF95" s="29">
        <f t="shared" si="122"/>
        <v>0.1478483564428735</v>
      </c>
      <c r="CG95" s="29">
        <f t="shared" si="122"/>
        <v>0</v>
      </c>
      <c r="CH95" s="29">
        <f t="shared" si="122"/>
        <v>0.07624426403106248</v>
      </c>
      <c r="CI95" s="29">
        <f t="shared" si="122"/>
        <v>0.02247997154447604</v>
      </c>
      <c r="CJ95" s="29">
        <f t="shared" si="122"/>
        <v>0</v>
      </c>
      <c r="CK95" s="29">
        <f t="shared" si="122"/>
        <v>9.586041548039866</v>
      </c>
      <c r="CL95" s="29">
        <f t="shared" si="122"/>
        <v>0</v>
      </c>
      <c r="CM95" s="29">
        <f t="shared" si="122"/>
        <v>0</v>
      </c>
      <c r="CN95" s="29">
        <f t="shared" si="122"/>
        <v>0.018387096774193548</v>
      </c>
      <c r="CO95" s="29">
        <f t="shared" si="122"/>
        <v>5.335932567243338</v>
      </c>
      <c r="CP95" s="29">
        <f t="shared" si="122"/>
        <v>0</v>
      </c>
      <c r="CQ95" s="29">
        <f t="shared" si="122"/>
        <v>0</v>
      </c>
      <c r="CR95" s="29">
        <f t="shared" si="122"/>
        <v>0</v>
      </c>
      <c r="CS95" s="29">
        <f t="shared" si="122"/>
        <v>0</v>
      </c>
      <c r="CT95" s="29">
        <f t="shared" si="122"/>
        <v>0</v>
      </c>
      <c r="CU95" s="29">
        <f t="shared" si="122"/>
        <v>0</v>
      </c>
      <c r="CV95" s="29">
        <f t="shared" si="122"/>
        <v>0</v>
      </c>
      <c r="CW95" s="29">
        <f t="shared" si="122"/>
        <v>0</v>
      </c>
      <c r="CX95" s="29">
        <f t="shared" si="122"/>
        <v>0</v>
      </c>
    </row>
    <row r="96" spans="1:102" ht="12.75">
      <c r="A96" s="28" t="s">
        <v>29</v>
      </c>
      <c r="B96" s="29">
        <f aca="true" t="shared" si="123" ref="B96:Z96">B80+B62+B45+B89</f>
        <v>0.37343569550596356</v>
      </c>
      <c r="C96" s="29">
        <f t="shared" si="123"/>
        <v>20.442373858893284</v>
      </c>
      <c r="D96" s="29">
        <f t="shared" si="123"/>
        <v>11.309099486784065</v>
      </c>
      <c r="E96" s="29">
        <f t="shared" si="123"/>
        <v>3.558737626283433</v>
      </c>
      <c r="F96" s="29">
        <f t="shared" si="123"/>
        <v>0.7684391080617495</v>
      </c>
      <c r="G96" s="29">
        <f t="shared" si="123"/>
        <v>25.403757499401067</v>
      </c>
      <c r="H96" s="29">
        <f t="shared" si="123"/>
        <v>65.0692604632396</v>
      </c>
      <c r="I96" s="29">
        <f t="shared" si="123"/>
        <v>0.5181032651385955</v>
      </c>
      <c r="J96" s="29">
        <f t="shared" si="123"/>
        <v>0.2487091222030981</v>
      </c>
      <c r="K96" s="29">
        <f t="shared" si="123"/>
        <v>3.398614649248351</v>
      </c>
      <c r="L96" s="29">
        <f t="shared" si="123"/>
        <v>19.175516363739504</v>
      </c>
      <c r="M96" s="29">
        <f t="shared" si="123"/>
        <v>10.10528971357746</v>
      </c>
      <c r="N96" s="29">
        <f t="shared" si="123"/>
        <v>1.986995167428304</v>
      </c>
      <c r="O96" s="29">
        <f t="shared" si="123"/>
        <v>183.86975843245227</v>
      </c>
      <c r="P96" s="29">
        <f t="shared" si="123"/>
        <v>153.25374358798828</v>
      </c>
      <c r="Q96" s="29">
        <f t="shared" si="123"/>
        <v>742.928204234163</v>
      </c>
      <c r="R96" s="29">
        <f t="shared" si="123"/>
        <v>74.96119939096153</v>
      </c>
      <c r="S96" s="29">
        <f t="shared" si="123"/>
        <v>159.6708523766863</v>
      </c>
      <c r="T96" s="29">
        <f t="shared" si="123"/>
        <v>53.75194781758543</v>
      </c>
      <c r="U96" s="29">
        <f t="shared" si="123"/>
        <v>92.67652432429723</v>
      </c>
      <c r="V96" s="29">
        <f t="shared" si="123"/>
        <v>4763.466381501534</v>
      </c>
      <c r="W96" s="29">
        <f t="shared" si="123"/>
        <v>714.5851135726563</v>
      </c>
      <c r="X96" s="29">
        <f t="shared" si="123"/>
        <v>185.23881601913916</v>
      </c>
      <c r="Y96" s="29">
        <f t="shared" si="123"/>
        <v>503.55765004075045</v>
      </c>
      <c r="Z96" s="29">
        <f t="shared" si="123"/>
        <v>17.88323290391489</v>
      </c>
      <c r="AA96" s="29">
        <f t="shared" si="114"/>
        <v>335.86656631016405</v>
      </c>
      <c r="AB96" s="29">
        <f t="shared" si="114"/>
        <v>2.081061303482695</v>
      </c>
      <c r="AC96" s="29">
        <f aca="true" t="shared" si="124" ref="AC96:AX96">AC80+AC62+AC45+AC89</f>
        <v>1.0505050505050506</v>
      </c>
      <c r="AD96" s="29">
        <f t="shared" si="124"/>
        <v>17.373952080848632</v>
      </c>
      <c r="AE96" s="29">
        <f t="shared" si="124"/>
        <v>0.0013249000213320875</v>
      </c>
      <c r="AF96" s="29">
        <f t="shared" si="124"/>
        <v>2710</v>
      </c>
      <c r="AG96" s="29">
        <f t="shared" si="124"/>
        <v>5.041689725008275</v>
      </c>
      <c r="AH96" s="29">
        <f t="shared" si="124"/>
        <v>5316.272214635859</v>
      </c>
      <c r="AI96" s="29">
        <f t="shared" si="124"/>
        <v>8137.690376853926</v>
      </c>
      <c r="AJ96" s="29">
        <f t="shared" si="124"/>
        <v>31296.991596589534</v>
      </c>
      <c r="AK96" s="29">
        <f t="shared" si="124"/>
        <v>6080.358225914037</v>
      </c>
      <c r="AL96" s="29">
        <f t="shared" si="124"/>
        <v>2856.1491183698054</v>
      </c>
      <c r="AM96" s="29">
        <f t="shared" si="124"/>
        <v>6693.880975183712</v>
      </c>
      <c r="AN96" s="29">
        <f t="shared" si="124"/>
        <v>55.673262381375736</v>
      </c>
      <c r="AO96" s="29">
        <f t="shared" si="124"/>
        <v>449.3399139292369</v>
      </c>
      <c r="AP96" s="29">
        <f t="shared" si="124"/>
        <v>8129.759941645039</v>
      </c>
      <c r="AQ96" s="29">
        <f t="shared" si="124"/>
        <v>1690.2818791946308</v>
      </c>
      <c r="AR96" s="29">
        <f t="shared" si="124"/>
        <v>7248.0961020876985</v>
      </c>
      <c r="AS96" s="29">
        <f t="shared" si="124"/>
        <v>2120.454311621563</v>
      </c>
      <c r="AT96" s="29">
        <f t="shared" si="124"/>
        <v>2200.8176383797204</v>
      </c>
      <c r="AU96" s="29">
        <f t="shared" si="124"/>
        <v>447.3299258086842</v>
      </c>
      <c r="AV96" s="29">
        <f t="shared" si="124"/>
        <v>287.6908636366434</v>
      </c>
      <c r="AW96" s="29">
        <f t="shared" si="124"/>
        <v>137.3266856641298</v>
      </c>
      <c r="AX96" s="29">
        <f t="shared" si="124"/>
        <v>352.1716091395235</v>
      </c>
      <c r="AY96" s="29"/>
      <c r="AZ96" s="29"/>
      <c r="BA96" s="29">
        <f t="shared" si="120"/>
        <v>3884.3507303342285</v>
      </c>
      <c r="BB96" s="29">
        <f t="shared" si="120"/>
        <v>776.8701460668459</v>
      </c>
      <c r="BC96" s="29">
        <f t="shared" si="120"/>
        <v>1903.751240482505</v>
      </c>
      <c r="BD96" s="29"/>
      <c r="BE96" s="29">
        <f aca="true" t="shared" si="125" ref="BE96:BS96">BE80+BE62+BE45+BE89</f>
        <v>1938.1874864740803</v>
      </c>
      <c r="BF96" s="29">
        <f t="shared" si="125"/>
        <v>318.7139019330537</v>
      </c>
      <c r="BG96" s="29">
        <f t="shared" si="125"/>
        <v>3.679438058748403</v>
      </c>
      <c r="BH96" s="29">
        <f t="shared" si="125"/>
        <v>12080.873445141728</v>
      </c>
      <c r="BI96" s="29">
        <f t="shared" si="125"/>
        <v>1349.6675953387667</v>
      </c>
      <c r="BJ96" s="29">
        <f t="shared" si="125"/>
        <v>1059.584199032887</v>
      </c>
      <c r="BK96" s="29">
        <f t="shared" si="125"/>
        <v>80.3100060898385</v>
      </c>
      <c r="BL96" s="29">
        <f t="shared" si="125"/>
        <v>690.0961285757606</v>
      </c>
      <c r="BM96" s="29">
        <f t="shared" si="125"/>
        <v>50258.20087498103</v>
      </c>
      <c r="BN96" s="29">
        <f t="shared" si="125"/>
        <v>0</v>
      </c>
      <c r="BO96" s="29">
        <f t="shared" si="125"/>
        <v>157199.92537408264</v>
      </c>
      <c r="BP96" s="29">
        <f t="shared" si="125"/>
        <v>95679.67335057278</v>
      </c>
      <c r="BQ96" s="29">
        <f t="shared" si="125"/>
        <v>1384.453220156706</v>
      </c>
      <c r="BR96" s="29">
        <f t="shared" si="125"/>
        <v>359.61438008910744</v>
      </c>
      <c r="BS96" s="29">
        <f t="shared" si="125"/>
        <v>0</v>
      </c>
      <c r="BT96" s="29">
        <v>662.1949175299775</v>
      </c>
      <c r="BU96" s="29">
        <v>4034.024447561192</v>
      </c>
      <c r="BV96" s="29">
        <f aca="true" t="shared" si="126" ref="BV96:CX96">BV80+BV62+BV45+BV89</f>
        <v>38073.41770311942</v>
      </c>
      <c r="BW96" s="29">
        <f t="shared" si="126"/>
        <v>4407.0799622493305</v>
      </c>
      <c r="BX96" s="29">
        <f t="shared" si="126"/>
        <v>1281.4567537941182</v>
      </c>
      <c r="BY96" s="29">
        <f t="shared" si="126"/>
        <v>258.5262095742532</v>
      </c>
      <c r="BZ96" s="29">
        <f t="shared" si="126"/>
        <v>0</v>
      </c>
      <c r="CA96" s="29">
        <f t="shared" si="126"/>
        <v>0</v>
      </c>
      <c r="CB96" s="29">
        <f t="shared" si="126"/>
        <v>0</v>
      </c>
      <c r="CC96" s="29">
        <f t="shared" si="126"/>
        <v>0</v>
      </c>
      <c r="CD96" s="29">
        <f t="shared" si="126"/>
        <v>0</v>
      </c>
      <c r="CE96" s="29">
        <f t="shared" si="126"/>
        <v>0</v>
      </c>
      <c r="CF96" s="29">
        <f t="shared" si="126"/>
        <v>12900.14329071819</v>
      </c>
      <c r="CG96" s="29">
        <f t="shared" si="126"/>
        <v>1018.0800610990436</v>
      </c>
      <c r="CH96" s="29">
        <f t="shared" si="126"/>
        <v>71.20367102012001</v>
      </c>
      <c r="CI96" s="29">
        <f t="shared" si="126"/>
        <v>1882.7637148858148</v>
      </c>
      <c r="CJ96" s="29">
        <f t="shared" si="126"/>
        <v>198.17371468678715</v>
      </c>
      <c r="CK96" s="29">
        <f t="shared" si="126"/>
        <v>2101.864786003476</v>
      </c>
      <c r="CL96" s="29">
        <f t="shared" si="126"/>
        <v>133.74692874692875</v>
      </c>
      <c r="CM96" s="29">
        <f t="shared" si="126"/>
        <v>141.25905126060462</v>
      </c>
      <c r="CN96" s="29">
        <f t="shared" si="126"/>
        <v>596.6674193548387</v>
      </c>
      <c r="CO96" s="29">
        <f t="shared" si="126"/>
        <v>592.5969503725217</v>
      </c>
      <c r="CP96" s="29">
        <f t="shared" si="126"/>
        <v>193.27007690931856</v>
      </c>
      <c r="CQ96" s="29">
        <f t="shared" si="126"/>
        <v>74.46093366093366</v>
      </c>
      <c r="CR96" s="29">
        <f t="shared" si="126"/>
        <v>45.04153354632588</v>
      </c>
      <c r="CS96" s="29">
        <f t="shared" si="126"/>
        <v>3.3542600896860986</v>
      </c>
      <c r="CT96" s="29">
        <f t="shared" si="126"/>
        <v>527.4225529767912</v>
      </c>
      <c r="CU96" s="29">
        <f t="shared" si="126"/>
        <v>93.88127853881278</v>
      </c>
      <c r="CV96" s="29">
        <f t="shared" si="126"/>
        <v>2.016728624535316</v>
      </c>
      <c r="CW96" s="29">
        <f t="shared" si="126"/>
        <v>424.73606447280054</v>
      </c>
      <c r="CX96" s="29">
        <f t="shared" si="126"/>
        <v>139.62278308321964</v>
      </c>
    </row>
    <row r="97" spans="1:102" ht="12.75">
      <c r="A97" s="28" t="s">
        <v>30</v>
      </c>
      <c r="B97" s="29">
        <f aca="true" t="shared" si="127" ref="B97:Z97">B81+B63+B46+B90</f>
        <v>1.3394768487452298</v>
      </c>
      <c r="C97" s="29">
        <f t="shared" si="127"/>
        <v>0.5537361776221573</v>
      </c>
      <c r="D97" s="29">
        <f t="shared" si="127"/>
        <v>0.6971246128867372</v>
      </c>
      <c r="E97" s="29">
        <f t="shared" si="127"/>
        <v>0.993667766791048</v>
      </c>
      <c r="F97" s="29">
        <f t="shared" si="127"/>
        <v>0.03659233847913093</v>
      </c>
      <c r="G97" s="29">
        <f t="shared" si="127"/>
        <v>89.52702807598328</v>
      </c>
      <c r="H97" s="29">
        <f t="shared" si="127"/>
        <v>5.044768667945412</v>
      </c>
      <c r="I97" s="29">
        <f t="shared" si="127"/>
        <v>1.4985425537859718</v>
      </c>
      <c r="J97" s="29">
        <f t="shared" si="127"/>
        <v>0.029259896729776247</v>
      </c>
      <c r="K97" s="29">
        <f t="shared" si="127"/>
        <v>27.718056463851394</v>
      </c>
      <c r="L97" s="29">
        <f t="shared" si="127"/>
        <v>14.28607935909127</v>
      </c>
      <c r="M97" s="29">
        <f t="shared" si="127"/>
        <v>7.620944052756651</v>
      </c>
      <c r="N97" s="29">
        <f t="shared" si="127"/>
        <v>23.986443996425486</v>
      </c>
      <c r="O97" s="29">
        <f t="shared" si="127"/>
        <v>82.38384216561344</v>
      </c>
      <c r="P97" s="29">
        <f t="shared" si="127"/>
        <v>99.88211935119764</v>
      </c>
      <c r="Q97" s="29">
        <f t="shared" si="127"/>
        <v>344.78478375824415</v>
      </c>
      <c r="R97" s="29">
        <f t="shared" si="127"/>
        <v>34.767525262167396</v>
      </c>
      <c r="S97" s="29">
        <f t="shared" si="127"/>
        <v>32.03655623655452</v>
      </c>
      <c r="T97" s="29">
        <f t="shared" si="127"/>
        <v>572.6532039737374</v>
      </c>
      <c r="U97" s="29">
        <f t="shared" si="127"/>
        <v>280.5978794781887</v>
      </c>
      <c r="V97" s="29">
        <f t="shared" si="127"/>
        <v>1047.609872861974</v>
      </c>
      <c r="W97" s="29">
        <f t="shared" si="127"/>
        <v>156.37420562997875</v>
      </c>
      <c r="X97" s="29">
        <f t="shared" si="127"/>
        <v>286.51435876716806</v>
      </c>
      <c r="Y97" s="29">
        <f t="shared" si="127"/>
        <v>6537.537005963018</v>
      </c>
      <c r="Z97" s="29">
        <f t="shared" si="127"/>
        <v>232.17261595795023</v>
      </c>
      <c r="AA97" s="29">
        <f t="shared" si="114"/>
        <v>91.9002792602712</v>
      </c>
      <c r="AB97" s="29">
        <f t="shared" si="114"/>
        <v>0</v>
      </c>
      <c r="AC97" s="29">
        <f aca="true" t="shared" si="128" ref="AC97:AX97">AC81+AC63+AC46+AC90</f>
        <v>2699.59595959596</v>
      </c>
      <c r="AD97" s="29">
        <f t="shared" si="128"/>
        <v>6.16057783316881</v>
      </c>
      <c r="AE97" s="29">
        <f t="shared" si="128"/>
        <v>0</v>
      </c>
      <c r="AF97" s="29">
        <f t="shared" si="128"/>
        <v>0</v>
      </c>
      <c r="AG97" s="29">
        <f t="shared" si="128"/>
        <v>0</v>
      </c>
      <c r="AH97" s="29">
        <f t="shared" si="128"/>
        <v>5333.8568281938315</v>
      </c>
      <c r="AI97" s="29">
        <f t="shared" si="128"/>
        <v>251.17951045298707</v>
      </c>
      <c r="AJ97" s="29">
        <f t="shared" si="128"/>
        <v>652.400516851139</v>
      </c>
      <c r="AK97" s="29">
        <f t="shared" si="128"/>
        <v>148.37883573781713</v>
      </c>
      <c r="AL97" s="29">
        <f t="shared" si="128"/>
        <v>67.15586026581065</v>
      </c>
      <c r="AM97" s="29">
        <f t="shared" si="128"/>
        <v>843.2277807331114</v>
      </c>
      <c r="AN97" s="29">
        <f t="shared" si="128"/>
        <v>6.1028241875801745</v>
      </c>
      <c r="AO97" s="29">
        <f t="shared" si="128"/>
        <v>8.013925925925927</v>
      </c>
      <c r="AP97" s="29">
        <f t="shared" si="128"/>
        <v>623.2572349438606</v>
      </c>
      <c r="AQ97" s="29">
        <f t="shared" si="128"/>
        <v>62.47220463467139</v>
      </c>
      <c r="AR97" s="29">
        <f t="shared" si="128"/>
        <v>77.16859053564848</v>
      </c>
      <c r="AS97" s="29">
        <f t="shared" si="128"/>
        <v>14.457699805068227</v>
      </c>
      <c r="AT97" s="29">
        <f t="shared" si="128"/>
        <v>139.83638229075964</v>
      </c>
      <c r="AU97" s="29">
        <f t="shared" si="128"/>
        <v>16.85522583682359</v>
      </c>
      <c r="AV97" s="29">
        <f t="shared" si="128"/>
        <v>18.986782363030976</v>
      </c>
      <c r="AW97" s="29">
        <f t="shared" si="128"/>
        <v>9.624922016421575</v>
      </c>
      <c r="AX97" s="29">
        <f t="shared" si="128"/>
        <v>24.541727434775563</v>
      </c>
      <c r="AY97" s="29"/>
      <c r="AZ97" s="29"/>
      <c r="BA97" s="29">
        <f t="shared" si="120"/>
        <v>176.2981315130951</v>
      </c>
      <c r="BB97" s="29">
        <f t="shared" si="120"/>
        <v>35.25962630261902</v>
      </c>
      <c r="BC97" s="29">
        <f t="shared" si="120"/>
        <v>24.791641714432373</v>
      </c>
      <c r="BD97" s="29"/>
      <c r="BE97" s="29">
        <f aca="true" t="shared" si="129" ref="BE97:BS97">BE81+BE63+BE46+BE90</f>
        <v>61.81505281364079</v>
      </c>
      <c r="BF97" s="29">
        <f t="shared" si="129"/>
        <v>11.848180725513066</v>
      </c>
      <c r="BG97" s="29">
        <f t="shared" si="129"/>
        <v>0.9355044699872285</v>
      </c>
      <c r="BH97" s="29">
        <f t="shared" si="129"/>
        <v>2584.5971468966977</v>
      </c>
      <c r="BI97" s="29">
        <f t="shared" si="129"/>
        <v>75.56121012366044</v>
      </c>
      <c r="BJ97" s="29">
        <f t="shared" si="129"/>
        <v>49.447214284063875</v>
      </c>
      <c r="BK97" s="29">
        <f t="shared" si="129"/>
        <v>9.00876887573241</v>
      </c>
      <c r="BL97" s="29">
        <f t="shared" si="129"/>
        <v>0</v>
      </c>
      <c r="BM97" s="29">
        <f t="shared" si="129"/>
        <v>7043.94004861882</v>
      </c>
      <c r="BN97" s="29">
        <f t="shared" si="129"/>
        <v>0</v>
      </c>
      <c r="BO97" s="29">
        <f t="shared" si="129"/>
        <v>16886.090929543047</v>
      </c>
      <c r="BP97" s="29">
        <f t="shared" si="129"/>
        <v>10277.712667242267</v>
      </c>
      <c r="BQ97" s="29">
        <f t="shared" si="129"/>
        <v>69.43722107850668</v>
      </c>
      <c r="BR97" s="29">
        <f t="shared" si="129"/>
        <v>24.993086495621444</v>
      </c>
      <c r="BS97" s="29">
        <f t="shared" si="129"/>
        <v>0</v>
      </c>
      <c r="BT97" s="29">
        <v>409.6904124581881</v>
      </c>
      <c r="BU97" s="29">
        <v>2135.5619321910563</v>
      </c>
      <c r="BV97" s="29">
        <f aca="true" t="shared" si="130" ref="BV97:CX97">BV81+BV63+BV46+BV90</f>
        <v>2015.8124899913362</v>
      </c>
      <c r="BW97" s="29">
        <f t="shared" si="130"/>
        <v>111.92003775066972</v>
      </c>
      <c r="BX97" s="29">
        <f t="shared" si="130"/>
        <v>32.543246205881836</v>
      </c>
      <c r="BY97" s="29">
        <f t="shared" si="130"/>
        <v>0</v>
      </c>
      <c r="BZ97" s="29">
        <f t="shared" si="130"/>
        <v>0</v>
      </c>
      <c r="CA97" s="29">
        <f t="shared" si="130"/>
        <v>0</v>
      </c>
      <c r="CB97" s="29">
        <f t="shared" si="130"/>
        <v>0</v>
      </c>
      <c r="CC97" s="29">
        <f t="shared" si="130"/>
        <v>0</v>
      </c>
      <c r="CD97" s="29">
        <f t="shared" si="130"/>
        <v>0</v>
      </c>
      <c r="CE97" s="29">
        <f t="shared" si="130"/>
        <v>0</v>
      </c>
      <c r="CF97" s="29">
        <f t="shared" si="130"/>
        <v>1385.7067176898029</v>
      </c>
      <c r="CG97" s="29">
        <f t="shared" si="130"/>
        <v>53.902660354193785</v>
      </c>
      <c r="CH97" s="29">
        <f t="shared" si="130"/>
        <v>0.5167666784327568</v>
      </c>
      <c r="CI97" s="29">
        <f t="shared" si="130"/>
        <v>31.223983477912792</v>
      </c>
      <c r="CJ97" s="29">
        <f t="shared" si="130"/>
        <v>0.555886997718898</v>
      </c>
      <c r="CK97" s="29">
        <f t="shared" si="130"/>
        <v>58.75336611228437</v>
      </c>
      <c r="CL97" s="29">
        <f t="shared" si="130"/>
        <v>0</v>
      </c>
      <c r="CM97" s="29">
        <f t="shared" si="130"/>
        <v>0</v>
      </c>
      <c r="CN97" s="29">
        <f t="shared" si="130"/>
        <v>1.1951612903225806</v>
      </c>
      <c r="CO97" s="29">
        <f t="shared" si="130"/>
        <v>18.783716378330595</v>
      </c>
      <c r="CP97" s="29">
        <f t="shared" si="130"/>
        <v>1.8282954748703273</v>
      </c>
      <c r="CQ97" s="29">
        <f t="shared" si="130"/>
        <v>1.1754299754299755</v>
      </c>
      <c r="CR97" s="29">
        <f t="shared" si="130"/>
        <v>0</v>
      </c>
      <c r="CS97" s="29">
        <f t="shared" si="130"/>
        <v>0.053811659192825115</v>
      </c>
      <c r="CT97" s="29">
        <f t="shared" si="130"/>
        <v>11.954086781029263</v>
      </c>
      <c r="CU97" s="29">
        <f t="shared" si="130"/>
        <v>0.365296803652968</v>
      </c>
      <c r="CV97" s="29">
        <f t="shared" si="130"/>
        <v>0.00929368029739777</v>
      </c>
      <c r="CW97" s="29">
        <f t="shared" si="130"/>
        <v>2.6487575554063127</v>
      </c>
      <c r="CX97" s="29">
        <f t="shared" si="130"/>
        <v>5.414733969986357</v>
      </c>
    </row>
    <row r="98" spans="1:102" ht="12.75">
      <c r="A98" s="2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27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</row>
    <row r="99" spans="1:102" ht="12.75">
      <c r="A99" s="43" t="s">
        <v>135</v>
      </c>
      <c r="B99" s="42" t="str">
        <f aca="true" t="shared" si="131" ref="B99:AG99">IF(B93=B18,"OK","Not OK")</f>
        <v>OK</v>
      </c>
      <c r="C99" s="42" t="str">
        <f t="shared" si="131"/>
        <v>OK</v>
      </c>
      <c r="D99" s="42" t="str">
        <f t="shared" si="131"/>
        <v>OK</v>
      </c>
      <c r="E99" s="42" t="str">
        <f t="shared" si="131"/>
        <v>OK</v>
      </c>
      <c r="F99" s="42" t="str">
        <f t="shared" si="131"/>
        <v>OK</v>
      </c>
      <c r="G99" s="42" t="str">
        <f t="shared" si="131"/>
        <v>OK</v>
      </c>
      <c r="H99" s="42" t="str">
        <f t="shared" si="131"/>
        <v>OK</v>
      </c>
      <c r="I99" s="42" t="str">
        <f t="shared" si="131"/>
        <v>OK</v>
      </c>
      <c r="J99" s="42" t="str">
        <f t="shared" si="131"/>
        <v>OK</v>
      </c>
      <c r="K99" s="42" t="str">
        <f t="shared" si="131"/>
        <v>OK</v>
      </c>
      <c r="L99" s="42" t="str">
        <f t="shared" si="131"/>
        <v>OK</v>
      </c>
      <c r="M99" s="42" t="str">
        <f t="shared" si="131"/>
        <v>OK</v>
      </c>
      <c r="N99" s="42" t="str">
        <f t="shared" si="131"/>
        <v>OK</v>
      </c>
      <c r="O99" s="42" t="str">
        <f t="shared" si="131"/>
        <v>OK</v>
      </c>
      <c r="P99" s="42" t="str">
        <f t="shared" si="131"/>
        <v>OK</v>
      </c>
      <c r="Q99" s="42" t="str">
        <f t="shared" si="131"/>
        <v>OK</v>
      </c>
      <c r="R99" s="42" t="str">
        <f t="shared" si="131"/>
        <v>OK</v>
      </c>
      <c r="S99" s="42" t="str">
        <f t="shared" si="131"/>
        <v>OK</v>
      </c>
      <c r="T99" s="42" t="str">
        <f t="shared" si="131"/>
        <v>OK</v>
      </c>
      <c r="U99" s="42" t="str">
        <f t="shared" si="131"/>
        <v>OK</v>
      </c>
      <c r="V99" s="42" t="str">
        <f t="shared" si="131"/>
        <v>OK</v>
      </c>
      <c r="W99" s="42" t="str">
        <f t="shared" si="131"/>
        <v>OK</v>
      </c>
      <c r="X99" s="42" t="str">
        <f t="shared" si="131"/>
        <v>OK</v>
      </c>
      <c r="Y99" s="42" t="str">
        <f t="shared" si="131"/>
        <v>OK</v>
      </c>
      <c r="Z99" s="42" t="str">
        <f t="shared" si="131"/>
        <v>OK</v>
      </c>
      <c r="AA99" s="42" t="str">
        <f t="shared" si="131"/>
        <v>OK</v>
      </c>
      <c r="AB99" s="42" t="str">
        <f t="shared" si="131"/>
        <v>OK</v>
      </c>
      <c r="AC99" s="42" t="str">
        <f t="shared" si="131"/>
        <v>OK</v>
      </c>
      <c r="AD99" s="42" t="str">
        <f t="shared" si="131"/>
        <v>OK</v>
      </c>
      <c r="AE99" s="42" t="str">
        <f t="shared" si="131"/>
        <v>OK</v>
      </c>
      <c r="AF99" s="42" t="str">
        <f t="shared" si="131"/>
        <v>OK</v>
      </c>
      <c r="AG99" s="42" t="str">
        <f t="shared" si="131"/>
        <v>OK</v>
      </c>
      <c r="AH99" s="42" t="str">
        <f aca="true" t="shared" si="132" ref="AH99:AX99">IF(AH93=AH18,"OK","Not OK")</f>
        <v>OK</v>
      </c>
      <c r="AI99" s="42" t="str">
        <f t="shared" si="132"/>
        <v>OK</v>
      </c>
      <c r="AJ99" s="42" t="str">
        <f t="shared" si="132"/>
        <v>OK</v>
      </c>
      <c r="AK99" s="42" t="str">
        <f t="shared" si="132"/>
        <v>OK</v>
      </c>
      <c r="AL99" s="42" t="str">
        <f t="shared" si="132"/>
        <v>OK</v>
      </c>
      <c r="AM99" s="42" t="str">
        <f t="shared" si="132"/>
        <v>OK</v>
      </c>
      <c r="AN99" s="42" t="str">
        <f t="shared" si="132"/>
        <v>OK</v>
      </c>
      <c r="AO99" s="42" t="str">
        <f t="shared" si="132"/>
        <v>OK</v>
      </c>
      <c r="AP99" s="42" t="str">
        <f t="shared" si="132"/>
        <v>OK</v>
      </c>
      <c r="AQ99" s="42" t="str">
        <f t="shared" si="132"/>
        <v>OK</v>
      </c>
      <c r="AR99" s="42" t="str">
        <f t="shared" si="132"/>
        <v>OK</v>
      </c>
      <c r="AS99" s="42" t="str">
        <f t="shared" si="132"/>
        <v>OK</v>
      </c>
      <c r="AT99" s="42" t="str">
        <f t="shared" si="132"/>
        <v>OK</v>
      </c>
      <c r="AU99" s="42" t="str">
        <f t="shared" si="132"/>
        <v>OK</v>
      </c>
      <c r="AV99" s="42" t="str">
        <f t="shared" si="132"/>
        <v>OK</v>
      </c>
      <c r="AW99" s="42" t="str">
        <f t="shared" si="132"/>
        <v>OK</v>
      </c>
      <c r="AX99" s="42" t="str">
        <f t="shared" si="132"/>
        <v>OK</v>
      </c>
      <c r="AY99" s="42"/>
      <c r="AZ99" s="42"/>
      <c r="BA99" s="42" t="str">
        <f>IF(BA93=BA18,"OK","Not OK")</f>
        <v>OK</v>
      </c>
      <c r="BB99" s="42" t="str">
        <f>IF(BB93=BB18,"OK","Not OK")</f>
        <v>OK</v>
      </c>
      <c r="BC99" s="42" t="str">
        <f>IF(BC93=BC18,"OK","Not OK")</f>
        <v>OK</v>
      </c>
      <c r="BD99" s="42"/>
      <c r="BE99" s="42" t="str">
        <f aca="true" t="shared" si="133" ref="BE99:CX99">IF(BE93=BE18,"OK","Not OK")</f>
        <v>OK</v>
      </c>
      <c r="BF99" s="42" t="str">
        <f t="shared" si="133"/>
        <v>OK</v>
      </c>
      <c r="BG99" s="42" t="str">
        <f t="shared" si="133"/>
        <v>OK</v>
      </c>
      <c r="BH99" s="42" t="str">
        <f t="shared" si="133"/>
        <v>OK</v>
      </c>
      <c r="BI99" s="42" t="str">
        <f t="shared" si="133"/>
        <v>OK</v>
      </c>
      <c r="BJ99" s="42" t="str">
        <f t="shared" si="133"/>
        <v>OK</v>
      </c>
      <c r="BK99" s="42" t="str">
        <f t="shared" si="133"/>
        <v>OK</v>
      </c>
      <c r="BL99" s="42" t="str">
        <f t="shared" si="133"/>
        <v>OK</v>
      </c>
      <c r="BM99" s="42" t="str">
        <f t="shared" si="133"/>
        <v>OK</v>
      </c>
      <c r="BN99" s="42" t="str">
        <f t="shared" si="133"/>
        <v>OK</v>
      </c>
      <c r="BO99" s="42" t="str">
        <f t="shared" si="133"/>
        <v>OK</v>
      </c>
      <c r="BP99" s="42" t="str">
        <f t="shared" si="133"/>
        <v>OK</v>
      </c>
      <c r="BQ99" s="42" t="str">
        <f t="shared" si="133"/>
        <v>OK</v>
      </c>
      <c r="BR99" s="42" t="str">
        <f t="shared" si="133"/>
        <v>OK</v>
      </c>
      <c r="BS99" s="42" t="str">
        <f t="shared" si="133"/>
        <v>OK</v>
      </c>
      <c r="BT99" s="42" t="str">
        <f>IF(BT93=BT18,"OK","Not OK")</f>
        <v>OK</v>
      </c>
      <c r="BU99" s="42" t="str">
        <f t="shared" si="133"/>
        <v>OK</v>
      </c>
      <c r="BV99" s="42" t="str">
        <f t="shared" si="133"/>
        <v>OK</v>
      </c>
      <c r="BW99" s="42" t="str">
        <f t="shared" si="133"/>
        <v>OK</v>
      </c>
      <c r="BX99" s="42" t="str">
        <f t="shared" si="133"/>
        <v>OK</v>
      </c>
      <c r="BY99" s="42" t="str">
        <f t="shared" si="133"/>
        <v>OK</v>
      </c>
      <c r="BZ99" s="42" t="str">
        <f t="shared" si="133"/>
        <v>OK</v>
      </c>
      <c r="CA99" s="42" t="str">
        <f t="shared" si="133"/>
        <v>OK</v>
      </c>
      <c r="CB99" s="42" t="str">
        <f t="shared" si="133"/>
        <v>OK</v>
      </c>
      <c r="CC99" s="42" t="str">
        <f t="shared" si="133"/>
        <v>OK</v>
      </c>
      <c r="CD99" s="42" t="str">
        <f t="shared" si="133"/>
        <v>OK</v>
      </c>
      <c r="CE99" s="42" t="str">
        <f t="shared" si="133"/>
        <v>OK</v>
      </c>
      <c r="CF99" s="42" t="str">
        <f t="shared" si="133"/>
        <v>OK</v>
      </c>
      <c r="CG99" s="42" t="str">
        <f t="shared" si="133"/>
        <v>OK</v>
      </c>
      <c r="CH99" s="42" t="str">
        <f t="shared" si="133"/>
        <v>OK</v>
      </c>
      <c r="CI99" s="42" t="str">
        <f t="shared" si="133"/>
        <v>OK</v>
      </c>
      <c r="CJ99" s="42" t="str">
        <f t="shared" si="133"/>
        <v>OK</v>
      </c>
      <c r="CK99" s="42" t="str">
        <f t="shared" si="133"/>
        <v>OK</v>
      </c>
      <c r="CL99" s="42" t="str">
        <f t="shared" si="133"/>
        <v>OK</v>
      </c>
      <c r="CM99" s="42" t="str">
        <f t="shared" si="133"/>
        <v>OK</v>
      </c>
      <c r="CN99" s="42" t="str">
        <f t="shared" si="133"/>
        <v>OK</v>
      </c>
      <c r="CO99" s="42" t="str">
        <f t="shared" si="133"/>
        <v>OK</v>
      </c>
      <c r="CP99" s="42" t="str">
        <f t="shared" si="133"/>
        <v>OK</v>
      </c>
      <c r="CQ99" s="42" t="str">
        <f t="shared" si="133"/>
        <v>OK</v>
      </c>
      <c r="CR99" s="42" t="str">
        <f t="shared" si="133"/>
        <v>OK</v>
      </c>
      <c r="CS99" s="42" t="str">
        <f t="shared" si="133"/>
        <v>OK</v>
      </c>
      <c r="CT99" s="42" t="str">
        <f t="shared" si="133"/>
        <v>OK</v>
      </c>
      <c r="CU99" s="42" t="str">
        <f t="shared" si="133"/>
        <v>OK</v>
      </c>
      <c r="CV99" s="42" t="str">
        <f t="shared" si="133"/>
        <v>OK</v>
      </c>
      <c r="CW99" s="42" t="str">
        <f t="shared" si="133"/>
        <v>OK</v>
      </c>
      <c r="CX99" s="42" t="str">
        <f t="shared" si="133"/>
        <v>OK</v>
      </c>
    </row>
    <row r="100" spans="1:256" s="89" customFormat="1" ht="12.75">
      <c r="A100" s="43" t="s">
        <v>135</v>
      </c>
      <c r="B100" s="42" t="str">
        <f>IF(B26=(B27+B28+B66+B70),"OK","Not OK")</f>
        <v>OK</v>
      </c>
      <c r="C100" s="42" t="str">
        <f aca="true" t="shared" si="134" ref="C100:BN100">IF(C26=(C27+C28+C66+C70),"OK","Not OK")</f>
        <v>OK</v>
      </c>
      <c r="D100" s="42" t="str">
        <f t="shared" si="134"/>
        <v>OK</v>
      </c>
      <c r="E100" s="42" t="str">
        <f t="shared" si="134"/>
        <v>OK</v>
      </c>
      <c r="F100" s="42" t="str">
        <f t="shared" si="134"/>
        <v>OK</v>
      </c>
      <c r="G100" s="42" t="str">
        <f t="shared" si="134"/>
        <v>OK</v>
      </c>
      <c r="H100" s="42" t="str">
        <f t="shared" si="134"/>
        <v>OK</v>
      </c>
      <c r="I100" s="42" t="str">
        <f t="shared" si="134"/>
        <v>OK</v>
      </c>
      <c r="J100" s="42" t="str">
        <f t="shared" si="134"/>
        <v>OK</v>
      </c>
      <c r="K100" s="42" t="str">
        <f t="shared" si="134"/>
        <v>OK</v>
      </c>
      <c r="L100" s="42" t="str">
        <f t="shared" si="134"/>
        <v>OK</v>
      </c>
      <c r="M100" s="42" t="str">
        <f t="shared" si="134"/>
        <v>OK</v>
      </c>
      <c r="N100" s="42" t="str">
        <f t="shared" si="134"/>
        <v>OK</v>
      </c>
      <c r="O100" s="42" t="str">
        <f t="shared" si="134"/>
        <v>OK</v>
      </c>
      <c r="P100" s="42" t="str">
        <f t="shared" si="134"/>
        <v>OK</v>
      </c>
      <c r="Q100" s="42" t="str">
        <f t="shared" si="134"/>
        <v>OK</v>
      </c>
      <c r="R100" s="42" t="str">
        <f t="shared" si="134"/>
        <v>OK</v>
      </c>
      <c r="S100" s="42" t="str">
        <f t="shared" si="134"/>
        <v>OK</v>
      </c>
      <c r="T100" s="42" t="str">
        <f t="shared" si="134"/>
        <v>OK</v>
      </c>
      <c r="U100" s="42" t="str">
        <f t="shared" si="134"/>
        <v>OK</v>
      </c>
      <c r="V100" s="42" t="str">
        <f t="shared" si="134"/>
        <v>OK</v>
      </c>
      <c r="W100" s="42" t="str">
        <f t="shared" si="134"/>
        <v>OK</v>
      </c>
      <c r="X100" s="42" t="str">
        <f t="shared" si="134"/>
        <v>OK</v>
      </c>
      <c r="Y100" s="42" t="str">
        <f t="shared" si="134"/>
        <v>OK</v>
      </c>
      <c r="Z100" s="42" t="str">
        <f t="shared" si="134"/>
        <v>OK</v>
      </c>
      <c r="AA100" s="42" t="str">
        <f t="shared" si="134"/>
        <v>OK</v>
      </c>
      <c r="AB100" s="42" t="str">
        <f t="shared" si="134"/>
        <v>OK</v>
      </c>
      <c r="AC100" s="42" t="str">
        <f t="shared" si="134"/>
        <v>OK</v>
      </c>
      <c r="AD100" s="42" t="str">
        <f t="shared" si="134"/>
        <v>OK</v>
      </c>
      <c r="AE100" s="42" t="str">
        <f t="shared" si="134"/>
        <v>OK</v>
      </c>
      <c r="AF100" s="42" t="str">
        <f t="shared" si="134"/>
        <v>OK</v>
      </c>
      <c r="AG100" s="42" t="str">
        <f t="shared" si="134"/>
        <v>OK</v>
      </c>
      <c r="AH100" s="42" t="str">
        <f t="shared" si="134"/>
        <v>OK</v>
      </c>
      <c r="AI100" s="42" t="str">
        <f t="shared" si="134"/>
        <v>OK</v>
      </c>
      <c r="AJ100" s="42" t="str">
        <f t="shared" si="134"/>
        <v>OK</v>
      </c>
      <c r="AK100" s="42" t="str">
        <f t="shared" si="134"/>
        <v>OK</v>
      </c>
      <c r="AL100" s="42" t="str">
        <f t="shared" si="134"/>
        <v>OK</v>
      </c>
      <c r="AM100" s="42" t="str">
        <f t="shared" si="134"/>
        <v>OK</v>
      </c>
      <c r="AN100" s="42" t="str">
        <f t="shared" si="134"/>
        <v>OK</v>
      </c>
      <c r="AO100" s="42" t="str">
        <f t="shared" si="134"/>
        <v>OK</v>
      </c>
      <c r="AP100" s="42" t="str">
        <f t="shared" si="134"/>
        <v>OK</v>
      </c>
      <c r="AQ100" s="42" t="str">
        <f t="shared" si="134"/>
        <v>OK</v>
      </c>
      <c r="AR100" s="42" t="str">
        <f t="shared" si="134"/>
        <v>OK</v>
      </c>
      <c r="AS100" s="42" t="str">
        <f t="shared" si="134"/>
        <v>OK</v>
      </c>
      <c r="AT100" s="42" t="str">
        <f t="shared" si="134"/>
        <v>OK</v>
      </c>
      <c r="AU100" s="42" t="str">
        <f t="shared" si="134"/>
        <v>OK</v>
      </c>
      <c r="AV100" s="42" t="str">
        <f t="shared" si="134"/>
        <v>OK</v>
      </c>
      <c r="AW100" s="42" t="str">
        <f t="shared" si="134"/>
        <v>OK</v>
      </c>
      <c r="AX100" s="42" t="str">
        <f t="shared" si="134"/>
        <v>OK</v>
      </c>
      <c r="AY100" s="42"/>
      <c r="AZ100" s="42"/>
      <c r="BA100" s="42" t="str">
        <f t="shared" si="134"/>
        <v>OK</v>
      </c>
      <c r="BB100" s="42" t="str">
        <f t="shared" si="134"/>
        <v>OK</v>
      </c>
      <c r="BC100" s="42" t="str">
        <f t="shared" si="134"/>
        <v>OK</v>
      </c>
      <c r="BD100" s="42"/>
      <c r="BE100" s="42" t="str">
        <f t="shared" si="134"/>
        <v>OK</v>
      </c>
      <c r="BF100" s="42" t="str">
        <f t="shared" si="134"/>
        <v>OK</v>
      </c>
      <c r="BG100" s="42" t="str">
        <f t="shared" si="134"/>
        <v>OK</v>
      </c>
      <c r="BH100" s="42" t="str">
        <f t="shared" si="134"/>
        <v>OK</v>
      </c>
      <c r="BI100" s="42" t="str">
        <f t="shared" si="134"/>
        <v>OK</v>
      </c>
      <c r="BJ100" s="42" t="str">
        <f t="shared" si="134"/>
        <v>OK</v>
      </c>
      <c r="BK100" s="42" t="str">
        <f t="shared" si="134"/>
        <v>OK</v>
      </c>
      <c r="BL100" s="42" t="str">
        <f t="shared" si="134"/>
        <v>OK</v>
      </c>
      <c r="BM100" s="42" t="str">
        <f t="shared" si="134"/>
        <v>OK</v>
      </c>
      <c r="BN100" s="42" t="str">
        <f t="shared" si="134"/>
        <v>OK</v>
      </c>
      <c r="BO100" s="42" t="str">
        <f aca="true" t="shared" si="135" ref="BO100:CX100">IF(BO26=(BO27+BO28+BO66+BO70),"OK","Not OK")</f>
        <v>OK</v>
      </c>
      <c r="BP100" s="42" t="str">
        <f t="shared" si="135"/>
        <v>OK</v>
      </c>
      <c r="BQ100" s="42" t="str">
        <f t="shared" si="135"/>
        <v>OK</v>
      </c>
      <c r="BR100" s="42" t="str">
        <f t="shared" si="135"/>
        <v>OK</v>
      </c>
      <c r="BS100" s="42" t="str">
        <f t="shared" si="135"/>
        <v>OK</v>
      </c>
      <c r="BT100" s="42" t="s">
        <v>129</v>
      </c>
      <c r="BU100" s="42" t="s">
        <v>129</v>
      </c>
      <c r="BV100" s="42" t="str">
        <f t="shared" si="135"/>
        <v>OK</v>
      </c>
      <c r="BW100" s="42" t="str">
        <f t="shared" si="135"/>
        <v>OK</v>
      </c>
      <c r="BX100" s="42" t="str">
        <f t="shared" si="135"/>
        <v>OK</v>
      </c>
      <c r="BY100" s="42" t="str">
        <f t="shared" si="135"/>
        <v>OK</v>
      </c>
      <c r="BZ100" s="42" t="str">
        <f t="shared" si="135"/>
        <v>OK</v>
      </c>
      <c r="CA100" s="42" t="str">
        <f t="shared" si="135"/>
        <v>OK</v>
      </c>
      <c r="CB100" s="42" t="str">
        <f t="shared" si="135"/>
        <v>OK</v>
      </c>
      <c r="CC100" s="42" t="str">
        <f t="shared" si="135"/>
        <v>OK</v>
      </c>
      <c r="CD100" s="42" t="str">
        <f t="shared" si="135"/>
        <v>OK</v>
      </c>
      <c r="CE100" s="42" t="str">
        <f t="shared" si="135"/>
        <v>OK</v>
      </c>
      <c r="CF100" s="42" t="str">
        <f t="shared" si="135"/>
        <v>OK</v>
      </c>
      <c r="CG100" s="42" t="str">
        <f t="shared" si="135"/>
        <v>OK</v>
      </c>
      <c r="CH100" s="42" t="str">
        <f t="shared" si="135"/>
        <v>OK</v>
      </c>
      <c r="CI100" s="42" t="str">
        <f t="shared" si="135"/>
        <v>OK</v>
      </c>
      <c r="CJ100" s="42" t="str">
        <f t="shared" si="135"/>
        <v>OK</v>
      </c>
      <c r="CK100" s="42" t="str">
        <f t="shared" si="135"/>
        <v>OK</v>
      </c>
      <c r="CL100" s="42" t="str">
        <f t="shared" si="135"/>
        <v>OK</v>
      </c>
      <c r="CM100" s="42" t="str">
        <f t="shared" si="135"/>
        <v>OK</v>
      </c>
      <c r="CN100" s="42" t="str">
        <f t="shared" si="135"/>
        <v>OK</v>
      </c>
      <c r="CO100" s="42" t="str">
        <f t="shared" si="135"/>
        <v>OK</v>
      </c>
      <c r="CP100" s="42" t="str">
        <f t="shared" si="135"/>
        <v>OK</v>
      </c>
      <c r="CQ100" s="42" t="str">
        <f t="shared" si="135"/>
        <v>OK</v>
      </c>
      <c r="CR100" s="42" t="str">
        <f t="shared" si="135"/>
        <v>OK</v>
      </c>
      <c r="CS100" s="42" t="str">
        <f t="shared" si="135"/>
        <v>OK</v>
      </c>
      <c r="CT100" s="42" t="str">
        <f t="shared" si="135"/>
        <v>OK</v>
      </c>
      <c r="CU100" s="42" t="str">
        <f t="shared" si="135"/>
        <v>OK</v>
      </c>
      <c r="CV100" s="42" t="str">
        <f t="shared" si="135"/>
        <v>OK</v>
      </c>
      <c r="CW100" s="42" t="str">
        <f t="shared" si="135"/>
        <v>OK</v>
      </c>
      <c r="CX100" s="42" t="str">
        <f t="shared" si="135"/>
        <v>OK</v>
      </c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83" ht="12.75">
      <c r="A101" s="10" t="s">
        <v>301</v>
      </c>
      <c r="BS101" s="89"/>
      <c r="BZ101" s="89"/>
      <c r="CA101" s="89"/>
      <c r="CB101" s="89"/>
      <c r="CC101" s="89"/>
      <c r="CD101" s="89"/>
      <c r="CE101" s="89"/>
    </row>
    <row r="102" spans="1:255" s="10" customFormat="1" ht="12.75">
      <c r="A102" s="80" t="s">
        <v>0</v>
      </c>
      <c r="B102" s="81">
        <f>SUM(B103:B106)</f>
        <v>10</v>
      </c>
      <c r="C102" s="81">
        <f aca="true" t="shared" si="136" ref="C102:BM102">SUM(C103:C106)</f>
        <v>626.9999999999999</v>
      </c>
      <c r="D102" s="81">
        <f t="shared" si="136"/>
        <v>574.9999999999999</v>
      </c>
      <c r="E102" s="81">
        <f t="shared" si="136"/>
        <v>219</v>
      </c>
      <c r="F102" s="81">
        <f t="shared" si="136"/>
        <v>64</v>
      </c>
      <c r="G102" s="81">
        <f t="shared" si="136"/>
        <v>281</v>
      </c>
      <c r="H102" s="81">
        <f t="shared" si="136"/>
        <v>3621</v>
      </c>
      <c r="I102" s="81">
        <f t="shared" si="136"/>
        <v>55.00000000000001</v>
      </c>
      <c r="J102" s="81">
        <f t="shared" si="136"/>
        <v>17</v>
      </c>
      <c r="K102" s="81">
        <f t="shared" si="136"/>
        <v>42</v>
      </c>
      <c r="L102" s="81">
        <f t="shared" si="136"/>
        <v>341</v>
      </c>
      <c r="M102" s="81">
        <f t="shared" si="136"/>
        <v>180.99999999999994</v>
      </c>
      <c r="N102" s="81">
        <f t="shared" si="136"/>
        <v>30.999999999999993</v>
      </c>
      <c r="O102" s="81">
        <f t="shared" si="136"/>
        <v>2446.3599999999997</v>
      </c>
      <c r="P102" s="81">
        <f t="shared" si="136"/>
        <v>434</v>
      </c>
      <c r="Q102" s="81">
        <f t="shared" si="136"/>
        <v>6027</v>
      </c>
      <c r="R102" s="86">
        <f t="shared" si="136"/>
        <v>602.7</v>
      </c>
      <c r="S102" s="81">
        <f t="shared" si="136"/>
        <v>2617.0000000000005</v>
      </c>
      <c r="T102" s="81">
        <f t="shared" si="136"/>
        <v>792</v>
      </c>
      <c r="U102" s="81">
        <f t="shared" si="136"/>
        <v>726</v>
      </c>
      <c r="V102" s="81">
        <f t="shared" si="136"/>
        <v>11124.999999999998</v>
      </c>
      <c r="W102" s="81">
        <f t="shared" si="136"/>
        <v>1656</v>
      </c>
      <c r="X102" s="81">
        <f t="shared" si="136"/>
        <v>2353.0000000000005</v>
      </c>
      <c r="Y102" s="81">
        <f t="shared" si="136"/>
        <v>7659</v>
      </c>
      <c r="Z102" s="81">
        <f t="shared" si="136"/>
        <v>272</v>
      </c>
      <c r="AA102" s="81">
        <f t="shared" si="136"/>
        <v>2075.9999999999995</v>
      </c>
      <c r="AB102" s="81">
        <f t="shared" si="136"/>
        <v>145</v>
      </c>
      <c r="AC102" s="81">
        <f t="shared" si="136"/>
        <v>3384</v>
      </c>
      <c r="AD102" s="81">
        <f t="shared" si="136"/>
        <v>5545.999999999999</v>
      </c>
      <c r="AE102" s="81">
        <f t="shared" si="136"/>
        <v>465.00000000000006</v>
      </c>
      <c r="AF102" s="81">
        <f t="shared" si="136"/>
        <v>2710</v>
      </c>
      <c r="AG102" s="81">
        <f t="shared" si="136"/>
        <v>2702.0000000000005</v>
      </c>
      <c r="AH102" s="81">
        <f t="shared" si="136"/>
        <v>12546.999999999996</v>
      </c>
      <c r="AI102" s="81">
        <f t="shared" si="136"/>
        <v>13080.617000000002</v>
      </c>
      <c r="AJ102" s="81">
        <f t="shared" si="136"/>
        <v>40141</v>
      </c>
      <c r="AK102" s="127">
        <f>SUM(AK103:AK106)</f>
        <v>8438</v>
      </c>
      <c r="AL102" s="81">
        <f t="shared" si="136"/>
        <v>5238.109000000001</v>
      </c>
      <c r="AM102" s="81">
        <f t="shared" si="136"/>
        <v>34864</v>
      </c>
      <c r="AN102" s="81">
        <f t="shared" si="136"/>
        <v>568</v>
      </c>
      <c r="AO102" s="81">
        <f t="shared" si="136"/>
        <v>629</v>
      </c>
      <c r="AP102" s="81">
        <f t="shared" si="136"/>
        <v>11865</v>
      </c>
      <c r="AQ102" s="81">
        <f t="shared" si="136"/>
        <v>3188</v>
      </c>
      <c r="AR102" s="81">
        <f t="shared" si="136"/>
        <v>9169</v>
      </c>
      <c r="AS102" s="81">
        <f t="shared" si="136"/>
        <v>2540.0000000000005</v>
      </c>
      <c r="AT102" s="81">
        <f t="shared" si="136"/>
        <v>3904</v>
      </c>
      <c r="AU102" s="81">
        <f t="shared" si="136"/>
        <v>849.0000000000001</v>
      </c>
      <c r="AV102" s="81">
        <f t="shared" si="136"/>
        <v>1588</v>
      </c>
      <c r="AW102" s="81">
        <f t="shared" si="136"/>
        <v>693.0000000000001</v>
      </c>
      <c r="AX102" s="81">
        <f t="shared" si="136"/>
        <v>538</v>
      </c>
      <c r="AY102" s="81"/>
      <c r="AZ102" s="81"/>
      <c r="BA102" s="81">
        <f t="shared" si="136"/>
        <v>4881</v>
      </c>
      <c r="BB102" s="81">
        <f t="shared" si="136"/>
        <v>976.2000000000002</v>
      </c>
      <c r="BC102" s="81">
        <f t="shared" si="136"/>
        <v>2509</v>
      </c>
      <c r="BD102" s="81"/>
      <c r="BE102" s="81">
        <f t="shared" si="136"/>
        <v>2987</v>
      </c>
      <c r="BF102" s="81">
        <f t="shared" si="136"/>
        <v>388</v>
      </c>
      <c r="BG102" s="81">
        <f t="shared" si="136"/>
        <v>10.999999999999998</v>
      </c>
      <c r="BH102" s="81">
        <f t="shared" si="136"/>
        <v>16134</v>
      </c>
      <c r="BI102" s="81">
        <f t="shared" si="136"/>
        <v>1962</v>
      </c>
      <c r="BJ102" s="81">
        <f t="shared" si="136"/>
        <v>1635</v>
      </c>
      <c r="BK102" s="81">
        <f t="shared" si="136"/>
        <v>145</v>
      </c>
      <c r="BL102" s="81">
        <f t="shared" si="136"/>
        <v>1017</v>
      </c>
      <c r="BM102" s="81">
        <f t="shared" si="136"/>
        <v>70348</v>
      </c>
      <c r="BN102" s="81">
        <f aca="true" t="shared" si="137" ref="BN102:CX102">SUM(BN103:BN106)</f>
        <v>0</v>
      </c>
      <c r="BO102" s="81">
        <f t="shared" si="137"/>
        <v>208557.00000000003</v>
      </c>
      <c r="BP102" s="81">
        <f t="shared" si="137"/>
        <v>125872.99999999999</v>
      </c>
      <c r="BQ102" s="81">
        <f t="shared" si="137"/>
        <v>1746.6979999999999</v>
      </c>
      <c r="BR102" s="81">
        <f t="shared" si="137"/>
        <v>490.00000000000006</v>
      </c>
      <c r="BS102" s="81">
        <f>SUM(BS103:BS106)</f>
        <v>0</v>
      </c>
      <c r="BT102" s="81">
        <f t="shared" si="137"/>
        <v>1314</v>
      </c>
      <c r="BU102" s="81">
        <f t="shared" si="137"/>
        <v>10002</v>
      </c>
      <c r="BV102" s="81">
        <f t="shared" si="137"/>
        <v>41137</v>
      </c>
      <c r="BW102" s="81">
        <f t="shared" si="137"/>
        <v>4519</v>
      </c>
      <c r="BX102" s="81">
        <f>SUM(BX103:BX106)</f>
        <v>1314</v>
      </c>
      <c r="BY102" s="86">
        <f t="shared" si="137"/>
        <v>265.296</v>
      </c>
      <c r="BZ102" s="81">
        <f aca="true" t="shared" si="138" ref="BZ102:CE102">SUM(BZ103:BZ106)</f>
        <v>0</v>
      </c>
      <c r="CA102" s="81">
        <f t="shared" si="138"/>
        <v>0</v>
      </c>
      <c r="CB102" s="81">
        <f t="shared" si="138"/>
        <v>0</v>
      </c>
      <c r="CC102" s="81">
        <f t="shared" si="138"/>
        <v>0</v>
      </c>
      <c r="CD102" s="81">
        <f t="shared" si="138"/>
        <v>0</v>
      </c>
      <c r="CE102" s="81">
        <f t="shared" si="138"/>
        <v>0</v>
      </c>
      <c r="CF102" s="81">
        <f t="shared" si="137"/>
        <v>16971</v>
      </c>
      <c r="CG102" s="81">
        <f t="shared" si="137"/>
        <v>1100</v>
      </c>
      <c r="CH102" s="81">
        <f t="shared" si="137"/>
        <v>96</v>
      </c>
      <c r="CI102" s="81">
        <f t="shared" si="137"/>
        <v>2245.2519999999995</v>
      </c>
      <c r="CJ102" s="81">
        <f t="shared" si="137"/>
        <v>264</v>
      </c>
      <c r="CK102" s="81">
        <f t="shared" si="137"/>
        <v>3484</v>
      </c>
      <c r="CL102" s="81">
        <f t="shared" si="137"/>
        <v>191</v>
      </c>
      <c r="CM102" s="81">
        <f t="shared" si="137"/>
        <v>197</v>
      </c>
      <c r="CN102" s="81">
        <f t="shared" si="137"/>
        <v>912</v>
      </c>
      <c r="CO102" s="81">
        <f t="shared" si="137"/>
        <v>977</v>
      </c>
      <c r="CP102" s="81">
        <f t="shared" si="137"/>
        <v>269.00000000000006</v>
      </c>
      <c r="CQ102" s="81">
        <f t="shared" si="137"/>
        <v>104</v>
      </c>
      <c r="CR102" s="81">
        <f t="shared" si="137"/>
        <v>53</v>
      </c>
      <c r="CS102" s="81">
        <f t="shared" si="137"/>
        <v>4</v>
      </c>
      <c r="CT102" s="81">
        <f t="shared" si="137"/>
        <v>817</v>
      </c>
      <c r="CU102" s="81">
        <f t="shared" si="137"/>
        <v>120</v>
      </c>
      <c r="CV102" s="81">
        <f t="shared" si="137"/>
        <v>4.999999999999999</v>
      </c>
      <c r="CW102" s="81">
        <f t="shared" si="137"/>
        <v>696</v>
      </c>
      <c r="CX102" s="81">
        <f t="shared" si="137"/>
        <v>189</v>
      </c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</row>
    <row r="103" spans="1:255" ht="12.75">
      <c r="A103" s="82" t="s">
        <v>27</v>
      </c>
      <c r="B103" s="74">
        <f aca="true" t="shared" si="139" ref="B103:AF103">B93-SUM(B104:B106)</f>
        <v>7.899999999999999</v>
      </c>
      <c r="C103" s="74">
        <f t="shared" si="139"/>
        <v>604.1999999999999</v>
      </c>
      <c r="D103" s="74">
        <f t="shared" si="139"/>
        <v>561.4999999999999</v>
      </c>
      <c r="E103" s="74">
        <f t="shared" si="139"/>
        <v>205</v>
      </c>
      <c r="F103" s="74">
        <f t="shared" si="139"/>
        <v>63.1</v>
      </c>
      <c r="G103" s="74">
        <f t="shared" si="139"/>
        <v>162.1</v>
      </c>
      <c r="H103" s="74">
        <f t="shared" si="139"/>
        <v>3524</v>
      </c>
      <c r="I103" s="74">
        <f t="shared" si="139"/>
        <v>47.20000000000001</v>
      </c>
      <c r="J103" s="74">
        <f t="shared" si="139"/>
        <v>16.1</v>
      </c>
      <c r="K103" s="74">
        <f t="shared" si="139"/>
        <v>10.8</v>
      </c>
      <c r="L103" s="74">
        <f t="shared" si="139"/>
        <v>304.8</v>
      </c>
      <c r="M103" s="74">
        <f t="shared" si="139"/>
        <v>162.59999999999997</v>
      </c>
      <c r="N103" s="74">
        <f t="shared" si="139"/>
        <v>4.8999999999999915</v>
      </c>
      <c r="O103" s="74">
        <f t="shared" si="139"/>
        <v>2146.0599999999995</v>
      </c>
      <c r="P103" s="74">
        <f t="shared" si="139"/>
        <v>178.1</v>
      </c>
      <c r="Q103" s="74">
        <f t="shared" si="139"/>
        <v>4731.3</v>
      </c>
      <c r="R103" s="87">
        <f t="shared" si="139"/>
        <v>472.00000000000006</v>
      </c>
      <c r="S103" s="74">
        <f t="shared" si="139"/>
        <v>2267.5000000000005</v>
      </c>
      <c r="T103" s="74">
        <f t="shared" si="139"/>
        <v>161.19999999999993</v>
      </c>
      <c r="U103" s="74">
        <f t="shared" si="139"/>
        <v>339.30000000000007</v>
      </c>
      <c r="V103" s="74">
        <f t="shared" si="139"/>
        <v>5217.799999999997</v>
      </c>
      <c r="W103" s="74">
        <f t="shared" si="139"/>
        <v>770.8</v>
      </c>
      <c r="X103" s="74">
        <f t="shared" si="139"/>
        <v>1847.2000000000005</v>
      </c>
      <c r="Y103" s="74">
        <f t="shared" si="139"/>
        <v>612.8999999999996</v>
      </c>
      <c r="Z103" s="74">
        <f t="shared" si="139"/>
        <v>21.700000000000017</v>
      </c>
      <c r="AA103" s="74">
        <f t="shared" si="139"/>
        <v>1542.0999999999995</v>
      </c>
      <c r="AB103" s="74">
        <f t="shared" si="139"/>
        <v>141.4</v>
      </c>
      <c r="AC103" s="74">
        <f t="shared" si="139"/>
        <v>683.3000000000002</v>
      </c>
      <c r="AD103" s="74">
        <f t="shared" si="139"/>
        <v>5522.299999999999</v>
      </c>
      <c r="AE103" s="74">
        <f t="shared" si="139"/>
        <v>464.40000000000003</v>
      </c>
      <c r="AF103" s="74">
        <f t="shared" si="139"/>
        <v>0</v>
      </c>
      <c r="AG103" s="74">
        <f aca="true" t="shared" si="140" ref="AG103:AX103">AG93-SUM(AG104:AG106)</f>
        <v>2697.0000000000005</v>
      </c>
      <c r="AH103" s="74">
        <f t="shared" si="140"/>
        <v>1896.7999999999975</v>
      </c>
      <c r="AI103" s="74">
        <f t="shared" si="140"/>
        <v>4686.317000000001</v>
      </c>
      <c r="AJ103" s="74">
        <f t="shared" si="140"/>
        <v>8189.799999999999</v>
      </c>
      <c r="AK103" s="128">
        <f>AK93-SUM(AK104:AK106)-AK98</f>
        <v>2208.800000000001</v>
      </c>
      <c r="AL103" s="74">
        <f t="shared" si="140"/>
        <v>2314.8090000000016</v>
      </c>
      <c r="AM103" s="74">
        <f t="shared" si="140"/>
        <v>27324.100000000006</v>
      </c>
      <c r="AN103" s="74">
        <f t="shared" si="140"/>
        <v>505.5</v>
      </c>
      <c r="AO103" s="74">
        <f t="shared" si="140"/>
        <v>171.7</v>
      </c>
      <c r="AP103" s="74">
        <f t="shared" si="140"/>
        <v>3109.1000000000004</v>
      </c>
      <c r="AQ103" s="74">
        <f t="shared" si="140"/>
        <v>1435.2</v>
      </c>
      <c r="AR103" s="74">
        <f t="shared" si="140"/>
        <v>1843.4999999999982</v>
      </c>
      <c r="AS103" s="74">
        <f t="shared" si="140"/>
        <v>405.00000000000045</v>
      </c>
      <c r="AT103" s="74">
        <f t="shared" si="140"/>
        <v>1563.0999999999995</v>
      </c>
      <c r="AU103" s="74">
        <f t="shared" si="140"/>
        <v>384.5000000000001</v>
      </c>
      <c r="AV103" s="74">
        <f t="shared" si="140"/>
        <v>1281.2</v>
      </c>
      <c r="AW103" s="74">
        <f t="shared" si="140"/>
        <v>545.9</v>
      </c>
      <c r="AX103" s="74">
        <f t="shared" si="140"/>
        <v>161.3</v>
      </c>
      <c r="AY103" s="74"/>
      <c r="AZ103" s="74"/>
      <c r="BA103" s="74">
        <f>BA93-SUM(BA104:BA106)</f>
        <v>820.2999999999997</v>
      </c>
      <c r="BB103" s="74">
        <f>BB93-SUM(BB104:BB106)</f>
        <v>164.00000000000023</v>
      </c>
      <c r="BC103" s="74">
        <f>BC93-SUM(BC104:BC106)</f>
        <v>580.4000000000001</v>
      </c>
      <c r="BD103" s="74"/>
      <c r="BE103" s="74">
        <f aca="true" t="shared" si="141" ref="BE103:BY103">BE93-SUM(BE104:BE106)</f>
        <v>985.7</v>
      </c>
      <c r="BF103" s="74">
        <f t="shared" si="141"/>
        <v>57.5</v>
      </c>
      <c r="BG103" s="74">
        <f t="shared" si="141"/>
        <v>6.399999999999998</v>
      </c>
      <c r="BH103" s="74">
        <f t="shared" si="141"/>
        <v>1387.1000000000004</v>
      </c>
      <c r="BI103" s="74">
        <f t="shared" si="141"/>
        <v>536.4000000000001</v>
      </c>
      <c r="BJ103" s="74">
        <f t="shared" si="141"/>
        <v>526</v>
      </c>
      <c r="BK103" s="74">
        <f t="shared" si="141"/>
        <v>55.60000000000001</v>
      </c>
      <c r="BL103" s="74">
        <f t="shared" si="141"/>
        <v>326.9</v>
      </c>
      <c r="BM103" s="74">
        <f t="shared" si="141"/>
        <v>13045.900000000001</v>
      </c>
      <c r="BN103" s="74">
        <f t="shared" si="141"/>
        <v>0</v>
      </c>
      <c r="BO103" s="74">
        <f t="shared" si="141"/>
        <v>34469.20000000004</v>
      </c>
      <c r="BP103" s="74">
        <f t="shared" si="141"/>
        <v>19914.5</v>
      </c>
      <c r="BQ103" s="74">
        <f t="shared" si="141"/>
        <v>292.7979999999998</v>
      </c>
      <c r="BR103" s="74">
        <f t="shared" si="141"/>
        <v>105.40000000000003</v>
      </c>
      <c r="BS103" s="74">
        <f>BS93-SUM(BS104:BS106)</f>
        <v>0</v>
      </c>
      <c r="BT103" s="74">
        <f t="shared" si="141"/>
        <v>242.0999999999999</v>
      </c>
      <c r="BU103" s="74">
        <f>BU93-SUM(BU104:BU106)</f>
        <v>3832.3999999999996</v>
      </c>
      <c r="BV103" s="74">
        <f t="shared" si="141"/>
        <v>1047.7999999999956</v>
      </c>
      <c r="BW103" s="74">
        <f t="shared" si="141"/>
        <v>0</v>
      </c>
      <c r="BX103" s="74">
        <f>BX93-SUM(BX104:BX106)</f>
        <v>0</v>
      </c>
      <c r="BY103" s="87">
        <f t="shared" si="141"/>
        <v>6.795999999999992</v>
      </c>
      <c r="BZ103" s="104">
        <f>SUM(CA103:CE103)</f>
        <v>0</v>
      </c>
      <c r="CA103" s="74">
        <f>CA93-SUM(CA104:CA106)</f>
        <v>0</v>
      </c>
      <c r="CB103" s="74">
        <f>CB93-SUM(CB104:CB106)</f>
        <v>0</v>
      </c>
      <c r="CC103" s="74">
        <f>CC93-SUM(CC104:CC106)</f>
        <v>0</v>
      </c>
      <c r="CD103" s="74">
        <f>CD93-SUM(CD104:CD106)</f>
        <v>0</v>
      </c>
      <c r="CE103" s="74">
        <f>CE93-SUM(CE104:CE106)</f>
        <v>0</v>
      </c>
      <c r="CF103" s="74">
        <f aca="true" t="shared" si="142" ref="CF103:CX103">CF93-SUM(CF104:CF106)</f>
        <v>2685.0999999999985</v>
      </c>
      <c r="CG103" s="74">
        <f t="shared" si="142"/>
        <v>28</v>
      </c>
      <c r="CH103" s="74">
        <f t="shared" si="142"/>
        <v>24.200000000000003</v>
      </c>
      <c r="CI103" s="74">
        <f t="shared" si="142"/>
        <v>331.2519999999995</v>
      </c>
      <c r="CJ103" s="74">
        <f t="shared" si="142"/>
        <v>65.20000000000002</v>
      </c>
      <c r="CK103" s="74">
        <f t="shared" si="142"/>
        <v>1313.6999999999998</v>
      </c>
      <c r="CL103" s="74">
        <f t="shared" si="142"/>
        <v>57.30000000000001</v>
      </c>
      <c r="CM103" s="74">
        <f t="shared" si="142"/>
        <v>55.69999999999999</v>
      </c>
      <c r="CN103" s="74">
        <f t="shared" si="142"/>
        <v>314.0999999999999</v>
      </c>
      <c r="CO103" s="74">
        <f t="shared" si="142"/>
        <v>360.30000000000007</v>
      </c>
      <c r="CP103" s="74">
        <f t="shared" si="142"/>
        <v>73.90000000000003</v>
      </c>
      <c r="CQ103" s="74">
        <f t="shared" si="142"/>
        <v>28.299999999999997</v>
      </c>
      <c r="CR103" s="74">
        <f t="shared" si="142"/>
        <v>8</v>
      </c>
      <c r="CS103" s="74">
        <f t="shared" si="142"/>
        <v>0.5</v>
      </c>
      <c r="CT103" s="74">
        <f t="shared" si="142"/>
        <v>277.6</v>
      </c>
      <c r="CU103" s="74">
        <f t="shared" si="142"/>
        <v>25.69999999999999</v>
      </c>
      <c r="CV103" s="74">
        <f t="shared" si="142"/>
        <v>2.999999999999999</v>
      </c>
      <c r="CW103" s="74">
        <f t="shared" si="142"/>
        <v>268.7</v>
      </c>
      <c r="CX103" s="74">
        <f t="shared" si="142"/>
        <v>44</v>
      </c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</row>
    <row r="104" spans="1:255" ht="12.75">
      <c r="A104" s="82" t="s">
        <v>28</v>
      </c>
      <c r="B104" s="74">
        <f>ROUND(B95,1)</f>
        <v>0.4</v>
      </c>
      <c r="C104" s="74">
        <f aca="true" t="shared" si="143" ref="C104:AX105">ROUND(C95,1)</f>
        <v>1.8</v>
      </c>
      <c r="D104" s="74">
        <f t="shared" si="143"/>
        <v>1.5</v>
      </c>
      <c r="E104" s="74">
        <f t="shared" si="143"/>
        <v>9.4</v>
      </c>
      <c r="F104" s="74">
        <f t="shared" si="143"/>
        <v>0.1</v>
      </c>
      <c r="G104" s="74">
        <f t="shared" si="143"/>
        <v>4</v>
      </c>
      <c r="H104" s="74">
        <f t="shared" si="143"/>
        <v>26.9</v>
      </c>
      <c r="I104" s="74">
        <f t="shared" si="143"/>
        <v>5.8</v>
      </c>
      <c r="J104" s="74">
        <f t="shared" si="143"/>
        <v>0.7</v>
      </c>
      <c r="K104" s="74">
        <f t="shared" si="143"/>
        <v>0.1</v>
      </c>
      <c r="L104" s="74">
        <f t="shared" si="143"/>
        <v>2.7</v>
      </c>
      <c r="M104" s="74">
        <f t="shared" si="143"/>
        <v>0.7</v>
      </c>
      <c r="N104" s="74">
        <f t="shared" si="143"/>
        <v>0.1</v>
      </c>
      <c r="O104" s="74">
        <f t="shared" si="143"/>
        <v>34</v>
      </c>
      <c r="P104" s="74">
        <f t="shared" si="143"/>
        <v>2.7</v>
      </c>
      <c r="Q104" s="74">
        <f t="shared" si="143"/>
        <v>208</v>
      </c>
      <c r="R104" s="87">
        <f t="shared" si="143"/>
        <v>20.9</v>
      </c>
      <c r="S104" s="74">
        <f t="shared" si="143"/>
        <v>157.8</v>
      </c>
      <c r="T104" s="74">
        <f t="shared" si="143"/>
        <v>4.3</v>
      </c>
      <c r="U104" s="74">
        <f t="shared" si="143"/>
        <v>13.4</v>
      </c>
      <c r="V104" s="74">
        <f t="shared" si="143"/>
        <v>96.1</v>
      </c>
      <c r="W104" s="74">
        <f t="shared" si="143"/>
        <v>14.2</v>
      </c>
      <c r="X104" s="74">
        <f t="shared" si="143"/>
        <v>34.1</v>
      </c>
      <c r="Y104" s="74">
        <f t="shared" si="143"/>
        <v>5</v>
      </c>
      <c r="Z104" s="74">
        <f t="shared" si="143"/>
        <v>0.2</v>
      </c>
      <c r="AA104" s="74">
        <f t="shared" si="143"/>
        <v>106.1</v>
      </c>
      <c r="AB104" s="74">
        <f t="shared" si="143"/>
        <v>1.5</v>
      </c>
      <c r="AC104" s="74">
        <f t="shared" si="143"/>
        <v>0</v>
      </c>
      <c r="AD104" s="74">
        <f t="shared" si="143"/>
        <v>0.1</v>
      </c>
      <c r="AE104" s="74">
        <f t="shared" si="143"/>
        <v>0.6</v>
      </c>
      <c r="AF104" s="74">
        <f t="shared" si="143"/>
        <v>0</v>
      </c>
      <c r="AG104" s="74">
        <f t="shared" si="143"/>
        <v>0</v>
      </c>
      <c r="AH104" s="74">
        <f t="shared" si="143"/>
        <v>0</v>
      </c>
      <c r="AI104" s="74">
        <f t="shared" si="143"/>
        <v>5.4</v>
      </c>
      <c r="AJ104" s="74">
        <f t="shared" si="143"/>
        <v>1.8</v>
      </c>
      <c r="AK104" s="128">
        <f t="shared" si="143"/>
        <v>0.4</v>
      </c>
      <c r="AL104" s="74">
        <f t="shared" si="143"/>
        <v>0</v>
      </c>
      <c r="AM104" s="74">
        <f t="shared" si="143"/>
        <v>2.8</v>
      </c>
      <c r="AN104" s="74">
        <f t="shared" si="143"/>
        <v>0.7</v>
      </c>
      <c r="AO104" s="74">
        <f t="shared" si="143"/>
        <v>0</v>
      </c>
      <c r="AP104" s="74">
        <f t="shared" si="143"/>
        <v>2.8</v>
      </c>
      <c r="AQ104" s="74">
        <f t="shared" si="143"/>
        <v>0</v>
      </c>
      <c r="AR104" s="74">
        <f t="shared" si="143"/>
        <v>0.2</v>
      </c>
      <c r="AS104" s="74">
        <f t="shared" si="143"/>
        <v>0</v>
      </c>
      <c r="AT104" s="74">
        <f t="shared" si="143"/>
        <v>0.3</v>
      </c>
      <c r="AU104" s="74">
        <f t="shared" si="143"/>
        <v>0.3</v>
      </c>
      <c r="AV104" s="74">
        <f t="shared" si="143"/>
        <v>0.1</v>
      </c>
      <c r="AW104" s="74">
        <f t="shared" si="143"/>
        <v>0.2</v>
      </c>
      <c r="AX104" s="74">
        <f t="shared" si="143"/>
        <v>0</v>
      </c>
      <c r="AY104" s="74"/>
      <c r="AZ104" s="74"/>
      <c r="BA104" s="74">
        <f aca="true" t="shared" si="144" ref="BA104:CX104">ROUND(BA95,1)</f>
        <v>0</v>
      </c>
      <c r="BB104" s="74">
        <f t="shared" si="144"/>
        <v>0</v>
      </c>
      <c r="BC104" s="74">
        <f t="shared" si="144"/>
        <v>0</v>
      </c>
      <c r="BD104" s="74"/>
      <c r="BE104" s="74">
        <f t="shared" si="144"/>
        <v>1.3</v>
      </c>
      <c r="BF104" s="74">
        <f t="shared" si="144"/>
        <v>0</v>
      </c>
      <c r="BG104" s="74">
        <f t="shared" si="144"/>
        <v>0</v>
      </c>
      <c r="BH104" s="74">
        <f t="shared" si="144"/>
        <v>81.4</v>
      </c>
      <c r="BI104" s="74">
        <f t="shared" si="144"/>
        <v>0.3</v>
      </c>
      <c r="BJ104" s="74">
        <f t="shared" si="144"/>
        <v>0</v>
      </c>
      <c r="BK104" s="74">
        <f t="shared" si="144"/>
        <v>0.1</v>
      </c>
      <c r="BL104" s="74">
        <f t="shared" si="144"/>
        <v>0</v>
      </c>
      <c r="BM104" s="74">
        <f t="shared" si="144"/>
        <v>0</v>
      </c>
      <c r="BN104" s="74">
        <f t="shared" si="144"/>
        <v>0</v>
      </c>
      <c r="BO104" s="74">
        <f t="shared" si="144"/>
        <v>1.8</v>
      </c>
      <c r="BP104" s="74">
        <f t="shared" si="144"/>
        <v>1.1</v>
      </c>
      <c r="BQ104" s="74">
        <f t="shared" si="144"/>
        <v>0</v>
      </c>
      <c r="BR104" s="74">
        <f t="shared" si="144"/>
        <v>0</v>
      </c>
      <c r="BS104" s="74">
        <f>ROUND(BS95,1)</f>
        <v>0</v>
      </c>
      <c r="BT104" s="74">
        <f t="shared" si="144"/>
        <v>0</v>
      </c>
      <c r="BU104" s="74">
        <f>ROUND(BU95,1)</f>
        <v>0</v>
      </c>
      <c r="BV104" s="74">
        <f t="shared" si="144"/>
        <v>0</v>
      </c>
      <c r="BW104" s="74">
        <f t="shared" si="144"/>
        <v>0</v>
      </c>
      <c r="BX104" s="74">
        <f>ROUND(BX95,1)</f>
        <v>0</v>
      </c>
      <c r="BY104" s="87">
        <f t="shared" si="144"/>
        <v>0</v>
      </c>
      <c r="BZ104" s="104">
        <f>SUM(CA104:CE104)</f>
        <v>0</v>
      </c>
      <c r="CA104" s="74">
        <f aca="true" t="shared" si="145" ref="CA104:CE106">ROUND(CA95,1)</f>
        <v>0</v>
      </c>
      <c r="CB104" s="74">
        <f t="shared" si="145"/>
        <v>0</v>
      </c>
      <c r="CC104" s="74">
        <f t="shared" si="145"/>
        <v>0</v>
      </c>
      <c r="CD104" s="74">
        <f t="shared" si="145"/>
        <v>0</v>
      </c>
      <c r="CE104" s="74">
        <f t="shared" si="145"/>
        <v>0</v>
      </c>
      <c r="CF104" s="74">
        <f t="shared" si="144"/>
        <v>0.1</v>
      </c>
      <c r="CG104" s="74">
        <f>ROUND(CG95,1)</f>
        <v>0</v>
      </c>
      <c r="CH104" s="74">
        <f t="shared" si="144"/>
        <v>0.1</v>
      </c>
      <c r="CI104" s="74">
        <f t="shared" si="144"/>
        <v>0</v>
      </c>
      <c r="CJ104" s="74">
        <f t="shared" si="144"/>
        <v>0</v>
      </c>
      <c r="CK104" s="74">
        <f t="shared" si="144"/>
        <v>9.6</v>
      </c>
      <c r="CL104" s="74">
        <f t="shared" si="144"/>
        <v>0</v>
      </c>
      <c r="CM104" s="74">
        <f t="shared" si="144"/>
        <v>0</v>
      </c>
      <c r="CN104" s="74">
        <f t="shared" si="144"/>
        <v>0</v>
      </c>
      <c r="CO104" s="74">
        <f t="shared" si="144"/>
        <v>5.3</v>
      </c>
      <c r="CP104" s="74">
        <f t="shared" si="144"/>
        <v>0</v>
      </c>
      <c r="CQ104" s="74">
        <f t="shared" si="144"/>
        <v>0</v>
      </c>
      <c r="CR104" s="74">
        <f t="shared" si="144"/>
        <v>0</v>
      </c>
      <c r="CS104" s="74">
        <f t="shared" si="144"/>
        <v>0</v>
      </c>
      <c r="CT104" s="74">
        <f t="shared" si="144"/>
        <v>0</v>
      </c>
      <c r="CU104" s="74">
        <f t="shared" si="144"/>
        <v>0</v>
      </c>
      <c r="CV104" s="74">
        <f t="shared" si="144"/>
        <v>0</v>
      </c>
      <c r="CW104" s="74">
        <f t="shared" si="144"/>
        <v>0</v>
      </c>
      <c r="CX104" s="74">
        <f t="shared" si="144"/>
        <v>0</v>
      </c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</row>
    <row r="105" spans="1:255" ht="12.75">
      <c r="A105" s="82" t="s">
        <v>29</v>
      </c>
      <c r="B105" s="74">
        <f aca="true" t="shared" si="146" ref="B105:Q106">ROUND(B96,1)</f>
        <v>0.4</v>
      </c>
      <c r="C105" s="74">
        <f t="shared" si="146"/>
        <v>20.4</v>
      </c>
      <c r="D105" s="74">
        <f t="shared" si="146"/>
        <v>11.3</v>
      </c>
      <c r="E105" s="74">
        <f t="shared" si="146"/>
        <v>3.6</v>
      </c>
      <c r="F105" s="74">
        <f t="shared" si="146"/>
        <v>0.8</v>
      </c>
      <c r="G105" s="74">
        <f t="shared" si="146"/>
        <v>25.4</v>
      </c>
      <c r="H105" s="74">
        <f t="shared" si="146"/>
        <v>65.1</v>
      </c>
      <c r="I105" s="74">
        <f t="shared" si="146"/>
        <v>0.5</v>
      </c>
      <c r="J105" s="74">
        <f t="shared" si="146"/>
        <v>0.2</v>
      </c>
      <c r="K105" s="74">
        <f t="shared" si="146"/>
        <v>3.4</v>
      </c>
      <c r="L105" s="74">
        <f t="shared" si="146"/>
        <v>19.2</v>
      </c>
      <c r="M105" s="74">
        <f t="shared" si="146"/>
        <v>10.1</v>
      </c>
      <c r="N105" s="74">
        <f t="shared" si="146"/>
        <v>2</v>
      </c>
      <c r="O105" s="74">
        <f t="shared" si="146"/>
        <v>183.9</v>
      </c>
      <c r="P105" s="74">
        <f t="shared" si="146"/>
        <v>153.3</v>
      </c>
      <c r="Q105" s="74">
        <f t="shared" si="146"/>
        <v>742.9</v>
      </c>
      <c r="R105" s="87">
        <f t="shared" si="143"/>
        <v>75</v>
      </c>
      <c r="S105" s="74">
        <f t="shared" si="143"/>
        <v>159.7</v>
      </c>
      <c r="T105" s="74">
        <f t="shared" si="143"/>
        <v>53.8</v>
      </c>
      <c r="U105" s="74">
        <f t="shared" si="143"/>
        <v>92.7</v>
      </c>
      <c r="V105" s="74">
        <f t="shared" si="143"/>
        <v>4763.5</v>
      </c>
      <c r="W105" s="74">
        <f t="shared" si="143"/>
        <v>714.6</v>
      </c>
      <c r="X105" s="74">
        <f t="shared" si="143"/>
        <v>185.2</v>
      </c>
      <c r="Y105" s="74">
        <f t="shared" si="143"/>
        <v>503.6</v>
      </c>
      <c r="Z105" s="74">
        <f t="shared" si="143"/>
        <v>17.9</v>
      </c>
      <c r="AA105" s="74">
        <f t="shared" si="143"/>
        <v>335.9</v>
      </c>
      <c r="AB105" s="74">
        <f t="shared" si="143"/>
        <v>2.1</v>
      </c>
      <c r="AC105" s="74">
        <f t="shared" si="143"/>
        <v>1.1</v>
      </c>
      <c r="AD105" s="74">
        <f t="shared" si="143"/>
        <v>17.4</v>
      </c>
      <c r="AE105" s="74">
        <f t="shared" si="143"/>
        <v>0</v>
      </c>
      <c r="AF105" s="74">
        <f t="shared" si="143"/>
        <v>2710</v>
      </c>
      <c r="AG105" s="74">
        <f t="shared" si="143"/>
        <v>5</v>
      </c>
      <c r="AH105" s="74">
        <f t="shared" si="143"/>
        <v>5316.3</v>
      </c>
      <c r="AI105" s="74">
        <f t="shared" si="143"/>
        <v>8137.7</v>
      </c>
      <c r="AJ105" s="74">
        <f t="shared" si="143"/>
        <v>31297</v>
      </c>
      <c r="AK105" s="128">
        <f t="shared" si="143"/>
        <v>6080.4</v>
      </c>
      <c r="AL105" s="74">
        <f t="shared" si="143"/>
        <v>2856.1</v>
      </c>
      <c r="AM105" s="74">
        <f t="shared" si="143"/>
        <v>6693.9</v>
      </c>
      <c r="AN105" s="74">
        <f t="shared" si="143"/>
        <v>55.7</v>
      </c>
      <c r="AO105" s="74">
        <f t="shared" si="143"/>
        <v>449.3</v>
      </c>
      <c r="AP105" s="74">
        <f t="shared" si="143"/>
        <v>8129.8</v>
      </c>
      <c r="AQ105" s="74">
        <f t="shared" si="143"/>
        <v>1690.3</v>
      </c>
      <c r="AR105" s="74">
        <f t="shared" si="143"/>
        <v>7248.1</v>
      </c>
      <c r="AS105" s="74">
        <f t="shared" si="143"/>
        <v>2120.5</v>
      </c>
      <c r="AT105" s="74">
        <f t="shared" si="143"/>
        <v>2200.8</v>
      </c>
      <c r="AU105" s="74">
        <f t="shared" si="143"/>
        <v>447.3</v>
      </c>
      <c r="AV105" s="74">
        <f t="shared" si="143"/>
        <v>287.7</v>
      </c>
      <c r="AW105" s="74">
        <f t="shared" si="143"/>
        <v>137.3</v>
      </c>
      <c r="AX105" s="74">
        <f t="shared" si="143"/>
        <v>352.2</v>
      </c>
      <c r="AY105" s="74"/>
      <c r="AZ105" s="74"/>
      <c r="BA105" s="74">
        <f aca="true" t="shared" si="147" ref="BA105:CX105">ROUND(BA96,1)</f>
        <v>3884.4</v>
      </c>
      <c r="BB105" s="74">
        <f t="shared" si="147"/>
        <v>776.9</v>
      </c>
      <c r="BC105" s="74">
        <f t="shared" si="147"/>
        <v>1903.8</v>
      </c>
      <c r="BD105" s="74"/>
      <c r="BE105" s="74">
        <f t="shared" si="147"/>
        <v>1938.2</v>
      </c>
      <c r="BF105" s="74">
        <f t="shared" si="147"/>
        <v>318.7</v>
      </c>
      <c r="BG105" s="74">
        <f t="shared" si="147"/>
        <v>3.7</v>
      </c>
      <c r="BH105" s="74">
        <f t="shared" si="147"/>
        <v>12080.9</v>
      </c>
      <c r="BI105" s="74">
        <f t="shared" si="147"/>
        <v>1349.7</v>
      </c>
      <c r="BJ105" s="74">
        <f t="shared" si="147"/>
        <v>1059.6</v>
      </c>
      <c r="BK105" s="74">
        <f t="shared" si="147"/>
        <v>80.3</v>
      </c>
      <c r="BL105" s="74">
        <f t="shared" si="147"/>
        <v>690.1</v>
      </c>
      <c r="BM105" s="74">
        <f t="shared" si="147"/>
        <v>50258.2</v>
      </c>
      <c r="BN105" s="74">
        <f t="shared" si="147"/>
        <v>0</v>
      </c>
      <c r="BO105" s="74">
        <f t="shared" si="147"/>
        <v>157199.9</v>
      </c>
      <c r="BP105" s="74">
        <f t="shared" si="147"/>
        <v>95679.7</v>
      </c>
      <c r="BQ105" s="74">
        <f t="shared" si="147"/>
        <v>1384.5</v>
      </c>
      <c r="BR105" s="74">
        <f t="shared" si="147"/>
        <v>359.6</v>
      </c>
      <c r="BS105" s="74">
        <f>ROUND(BS96,1)</f>
        <v>0</v>
      </c>
      <c r="BT105" s="74">
        <f t="shared" si="147"/>
        <v>662.2</v>
      </c>
      <c r="BU105" s="74">
        <f>ROUND(BU96,1)</f>
        <v>4034</v>
      </c>
      <c r="BV105" s="74">
        <f t="shared" si="147"/>
        <v>38073.4</v>
      </c>
      <c r="BW105" s="74">
        <f t="shared" si="147"/>
        <v>4407.1</v>
      </c>
      <c r="BX105" s="74">
        <f>ROUND(BX96,1)</f>
        <v>1281.5</v>
      </c>
      <c r="BY105" s="87">
        <f t="shared" si="147"/>
        <v>258.5</v>
      </c>
      <c r="BZ105" s="104">
        <f>SUM(CA105:CE105)</f>
        <v>0</v>
      </c>
      <c r="CA105" s="74">
        <f t="shared" si="145"/>
        <v>0</v>
      </c>
      <c r="CB105" s="74">
        <f t="shared" si="145"/>
        <v>0</v>
      </c>
      <c r="CC105" s="74">
        <f t="shared" si="145"/>
        <v>0</v>
      </c>
      <c r="CD105" s="74">
        <f t="shared" si="145"/>
        <v>0</v>
      </c>
      <c r="CE105" s="74">
        <f t="shared" si="145"/>
        <v>0</v>
      </c>
      <c r="CF105" s="74">
        <f t="shared" si="147"/>
        <v>12900.1</v>
      </c>
      <c r="CG105" s="74">
        <f>ROUND(CG96,1)</f>
        <v>1018.1</v>
      </c>
      <c r="CH105" s="74">
        <f t="shared" si="147"/>
        <v>71.2</v>
      </c>
      <c r="CI105" s="74">
        <f t="shared" si="147"/>
        <v>1882.8</v>
      </c>
      <c r="CJ105" s="74">
        <f t="shared" si="147"/>
        <v>198.2</v>
      </c>
      <c r="CK105" s="74">
        <f t="shared" si="147"/>
        <v>2101.9</v>
      </c>
      <c r="CL105" s="74">
        <f t="shared" si="147"/>
        <v>133.7</v>
      </c>
      <c r="CM105" s="74">
        <f t="shared" si="147"/>
        <v>141.3</v>
      </c>
      <c r="CN105" s="74">
        <f t="shared" si="147"/>
        <v>596.7</v>
      </c>
      <c r="CO105" s="74">
        <f t="shared" si="147"/>
        <v>592.6</v>
      </c>
      <c r="CP105" s="74">
        <f t="shared" si="147"/>
        <v>193.3</v>
      </c>
      <c r="CQ105" s="74">
        <f t="shared" si="147"/>
        <v>74.5</v>
      </c>
      <c r="CR105" s="74">
        <f t="shared" si="147"/>
        <v>45</v>
      </c>
      <c r="CS105" s="74">
        <f t="shared" si="147"/>
        <v>3.4</v>
      </c>
      <c r="CT105" s="74">
        <f t="shared" si="147"/>
        <v>527.4</v>
      </c>
      <c r="CU105" s="74">
        <f t="shared" si="147"/>
        <v>93.9</v>
      </c>
      <c r="CV105" s="74">
        <f t="shared" si="147"/>
        <v>2</v>
      </c>
      <c r="CW105" s="74">
        <f t="shared" si="147"/>
        <v>424.7</v>
      </c>
      <c r="CX105" s="74">
        <f t="shared" si="147"/>
        <v>139.6</v>
      </c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</row>
    <row r="106" spans="1:255" ht="12.75">
      <c r="A106" s="82" t="s">
        <v>30</v>
      </c>
      <c r="B106" s="74">
        <f t="shared" si="146"/>
        <v>1.3</v>
      </c>
      <c r="C106" s="74">
        <f aca="true" t="shared" si="148" ref="C106:AX106">ROUND(C97,1)</f>
        <v>0.6</v>
      </c>
      <c r="D106" s="74">
        <f t="shared" si="148"/>
        <v>0.7</v>
      </c>
      <c r="E106" s="74">
        <f t="shared" si="148"/>
        <v>1</v>
      </c>
      <c r="F106" s="74">
        <f t="shared" si="148"/>
        <v>0</v>
      </c>
      <c r="G106" s="74">
        <f t="shared" si="148"/>
        <v>89.5</v>
      </c>
      <c r="H106" s="74">
        <f t="shared" si="148"/>
        <v>5</v>
      </c>
      <c r="I106" s="74">
        <f t="shared" si="148"/>
        <v>1.5</v>
      </c>
      <c r="J106" s="74">
        <f t="shared" si="148"/>
        <v>0</v>
      </c>
      <c r="K106" s="74">
        <f t="shared" si="148"/>
        <v>27.7</v>
      </c>
      <c r="L106" s="74">
        <f t="shared" si="148"/>
        <v>14.3</v>
      </c>
      <c r="M106" s="74">
        <f t="shared" si="148"/>
        <v>7.6</v>
      </c>
      <c r="N106" s="74">
        <f t="shared" si="148"/>
        <v>24</v>
      </c>
      <c r="O106" s="74">
        <f t="shared" si="148"/>
        <v>82.4</v>
      </c>
      <c r="P106" s="74">
        <f t="shared" si="148"/>
        <v>99.9</v>
      </c>
      <c r="Q106" s="74">
        <f t="shared" si="148"/>
        <v>344.8</v>
      </c>
      <c r="R106" s="87">
        <f t="shared" si="148"/>
        <v>34.8</v>
      </c>
      <c r="S106" s="74">
        <f t="shared" si="148"/>
        <v>32</v>
      </c>
      <c r="T106" s="74">
        <f t="shared" si="148"/>
        <v>572.7</v>
      </c>
      <c r="U106" s="74">
        <f t="shared" si="148"/>
        <v>280.6</v>
      </c>
      <c r="V106" s="74">
        <f t="shared" si="148"/>
        <v>1047.6</v>
      </c>
      <c r="W106" s="74">
        <f t="shared" si="148"/>
        <v>156.4</v>
      </c>
      <c r="X106" s="74">
        <f t="shared" si="148"/>
        <v>286.5</v>
      </c>
      <c r="Y106" s="74">
        <f t="shared" si="148"/>
        <v>6537.5</v>
      </c>
      <c r="Z106" s="74">
        <f t="shared" si="148"/>
        <v>232.2</v>
      </c>
      <c r="AA106" s="74">
        <f t="shared" si="148"/>
        <v>91.9</v>
      </c>
      <c r="AB106" s="74">
        <f t="shared" si="148"/>
        <v>0</v>
      </c>
      <c r="AC106" s="74">
        <f t="shared" si="148"/>
        <v>2699.6</v>
      </c>
      <c r="AD106" s="74">
        <f t="shared" si="148"/>
        <v>6.2</v>
      </c>
      <c r="AE106" s="74">
        <f t="shared" si="148"/>
        <v>0</v>
      </c>
      <c r="AF106" s="74">
        <f t="shared" si="148"/>
        <v>0</v>
      </c>
      <c r="AG106" s="74">
        <f t="shared" si="148"/>
        <v>0</v>
      </c>
      <c r="AH106" s="74">
        <f t="shared" si="148"/>
        <v>5333.9</v>
      </c>
      <c r="AI106" s="74">
        <f t="shared" si="148"/>
        <v>251.2</v>
      </c>
      <c r="AJ106" s="74">
        <f t="shared" si="148"/>
        <v>652.4</v>
      </c>
      <c r="AK106" s="128">
        <f t="shared" si="148"/>
        <v>148.4</v>
      </c>
      <c r="AL106" s="74">
        <f t="shared" si="148"/>
        <v>67.2</v>
      </c>
      <c r="AM106" s="74">
        <f t="shared" si="148"/>
        <v>843.2</v>
      </c>
      <c r="AN106" s="74">
        <f t="shared" si="148"/>
        <v>6.1</v>
      </c>
      <c r="AO106" s="74">
        <f t="shared" si="148"/>
        <v>8</v>
      </c>
      <c r="AP106" s="74">
        <f t="shared" si="148"/>
        <v>623.3</v>
      </c>
      <c r="AQ106" s="74">
        <f t="shared" si="148"/>
        <v>62.5</v>
      </c>
      <c r="AR106" s="74">
        <f t="shared" si="148"/>
        <v>77.2</v>
      </c>
      <c r="AS106" s="74">
        <f t="shared" si="148"/>
        <v>14.5</v>
      </c>
      <c r="AT106" s="74">
        <f t="shared" si="148"/>
        <v>139.8</v>
      </c>
      <c r="AU106" s="74">
        <f t="shared" si="148"/>
        <v>16.9</v>
      </c>
      <c r="AV106" s="74">
        <f t="shared" si="148"/>
        <v>19</v>
      </c>
      <c r="AW106" s="74">
        <f t="shared" si="148"/>
        <v>9.6</v>
      </c>
      <c r="AX106" s="74">
        <f t="shared" si="148"/>
        <v>24.5</v>
      </c>
      <c r="AY106" s="74"/>
      <c r="AZ106" s="74"/>
      <c r="BA106" s="74">
        <f aca="true" t="shared" si="149" ref="BA106:CX106">ROUND(BA97,1)</f>
        <v>176.3</v>
      </c>
      <c r="BB106" s="74">
        <f t="shared" si="149"/>
        <v>35.3</v>
      </c>
      <c r="BC106" s="74">
        <f t="shared" si="149"/>
        <v>24.8</v>
      </c>
      <c r="BD106" s="74"/>
      <c r="BE106" s="74">
        <f t="shared" si="149"/>
        <v>61.8</v>
      </c>
      <c r="BF106" s="74">
        <f t="shared" si="149"/>
        <v>11.8</v>
      </c>
      <c r="BG106" s="74">
        <f t="shared" si="149"/>
        <v>0.9</v>
      </c>
      <c r="BH106" s="74">
        <f t="shared" si="149"/>
        <v>2584.6</v>
      </c>
      <c r="BI106" s="74">
        <f t="shared" si="149"/>
        <v>75.6</v>
      </c>
      <c r="BJ106" s="74">
        <f t="shared" si="149"/>
        <v>49.4</v>
      </c>
      <c r="BK106" s="74">
        <f t="shared" si="149"/>
        <v>9</v>
      </c>
      <c r="BL106" s="74">
        <f t="shared" si="149"/>
        <v>0</v>
      </c>
      <c r="BM106" s="74">
        <f t="shared" si="149"/>
        <v>7043.9</v>
      </c>
      <c r="BN106" s="74">
        <f t="shared" si="149"/>
        <v>0</v>
      </c>
      <c r="BO106" s="74">
        <f t="shared" si="149"/>
        <v>16886.1</v>
      </c>
      <c r="BP106" s="74">
        <f t="shared" si="149"/>
        <v>10277.7</v>
      </c>
      <c r="BQ106" s="74">
        <f t="shared" si="149"/>
        <v>69.4</v>
      </c>
      <c r="BR106" s="74">
        <f t="shared" si="149"/>
        <v>25</v>
      </c>
      <c r="BS106" s="74">
        <f>ROUND(BS97,1)</f>
        <v>0</v>
      </c>
      <c r="BT106" s="74">
        <f t="shared" si="149"/>
        <v>409.7</v>
      </c>
      <c r="BU106" s="74">
        <f>ROUND(BU97,1)</f>
        <v>2135.6</v>
      </c>
      <c r="BV106" s="74">
        <f t="shared" si="149"/>
        <v>2015.8</v>
      </c>
      <c r="BW106" s="74">
        <f t="shared" si="149"/>
        <v>111.9</v>
      </c>
      <c r="BX106" s="74">
        <f>ROUND(BX97,1)</f>
        <v>32.5</v>
      </c>
      <c r="BY106" s="87">
        <f t="shared" si="149"/>
        <v>0</v>
      </c>
      <c r="BZ106" s="104">
        <f>SUM(CA106:CE106)</f>
        <v>0</v>
      </c>
      <c r="CA106" s="74">
        <f t="shared" si="145"/>
        <v>0</v>
      </c>
      <c r="CB106" s="74">
        <f t="shared" si="145"/>
        <v>0</v>
      </c>
      <c r="CC106" s="74">
        <f t="shared" si="145"/>
        <v>0</v>
      </c>
      <c r="CD106" s="74">
        <f t="shared" si="145"/>
        <v>0</v>
      </c>
      <c r="CE106" s="74">
        <f t="shared" si="145"/>
        <v>0</v>
      </c>
      <c r="CF106" s="74">
        <f t="shared" si="149"/>
        <v>1385.7</v>
      </c>
      <c r="CG106" s="74">
        <f>ROUND(CG97,1)</f>
        <v>53.9</v>
      </c>
      <c r="CH106" s="74">
        <f t="shared" si="149"/>
        <v>0.5</v>
      </c>
      <c r="CI106" s="74">
        <f t="shared" si="149"/>
        <v>31.2</v>
      </c>
      <c r="CJ106" s="74">
        <f t="shared" si="149"/>
        <v>0.6</v>
      </c>
      <c r="CK106" s="74">
        <f t="shared" si="149"/>
        <v>58.8</v>
      </c>
      <c r="CL106" s="74">
        <f t="shared" si="149"/>
        <v>0</v>
      </c>
      <c r="CM106" s="74">
        <f t="shared" si="149"/>
        <v>0</v>
      </c>
      <c r="CN106" s="74">
        <f t="shared" si="149"/>
        <v>1.2</v>
      </c>
      <c r="CO106" s="74">
        <f t="shared" si="149"/>
        <v>18.8</v>
      </c>
      <c r="CP106" s="74">
        <f t="shared" si="149"/>
        <v>1.8</v>
      </c>
      <c r="CQ106" s="74">
        <f t="shared" si="149"/>
        <v>1.2</v>
      </c>
      <c r="CR106" s="74">
        <f t="shared" si="149"/>
        <v>0</v>
      </c>
      <c r="CS106" s="74">
        <f t="shared" si="149"/>
        <v>0.1</v>
      </c>
      <c r="CT106" s="74">
        <f t="shared" si="149"/>
        <v>12</v>
      </c>
      <c r="CU106" s="74">
        <f t="shared" si="149"/>
        <v>0.4</v>
      </c>
      <c r="CV106" s="74">
        <f t="shared" si="149"/>
        <v>0</v>
      </c>
      <c r="CW106" s="74">
        <f t="shared" si="149"/>
        <v>2.6</v>
      </c>
      <c r="CX106" s="74">
        <f t="shared" si="149"/>
        <v>5.4</v>
      </c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</row>
    <row r="107" s="89" customFormat="1" ht="12.75"/>
    <row r="108" spans="1:255" ht="12.75">
      <c r="A108" s="10" t="s">
        <v>303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89"/>
      <c r="IQ108" s="89"/>
      <c r="IR108" s="89"/>
      <c r="IS108" s="89"/>
      <c r="IT108" s="89"/>
      <c r="IU108" s="89"/>
    </row>
    <row r="109" spans="1:102" ht="12.75">
      <c r="A109" s="122" t="s">
        <v>0</v>
      </c>
      <c r="B109" s="124"/>
      <c r="C109" s="125">
        <f>C102-'Apportion (exc uplift)'!C102</f>
        <v>49.999999999999886</v>
      </c>
      <c r="D109" s="124"/>
      <c r="E109" s="125">
        <f>E102-'Apportion (exc uplift)'!E102</f>
        <v>1</v>
      </c>
      <c r="F109" s="124"/>
      <c r="G109" s="124"/>
      <c r="H109" s="124"/>
      <c r="I109" s="124"/>
      <c r="J109" s="124"/>
      <c r="K109" s="124"/>
      <c r="L109" s="124"/>
      <c r="M109" s="124"/>
      <c r="N109" s="124"/>
      <c r="O109" s="125">
        <f>O102-'Apportion (exc uplift)'!O102</f>
        <v>414.9999999999998</v>
      </c>
      <c r="P109" s="124"/>
      <c r="Q109" s="124"/>
      <c r="R109" s="124"/>
      <c r="S109" s="124"/>
      <c r="T109" s="125">
        <f>T102-'Apportion (exc uplift)'!T102</f>
        <v>170</v>
      </c>
      <c r="U109" s="124"/>
      <c r="V109" s="125">
        <f>V102-'Apportion (exc uplift)'!V102</f>
        <v>1101.9999999999982</v>
      </c>
      <c r="W109" s="124"/>
      <c r="X109" s="124"/>
      <c r="Y109" s="125">
        <f>Y102-'Apportion (exc uplift)'!Y102</f>
        <v>709.0000000000009</v>
      </c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5">
        <f>AJ102-'Apportion (exc uplift)'!AJ102</f>
        <v>5920</v>
      </c>
      <c r="AK109" s="124"/>
      <c r="AL109" s="125">
        <f>AL102-'Apportion (exc uplift)'!AL102</f>
        <v>282</v>
      </c>
      <c r="AM109" s="125">
        <f>AM102-'Apportion (exc uplift)'!AM102</f>
        <v>884</v>
      </c>
      <c r="AN109" s="125">
        <f>AN102-'Apportion (exc uplift)'!AN102</f>
        <v>8</v>
      </c>
      <c r="AO109" s="124"/>
      <c r="AP109" s="125">
        <f>AP102-'Apportion (exc uplift)'!AP102</f>
        <v>359</v>
      </c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5">
        <f>BA102-'Apportion (exc uplift)'!BA102</f>
        <v>436</v>
      </c>
      <c r="BB109" s="124"/>
      <c r="BC109" s="124"/>
      <c r="BD109" s="124"/>
      <c r="BE109" s="124"/>
      <c r="BF109" s="124"/>
      <c r="BG109" s="124"/>
      <c r="BH109" s="125">
        <f>BH102-'Apportion (exc uplift)'!BH102</f>
        <v>238</v>
      </c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</row>
    <row r="110" spans="1:102" ht="12.75">
      <c r="A110" s="123" t="s">
        <v>27</v>
      </c>
      <c r="B110" s="124"/>
      <c r="C110" s="126">
        <f>C103-'Apportion (exc uplift)'!C103</f>
        <v>48.19999999999993</v>
      </c>
      <c r="D110" s="124"/>
      <c r="E110" s="126">
        <f>E103-'Apportion (exc uplift)'!E103</f>
        <v>0.8000000000000114</v>
      </c>
      <c r="F110" s="124"/>
      <c r="G110" s="124"/>
      <c r="H110" s="124"/>
      <c r="I110" s="124"/>
      <c r="J110" s="124"/>
      <c r="K110" s="124"/>
      <c r="L110" s="124"/>
      <c r="M110" s="124"/>
      <c r="N110" s="124"/>
      <c r="O110" s="126">
        <f>O103-'Apportion (exc uplift)'!O103</f>
        <v>363.9999999999998</v>
      </c>
      <c r="P110" s="124"/>
      <c r="Q110" s="124"/>
      <c r="R110" s="124"/>
      <c r="S110" s="124"/>
      <c r="T110" s="126">
        <f>T103-'Apportion (exc uplift)'!T103</f>
        <v>34.39999999999992</v>
      </c>
      <c r="U110" s="124"/>
      <c r="V110" s="126">
        <f>V103-'Apportion (exc uplift)'!V103</f>
        <v>516.7999999999984</v>
      </c>
      <c r="W110" s="124"/>
      <c r="X110" s="124"/>
      <c r="Y110" s="126">
        <f>Y103-'Apportion (exc uplift)'!Y103</f>
        <v>56.69999999999982</v>
      </c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6">
        <f>AJ103-'Apportion (exc uplift)'!AJ103</f>
        <v>1196.9000000000015</v>
      </c>
      <c r="AK110" s="124"/>
      <c r="AL110" s="126">
        <f>AL103-'Apportion (exc uplift)'!AL103</f>
        <v>124.60000000000036</v>
      </c>
      <c r="AM110" s="126">
        <f>AM103-'Apportion (exc uplift)'!AM103</f>
        <v>692.8000000000065</v>
      </c>
      <c r="AN110" s="126">
        <f>AN103-'Apportion (exc uplift)'!AN103</f>
        <v>7.100000000000023</v>
      </c>
      <c r="AO110" s="124"/>
      <c r="AP110" s="126">
        <f>AP103-'Apportion (exc uplift)'!AP103</f>
        <v>94</v>
      </c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6">
        <f>BA103-'Apportion (exc uplift)'!BA103</f>
        <v>73.30000000000064</v>
      </c>
      <c r="BB110" s="124"/>
      <c r="BC110" s="124"/>
      <c r="BD110" s="124"/>
      <c r="BE110" s="124"/>
      <c r="BF110" s="124"/>
      <c r="BG110" s="124"/>
      <c r="BH110" s="126">
        <f>BH103-'Apportion (exc uplift)'!BH103</f>
        <v>20.50000000000182</v>
      </c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</row>
    <row r="111" spans="1:102" ht="12.75">
      <c r="A111" s="123" t="s">
        <v>28</v>
      </c>
      <c r="B111" s="124"/>
      <c r="C111" s="126">
        <f>C104-'Apportion (exc uplift)'!C104</f>
        <v>0.10000000000000009</v>
      </c>
      <c r="D111" s="124"/>
      <c r="E111" s="126">
        <f>E104-'Apportion (exc uplift)'!E104</f>
        <v>0.09999999999999964</v>
      </c>
      <c r="F111" s="124"/>
      <c r="G111" s="124"/>
      <c r="H111" s="124"/>
      <c r="I111" s="124"/>
      <c r="J111" s="124"/>
      <c r="K111" s="124"/>
      <c r="L111" s="124"/>
      <c r="M111" s="124"/>
      <c r="N111" s="124"/>
      <c r="O111" s="126">
        <f>O104-'Apportion (exc uplift)'!O104</f>
        <v>5.800000000000001</v>
      </c>
      <c r="P111" s="124"/>
      <c r="Q111" s="124"/>
      <c r="R111" s="124"/>
      <c r="S111" s="124"/>
      <c r="T111" s="126">
        <f>T104-'Apportion (exc uplift)'!T104</f>
        <v>1</v>
      </c>
      <c r="U111" s="124"/>
      <c r="V111" s="126">
        <f>V104-'Apportion (exc uplift)'!V104</f>
        <v>9.5</v>
      </c>
      <c r="W111" s="124"/>
      <c r="X111" s="124"/>
      <c r="Y111" s="126">
        <f>Y104-'Apportion (exc uplift)'!Y104</f>
        <v>0.5</v>
      </c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6">
        <f>AJ104-'Apportion (exc uplift)'!AJ104</f>
        <v>0</v>
      </c>
      <c r="AK111" s="124"/>
      <c r="AL111" s="126">
        <f>AL104-'Apportion (exc uplift)'!AL104</f>
        <v>0</v>
      </c>
      <c r="AM111" s="126">
        <f>AM104-'Apportion (exc uplift)'!AM104</f>
        <v>0.09999999999999964</v>
      </c>
      <c r="AN111" s="126">
        <f>AN104-'Apportion (exc uplift)'!AN104</f>
        <v>0</v>
      </c>
      <c r="AO111" s="124"/>
      <c r="AP111" s="126">
        <f>AP104-'Apportion (exc uplift)'!AP104</f>
        <v>0.09999999999999964</v>
      </c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6">
        <f>BA104-'Apportion (exc uplift)'!BA104</f>
        <v>0</v>
      </c>
      <c r="BB111" s="124"/>
      <c r="BC111" s="124"/>
      <c r="BD111" s="124"/>
      <c r="BE111" s="124"/>
      <c r="BF111" s="124"/>
      <c r="BG111" s="124"/>
      <c r="BH111" s="126">
        <f>BH104-'Apportion (exc uplift)'!BH104</f>
        <v>1.2000000000000028</v>
      </c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</row>
    <row r="112" spans="1:102" ht="12.75">
      <c r="A112" s="123" t="s">
        <v>29</v>
      </c>
      <c r="B112" s="124"/>
      <c r="C112" s="126">
        <f>C105-'Apportion (exc uplift)'!C105</f>
        <v>1.5999999999999979</v>
      </c>
      <c r="D112" s="124"/>
      <c r="E112" s="126">
        <f>E105-'Apportion (exc uplift)'!E105</f>
        <v>0.10000000000000009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6">
        <f>O105-'Apportion (exc uplift)'!O105</f>
        <v>31.200000000000017</v>
      </c>
      <c r="P112" s="124"/>
      <c r="Q112" s="124"/>
      <c r="R112" s="124"/>
      <c r="S112" s="124"/>
      <c r="T112" s="126">
        <f>T105-'Apportion (exc uplift)'!T105</f>
        <v>11.599999999999994</v>
      </c>
      <c r="U112" s="124"/>
      <c r="V112" s="126">
        <f>V105-'Apportion (exc uplift)'!V105</f>
        <v>471.89999999999964</v>
      </c>
      <c r="W112" s="124"/>
      <c r="X112" s="124"/>
      <c r="Y112" s="126">
        <f>Y105-'Apportion (exc uplift)'!Y105</f>
        <v>46.700000000000045</v>
      </c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6">
        <f>AJ105-'Apportion (exc uplift)'!AJ105</f>
        <v>4626.5999999999985</v>
      </c>
      <c r="AK112" s="124"/>
      <c r="AL112" s="126">
        <f>AL105-'Apportion (exc uplift)'!AL105</f>
        <v>153.69999999999982</v>
      </c>
      <c r="AM112" s="126">
        <f>AM105-'Apportion (exc uplift)'!AM105</f>
        <v>169.69999999999982</v>
      </c>
      <c r="AN112" s="126">
        <f>AN105-'Apportion (exc uplift)'!AN105</f>
        <v>0.8000000000000043</v>
      </c>
      <c r="AO112" s="124"/>
      <c r="AP112" s="126">
        <f>AP105-'Apportion (exc uplift)'!AP105</f>
        <v>246</v>
      </c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6">
        <f>BA105-'Apportion (exc uplift)'!BA105</f>
        <v>347</v>
      </c>
      <c r="BB112" s="124"/>
      <c r="BC112" s="124"/>
      <c r="BD112" s="124"/>
      <c r="BE112" s="124"/>
      <c r="BF112" s="124"/>
      <c r="BG112" s="124"/>
      <c r="BH112" s="126">
        <f>BH105-'Apportion (exc uplift)'!BH105</f>
        <v>178.1999999999989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</row>
    <row r="113" spans="1:102" ht="12.75">
      <c r="A113" s="123" t="s">
        <v>30</v>
      </c>
      <c r="B113" s="124"/>
      <c r="C113" s="126">
        <f>C106-'Apportion (exc uplift)'!C106</f>
        <v>0.09999999999999998</v>
      </c>
      <c r="D113" s="124"/>
      <c r="E113" s="126">
        <f>E106-'Apportion (exc uplift)'!E106</f>
        <v>0</v>
      </c>
      <c r="F113" s="124"/>
      <c r="G113" s="124"/>
      <c r="H113" s="124"/>
      <c r="I113" s="124"/>
      <c r="J113" s="124"/>
      <c r="K113" s="124"/>
      <c r="L113" s="124"/>
      <c r="M113" s="124"/>
      <c r="N113" s="124"/>
      <c r="O113" s="126">
        <f>O106-'Apportion (exc uplift)'!O106</f>
        <v>14</v>
      </c>
      <c r="P113" s="124"/>
      <c r="Q113" s="124"/>
      <c r="R113" s="124"/>
      <c r="S113" s="124"/>
      <c r="T113" s="126">
        <f>T106-'Apportion (exc uplift)'!T106</f>
        <v>123.00000000000006</v>
      </c>
      <c r="U113" s="124"/>
      <c r="V113" s="126">
        <f>V106-'Apportion (exc uplift)'!V106</f>
        <v>103.79999999999995</v>
      </c>
      <c r="W113" s="124"/>
      <c r="X113" s="124"/>
      <c r="Y113" s="126">
        <f>Y106-'Apportion (exc uplift)'!Y106</f>
        <v>605.1000000000004</v>
      </c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6">
        <f>AJ106-'Apportion (exc uplift)'!AJ106</f>
        <v>96.5</v>
      </c>
      <c r="AK113" s="124"/>
      <c r="AL113" s="126">
        <f>AL106-'Apportion (exc uplift)'!AL106</f>
        <v>3.700000000000003</v>
      </c>
      <c r="AM113" s="126">
        <f>AM106-'Apportion (exc uplift)'!AM106</f>
        <v>21.40000000000009</v>
      </c>
      <c r="AN113" s="126">
        <f>AN106-'Apportion (exc uplift)'!AN106</f>
        <v>0.09999999999999964</v>
      </c>
      <c r="AO113" s="124"/>
      <c r="AP113" s="126">
        <f>AP106-'Apportion (exc uplift)'!AP106</f>
        <v>18.899999999999977</v>
      </c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6">
        <f>BA106-'Apportion (exc uplift)'!BA106</f>
        <v>15.700000000000017</v>
      </c>
      <c r="BB113" s="124"/>
      <c r="BC113" s="124"/>
      <c r="BD113" s="124"/>
      <c r="BE113" s="124"/>
      <c r="BF113" s="124"/>
      <c r="BG113" s="124"/>
      <c r="BH113" s="126">
        <f>BH106-'Apportion (exc uplift)'!BH106</f>
        <v>38.09999999999991</v>
      </c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</row>
    <row r="114" ht="12.75">
      <c r="BD114" s="89"/>
    </row>
  </sheetData>
  <sheetProtection/>
  <conditionalFormatting sqref="BV21:BW23 CF21:CX23 BY21:BY23 B21:BR23">
    <cfRule type="cellIs" priority="31" dxfId="26" operator="notEqual" stopIfTrue="1">
      <formula>0</formula>
    </cfRule>
  </conditionalFormatting>
  <conditionalFormatting sqref="CF12:CX14 CF6:CX10 BY12:BY14 BY6:BY10 BT12:BW14 BT6:BW10 B6:BR10 B87:CX90 B12:BR14 B15:AZ15">
    <cfRule type="cellIs" priority="30" dxfId="27" operator="equal" stopIfTrue="1">
      <formula>0</formula>
    </cfRule>
  </conditionalFormatting>
  <conditionalFormatting sqref="BT21:BU23">
    <cfRule type="cellIs" priority="12" dxfId="26" operator="notEqual" stopIfTrue="1">
      <formula>0</formula>
    </cfRule>
  </conditionalFormatting>
  <conditionalFormatting sqref="BT87:BU90">
    <cfRule type="cellIs" priority="11" dxfId="27" operator="equal" stopIfTrue="1">
      <formula>0</formula>
    </cfRule>
  </conditionalFormatting>
  <conditionalFormatting sqref="BZ21:CE23">
    <cfRule type="cellIs" priority="10" dxfId="26" operator="notEqual" stopIfTrue="1">
      <formula>0</formula>
    </cfRule>
  </conditionalFormatting>
  <conditionalFormatting sqref="BZ6:CE10 BZ12:CE14">
    <cfRule type="cellIs" priority="9" dxfId="27" operator="equal" stopIfTrue="1">
      <formula>0</formula>
    </cfRule>
  </conditionalFormatting>
  <conditionalFormatting sqref="BX21:BX23">
    <cfRule type="cellIs" priority="8" dxfId="26" operator="notEqual" stopIfTrue="1">
      <formula>0</formula>
    </cfRule>
  </conditionalFormatting>
  <conditionalFormatting sqref="BX6:BX10 BX12:BX14 BX87:BX90">
    <cfRule type="cellIs" priority="7" dxfId="27" operator="equal" stopIfTrue="1">
      <formula>0</formula>
    </cfRule>
  </conditionalFormatting>
  <conditionalFormatting sqref="BS21:BS23">
    <cfRule type="cellIs" priority="6" dxfId="26" operator="notEqual" stopIfTrue="1">
      <formula>0</formula>
    </cfRule>
  </conditionalFormatting>
  <conditionalFormatting sqref="BS6:BS10 BS12:BS14">
    <cfRule type="cellIs" priority="5" dxfId="27" operator="equal" stopIfTrue="1">
      <formula>0</formula>
    </cfRule>
  </conditionalFormatting>
  <conditionalFormatting sqref="BS87:BS90">
    <cfRule type="cellIs" priority="4" dxfId="27" operator="equal" stopIfTrue="1">
      <formula>0</formula>
    </cfRule>
  </conditionalFormatting>
  <conditionalFormatting sqref="BA15:CX15">
    <cfRule type="cellIs" priority="3" dxfId="27" operator="equal" stopIfTrue="1">
      <formula>0</formula>
    </cfRule>
  </conditionalFormatting>
  <conditionalFormatting sqref="B6:CX10 B12:CX15">
    <cfRule type="cellIs" priority="2" dxfId="28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portrait" paperSize="8" scale="81" r:id="rId3"/>
  <colBreaks count="5" manualBreakCount="5">
    <brk id="28" max="78" man="1"/>
    <brk id="34" max="78" man="1"/>
    <brk id="50" max="78" man="1"/>
    <brk id="64" max="78" man="1"/>
    <brk id="8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6"/>
  <sheetViews>
    <sheetView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8.88671875" defaultRowHeight="15"/>
  <cols>
    <col min="1" max="1" width="19.88671875" style="89" bestFit="1" customWidth="1"/>
    <col min="2" max="96" width="8.88671875" style="89" customWidth="1"/>
    <col min="97" max="16384" width="8.88671875" style="89" customWidth="1"/>
  </cols>
  <sheetData>
    <row r="1" spans="2:102" ht="12.75">
      <c r="B1" s="4" t="s">
        <v>31</v>
      </c>
      <c r="C1" s="4" t="s">
        <v>31</v>
      </c>
      <c r="D1" s="4" t="s">
        <v>31</v>
      </c>
      <c r="E1" s="4" t="s">
        <v>31</v>
      </c>
      <c r="F1" s="4" t="s">
        <v>31</v>
      </c>
      <c r="G1" s="4" t="s">
        <v>31</v>
      </c>
      <c r="H1" s="4" t="s">
        <v>31</v>
      </c>
      <c r="I1" s="4" t="s">
        <v>31</v>
      </c>
      <c r="J1" s="4" t="s">
        <v>31</v>
      </c>
      <c r="K1" s="4" t="s">
        <v>31</v>
      </c>
      <c r="L1" s="4" t="s">
        <v>31</v>
      </c>
      <c r="M1" s="4" t="s">
        <v>31</v>
      </c>
      <c r="N1" s="4" t="s">
        <v>31</v>
      </c>
      <c r="O1" s="4" t="s">
        <v>31</v>
      </c>
      <c r="P1" s="4" t="s">
        <v>31</v>
      </c>
      <c r="Q1" s="4" t="s">
        <v>31</v>
      </c>
      <c r="R1" s="4" t="s">
        <v>31</v>
      </c>
      <c r="S1" s="4" t="s">
        <v>31</v>
      </c>
      <c r="T1" s="4" t="s">
        <v>31</v>
      </c>
      <c r="U1" s="4" t="s">
        <v>31</v>
      </c>
      <c r="V1" s="4" t="s">
        <v>31</v>
      </c>
      <c r="W1" s="4" t="s">
        <v>31</v>
      </c>
      <c r="X1" s="4" t="s">
        <v>31</v>
      </c>
      <c r="Y1" s="4" t="s">
        <v>31</v>
      </c>
      <c r="Z1" s="4" t="s">
        <v>31</v>
      </c>
      <c r="AA1" s="4" t="s">
        <v>31</v>
      </c>
      <c r="AB1" s="4" t="s">
        <v>31</v>
      </c>
      <c r="AC1" s="4" t="s">
        <v>38</v>
      </c>
      <c r="AD1" s="4" t="s">
        <v>38</v>
      </c>
      <c r="AE1" s="4" t="s">
        <v>38</v>
      </c>
      <c r="AF1" s="4" t="s">
        <v>38</v>
      </c>
      <c r="AG1" s="4" t="s">
        <v>38</v>
      </c>
      <c r="AH1" s="4" t="s">
        <v>38</v>
      </c>
      <c r="AI1" s="4" t="s">
        <v>64</v>
      </c>
      <c r="AJ1" s="4" t="s">
        <v>64</v>
      </c>
      <c r="AK1" s="4" t="s">
        <v>64</v>
      </c>
      <c r="AL1" s="4" t="s">
        <v>64</v>
      </c>
      <c r="AM1" s="4" t="s">
        <v>64</v>
      </c>
      <c r="AN1" s="4" t="s">
        <v>64</v>
      </c>
      <c r="AO1" s="4" t="s">
        <v>64</v>
      </c>
      <c r="AP1" s="4" t="s">
        <v>64</v>
      </c>
      <c r="AQ1" s="4" t="s">
        <v>64</v>
      </c>
      <c r="AR1" s="4" t="s">
        <v>64</v>
      </c>
      <c r="AS1" s="4" t="s">
        <v>64</v>
      </c>
      <c r="AT1" s="4" t="s">
        <v>64</v>
      </c>
      <c r="AU1" s="4" t="s">
        <v>64</v>
      </c>
      <c r="AV1" s="4" t="s">
        <v>64</v>
      </c>
      <c r="AW1" s="4" t="s">
        <v>64</v>
      </c>
      <c r="AX1" s="4" t="s">
        <v>64</v>
      </c>
      <c r="AY1" s="4" t="s">
        <v>64</v>
      </c>
      <c r="AZ1" s="4" t="s">
        <v>64</v>
      </c>
      <c r="BA1" s="4" t="s">
        <v>64</v>
      </c>
      <c r="BB1" s="4" t="s">
        <v>64</v>
      </c>
      <c r="BC1" s="4" t="s">
        <v>64</v>
      </c>
      <c r="BD1" s="4" t="s">
        <v>64</v>
      </c>
      <c r="BE1" s="4" t="s">
        <v>64</v>
      </c>
      <c r="BF1" s="4" t="s">
        <v>64</v>
      </c>
      <c r="BG1" s="4" t="s">
        <v>64</v>
      </c>
      <c r="BH1" s="4" t="s">
        <v>64</v>
      </c>
      <c r="BI1" s="4" t="s">
        <v>64</v>
      </c>
      <c r="BJ1" s="4" t="s">
        <v>64</v>
      </c>
      <c r="BK1" s="4" t="s">
        <v>64</v>
      </c>
      <c r="BL1" s="4" t="s">
        <v>64</v>
      </c>
      <c r="BM1" s="4" t="s">
        <v>83</v>
      </c>
      <c r="BN1" s="4" t="s">
        <v>83</v>
      </c>
      <c r="BO1" s="4" t="s">
        <v>83</v>
      </c>
      <c r="BP1" s="4" t="s">
        <v>83</v>
      </c>
      <c r="BQ1" s="4" t="s">
        <v>83</v>
      </c>
      <c r="BR1" s="4" t="s">
        <v>83</v>
      </c>
      <c r="BS1" s="4" t="s">
        <v>83</v>
      </c>
      <c r="BT1" s="4" t="s">
        <v>83</v>
      </c>
      <c r="BU1" s="4" t="s">
        <v>83</v>
      </c>
      <c r="BV1" s="4" t="s">
        <v>83</v>
      </c>
      <c r="BW1" s="4" t="s">
        <v>83</v>
      </c>
      <c r="BX1" s="4" t="s">
        <v>83</v>
      </c>
      <c r="BY1" s="4" t="s">
        <v>83</v>
      </c>
      <c r="BZ1" s="4" t="s">
        <v>83</v>
      </c>
      <c r="CA1" s="4" t="s">
        <v>83</v>
      </c>
      <c r="CB1" s="4" t="s">
        <v>83</v>
      </c>
      <c r="CC1" s="4" t="s">
        <v>83</v>
      </c>
      <c r="CD1" s="4" t="s">
        <v>83</v>
      </c>
      <c r="CE1" s="4" t="s">
        <v>83</v>
      </c>
      <c r="CF1" s="4" t="s">
        <v>83</v>
      </c>
      <c r="CG1" s="4" t="s">
        <v>83</v>
      </c>
      <c r="CH1" s="4" t="s">
        <v>84</v>
      </c>
      <c r="CI1" s="4" t="s">
        <v>84</v>
      </c>
      <c r="CJ1" s="4" t="s">
        <v>84</v>
      </c>
      <c r="CK1" s="4" t="s">
        <v>84</v>
      </c>
      <c r="CL1" s="4" t="s">
        <v>84</v>
      </c>
      <c r="CM1" s="4" t="s">
        <v>84</v>
      </c>
      <c r="CN1" s="4" t="s">
        <v>84</v>
      </c>
      <c r="CO1" s="4" t="s">
        <v>84</v>
      </c>
      <c r="CP1" s="4" t="s">
        <v>84</v>
      </c>
      <c r="CQ1" s="4" t="s">
        <v>84</v>
      </c>
      <c r="CR1" s="4" t="s">
        <v>84</v>
      </c>
      <c r="CS1" s="4" t="s">
        <v>84</v>
      </c>
      <c r="CT1" s="4" t="s">
        <v>183</v>
      </c>
      <c r="CU1" s="4" t="s">
        <v>183</v>
      </c>
      <c r="CV1" s="4" t="s">
        <v>183</v>
      </c>
      <c r="CW1" s="4" t="s">
        <v>183</v>
      </c>
      <c r="CX1" s="4" t="s">
        <v>183</v>
      </c>
    </row>
    <row r="2" spans="2:102" ht="24.75" customHeight="1"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128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158</v>
      </c>
      <c r="AA2" s="5" t="s">
        <v>159</v>
      </c>
      <c r="AB2" s="5" t="s">
        <v>160</v>
      </c>
      <c r="AC2" s="8" t="s">
        <v>33</v>
      </c>
      <c r="AD2" s="8" t="s">
        <v>197</v>
      </c>
      <c r="AE2" s="8" t="s">
        <v>34</v>
      </c>
      <c r="AF2" s="8" t="s">
        <v>35</v>
      </c>
      <c r="AG2" s="9" t="s">
        <v>36</v>
      </c>
      <c r="AH2" s="9" t="s">
        <v>37</v>
      </c>
      <c r="AI2" s="5" t="s">
        <v>40</v>
      </c>
      <c r="AJ2" s="5" t="s">
        <v>41</v>
      </c>
      <c r="AK2" s="5" t="s">
        <v>42</v>
      </c>
      <c r="AL2" s="5" t="s">
        <v>43</v>
      </c>
      <c r="AM2" s="5" t="s">
        <v>44</v>
      </c>
      <c r="AN2" s="5" t="s">
        <v>45</v>
      </c>
      <c r="AO2" s="5" t="s">
        <v>46</v>
      </c>
      <c r="AP2" s="5" t="s">
        <v>47</v>
      </c>
      <c r="AQ2" s="5" t="s">
        <v>48</v>
      </c>
      <c r="AR2" s="5" t="s">
        <v>49</v>
      </c>
      <c r="AS2" s="5" t="s">
        <v>50</v>
      </c>
      <c r="AT2" s="5" t="s">
        <v>148</v>
      </c>
      <c r="AU2" s="5" t="s">
        <v>149</v>
      </c>
      <c r="AV2" s="5" t="s">
        <v>150</v>
      </c>
      <c r="AW2" s="5" t="s">
        <v>151</v>
      </c>
      <c r="AX2" s="5" t="s">
        <v>51</v>
      </c>
      <c r="AY2" s="5" t="s">
        <v>52</v>
      </c>
      <c r="AZ2" s="5" t="s">
        <v>53</v>
      </c>
      <c r="BA2" s="5" t="s">
        <v>54</v>
      </c>
      <c r="BB2" s="3" t="s">
        <v>153</v>
      </c>
      <c r="BC2" s="5" t="s">
        <v>55</v>
      </c>
      <c r="BD2" s="5" t="s">
        <v>56</v>
      </c>
      <c r="BE2" s="5" t="s">
        <v>57</v>
      </c>
      <c r="BF2" s="5" t="s">
        <v>58</v>
      </c>
      <c r="BG2" s="5" t="s">
        <v>59</v>
      </c>
      <c r="BH2" s="5" t="s">
        <v>61</v>
      </c>
      <c r="BI2" s="5" t="s">
        <v>60</v>
      </c>
      <c r="BJ2" s="5" t="s">
        <v>62</v>
      </c>
      <c r="BK2" s="5" t="s">
        <v>63</v>
      </c>
      <c r="BL2" s="36" t="s">
        <v>94</v>
      </c>
      <c r="BM2" s="5" t="s">
        <v>65</v>
      </c>
      <c r="BN2" s="5" t="s">
        <v>66</v>
      </c>
      <c r="BO2" s="5" t="s">
        <v>67</v>
      </c>
      <c r="BP2" s="3" t="s">
        <v>96</v>
      </c>
      <c r="BQ2" s="5" t="s">
        <v>68</v>
      </c>
      <c r="BR2" s="3" t="s">
        <v>80</v>
      </c>
      <c r="BS2" s="5" t="s">
        <v>69</v>
      </c>
      <c r="BT2" s="5" t="s">
        <v>81</v>
      </c>
      <c r="BU2" s="5" t="s">
        <v>82</v>
      </c>
      <c r="BV2" s="3" t="s">
        <v>70</v>
      </c>
      <c r="BW2" s="5" t="s">
        <v>72</v>
      </c>
      <c r="BX2" s="3" t="s">
        <v>296</v>
      </c>
      <c r="BY2" s="3" t="s">
        <v>73</v>
      </c>
      <c r="BZ2" s="5" t="s">
        <v>71</v>
      </c>
      <c r="CA2" s="3" t="s">
        <v>74</v>
      </c>
      <c r="CB2" s="3" t="s">
        <v>75</v>
      </c>
      <c r="CC2" s="3" t="s">
        <v>76</v>
      </c>
      <c r="CD2" s="3" t="s">
        <v>77</v>
      </c>
      <c r="CE2" s="3" t="s">
        <v>78</v>
      </c>
      <c r="CF2" s="3" t="s">
        <v>79</v>
      </c>
      <c r="CG2" s="54" t="s">
        <v>194</v>
      </c>
      <c r="CH2" s="5" t="s">
        <v>86</v>
      </c>
      <c r="CI2" s="5" t="s">
        <v>85</v>
      </c>
      <c r="CJ2" s="5" t="s">
        <v>87</v>
      </c>
      <c r="CK2" s="5" t="s">
        <v>88</v>
      </c>
      <c r="CL2" s="36" t="s">
        <v>161</v>
      </c>
      <c r="CM2" s="36" t="s">
        <v>304</v>
      </c>
      <c r="CN2" s="5" t="s">
        <v>89</v>
      </c>
      <c r="CO2" s="36" t="s">
        <v>95</v>
      </c>
      <c r="CP2" s="5" t="s">
        <v>90</v>
      </c>
      <c r="CQ2" s="5" t="s">
        <v>91</v>
      </c>
      <c r="CR2" s="5" t="s">
        <v>92</v>
      </c>
      <c r="CS2" s="5" t="s">
        <v>93</v>
      </c>
      <c r="CT2" s="54" t="s">
        <v>192</v>
      </c>
      <c r="CU2" s="54" t="s">
        <v>193</v>
      </c>
      <c r="CV2" s="54" t="s">
        <v>189</v>
      </c>
      <c r="CW2" s="54" t="s">
        <v>190</v>
      </c>
      <c r="CX2" s="54" t="s">
        <v>191</v>
      </c>
    </row>
    <row r="3" spans="1:102" ht="12.75">
      <c r="A3" s="25" t="s">
        <v>299</v>
      </c>
      <c r="B3" s="90">
        <f>'Apportion (inc uplift)'!B3-'Apportion (inc uplift)'!B4</f>
        <v>10</v>
      </c>
      <c r="C3" s="90">
        <f>'Apportion (inc uplift)'!C3-'Apportion (inc uplift)'!C4</f>
        <v>577</v>
      </c>
      <c r="D3" s="90">
        <f>'Apportion (inc uplift)'!D3-'Apportion (inc uplift)'!D4</f>
        <v>575</v>
      </c>
      <c r="E3" s="90">
        <f>'Apportion (inc uplift)'!E3-'Apportion (inc uplift)'!E4</f>
        <v>218</v>
      </c>
      <c r="F3" s="90">
        <f>'Apportion (inc uplift)'!F3-'Apportion (inc uplift)'!F4</f>
        <v>64</v>
      </c>
      <c r="G3" s="90">
        <f>'Apportion (inc uplift)'!G3-'Apportion (inc uplift)'!G4</f>
        <v>281</v>
      </c>
      <c r="H3" s="90">
        <f>'Apportion (inc uplift)'!H3-'Apportion (inc uplift)'!H4</f>
        <v>3621</v>
      </c>
      <c r="I3" s="90">
        <f>'Apportion (inc uplift)'!I3-'Apportion (inc uplift)'!I4</f>
        <v>55</v>
      </c>
      <c r="J3" s="90">
        <f>'Apportion (inc uplift)'!J3-'Apportion (inc uplift)'!J4</f>
        <v>17</v>
      </c>
      <c r="K3" s="90">
        <f>'Apportion (inc uplift)'!K3-'Apportion (inc uplift)'!K4</f>
        <v>42</v>
      </c>
      <c r="L3" s="90">
        <f>'Apportion (inc uplift)'!L3-'Apportion (inc uplift)'!L4</f>
        <v>341</v>
      </c>
      <c r="M3" s="90">
        <f>'Apportion (inc uplift)'!M3-'Apportion (inc uplift)'!M4</f>
        <v>181</v>
      </c>
      <c r="N3" s="90">
        <f>'Apportion (inc uplift)'!N3-'Apportion (inc uplift)'!N4</f>
        <v>31</v>
      </c>
      <c r="O3" s="90">
        <f>'Apportion (inc uplift)'!O3-'Apportion (inc uplift)'!O4</f>
        <v>2029</v>
      </c>
      <c r="P3" s="90">
        <f>'Apportion (inc uplift)'!P3-'Apportion (inc uplift)'!P4</f>
        <v>434</v>
      </c>
      <c r="Q3" s="90">
        <f>'Apportion (inc uplift)'!Q3-'Apportion (inc uplift)'!Q4</f>
        <v>6027</v>
      </c>
      <c r="R3" s="90">
        <f>'Apportion (inc uplift)'!R3-'Apportion (inc uplift)'!R4</f>
        <v>602.7</v>
      </c>
      <c r="S3" s="90">
        <f>'Apportion (inc uplift)'!S3-'Apportion (inc uplift)'!S4</f>
        <v>2617</v>
      </c>
      <c r="T3" s="90">
        <f>'Apportion (inc uplift)'!T3-'Apportion (inc uplift)'!T4</f>
        <v>622</v>
      </c>
      <c r="U3" s="90">
        <f>'Apportion (inc uplift)'!U3-'Apportion (inc uplift)'!U4</f>
        <v>726</v>
      </c>
      <c r="V3" s="90">
        <f>'Apportion (inc uplift)'!V3-'Apportion (inc uplift)'!V4</f>
        <v>10023</v>
      </c>
      <c r="W3" s="90">
        <f>'Apportion (inc uplift)'!W3-'Apportion (inc uplift)'!W4</f>
        <v>1656</v>
      </c>
      <c r="X3" s="90">
        <f>'Apportion (inc uplift)'!X3-'Apportion (inc uplift)'!X4</f>
        <v>2353</v>
      </c>
      <c r="Y3" s="90">
        <f>'Apportion (inc uplift)'!Y3-'Apportion (inc uplift)'!Y4</f>
        <v>6950</v>
      </c>
      <c r="Z3" s="90">
        <f>'Apportion (inc uplift)'!Z3-'Apportion (inc uplift)'!Z4</f>
        <v>272</v>
      </c>
      <c r="AA3" s="90">
        <f>'Apportion (inc uplift)'!AA3-'Apportion (inc uplift)'!AA4</f>
        <v>2076</v>
      </c>
      <c r="AB3" s="90">
        <f>'Apportion (inc uplift)'!AB3-'Apportion (inc uplift)'!AB4</f>
        <v>145</v>
      </c>
      <c r="AC3" s="90">
        <f>'Apportion (inc uplift)'!AC3-'Apportion (inc uplift)'!AC4</f>
        <v>3384</v>
      </c>
      <c r="AD3" s="90">
        <f>'Apportion (inc uplift)'!AD3-'Apportion (inc uplift)'!AD4</f>
        <v>5546</v>
      </c>
      <c r="AE3" s="90">
        <f>'Apportion (inc uplift)'!AE3-'Apportion (inc uplift)'!AE4</f>
        <v>465</v>
      </c>
      <c r="AF3" s="90">
        <f>'Apportion (inc uplift)'!AF3-'Apportion (inc uplift)'!AF4</f>
        <v>2710</v>
      </c>
      <c r="AG3" s="90">
        <f>'Apportion (inc uplift)'!AG3-'Apportion (inc uplift)'!AG4</f>
        <v>2702</v>
      </c>
      <c r="AH3" s="90">
        <f>'Apportion (inc uplift)'!AH3-'Apportion (inc uplift)'!AH4</f>
        <v>12547</v>
      </c>
      <c r="AI3" s="90">
        <f>'Apportion (inc uplift)'!AI3-'Apportion (inc uplift)'!AI4</f>
        <v>13107</v>
      </c>
      <c r="AJ3" s="90">
        <f>'Apportion (inc uplift)'!AJ3-'Apportion (inc uplift)'!AJ4</f>
        <v>34221</v>
      </c>
      <c r="AK3" s="90">
        <f>'Apportion (inc uplift)'!AK3-'Apportion (inc uplift)'!AK4</f>
        <v>8438</v>
      </c>
      <c r="AL3" s="90">
        <f>'Apportion (inc uplift)'!AL3-'Apportion (inc uplift)'!AL4</f>
        <v>4950</v>
      </c>
      <c r="AM3" s="90">
        <f>'Apportion (inc uplift)'!AM3-'Apportion (inc uplift)'!AM4</f>
        <v>33980</v>
      </c>
      <c r="AN3" s="90">
        <f>'Apportion (inc uplift)'!AN3-'Apportion (inc uplift)'!AN4</f>
        <v>560</v>
      </c>
      <c r="AO3" s="90">
        <f>'Apportion (inc uplift)'!AO3-'Apportion (inc uplift)'!AO4</f>
        <v>629</v>
      </c>
      <c r="AP3" s="90">
        <f>'Apportion (inc uplift)'!AP3-'Apportion (inc uplift)'!AP4</f>
        <v>11506</v>
      </c>
      <c r="AQ3" s="90">
        <f>'Apportion (inc uplift)'!AQ3-'Apportion (inc uplift)'!AQ4</f>
        <v>3188</v>
      </c>
      <c r="AR3" s="90">
        <f>'Apportion (inc uplift)'!AR3-'Apportion (inc uplift)'!AR4</f>
        <v>9169</v>
      </c>
      <c r="AS3" s="90">
        <f>'Apportion (inc uplift)'!AS3-'Apportion (inc uplift)'!AS4</f>
        <v>2540</v>
      </c>
      <c r="AT3" s="90">
        <f>'Apportion (inc uplift)'!AT3-'Apportion (inc uplift)'!AT4</f>
        <v>3904</v>
      </c>
      <c r="AU3" s="90">
        <f>'Apportion (inc uplift)'!AU3-'Apportion (inc uplift)'!AU4</f>
        <v>849</v>
      </c>
      <c r="AV3" s="90">
        <f>'Apportion (inc uplift)'!AV3-'Apportion (inc uplift)'!AV4</f>
        <v>1588</v>
      </c>
      <c r="AW3" s="90">
        <f>'Apportion (inc uplift)'!AW3-'Apportion (inc uplift)'!AW4</f>
        <v>693</v>
      </c>
      <c r="AX3" s="90">
        <f>'Apportion (inc uplift)'!AX3-'Apportion (inc uplift)'!AX4</f>
        <v>538</v>
      </c>
      <c r="AY3" s="90">
        <f>'Apportion (inc uplift)'!AY3-'Apportion (inc uplift)'!AY4</f>
        <v>0</v>
      </c>
      <c r="AZ3" s="90">
        <f>'Apportion (inc uplift)'!AZ3-'Apportion (inc uplift)'!AZ4</f>
        <v>45</v>
      </c>
      <c r="BA3" s="90">
        <f>'Apportion (inc uplift)'!BA3-'Apportion (inc uplift)'!BA4</f>
        <v>4445</v>
      </c>
      <c r="BB3" s="90">
        <f>'Apportion (inc uplift)'!BB3-'Apportion (inc uplift)'!BB4</f>
        <v>976.2</v>
      </c>
      <c r="BC3" s="90">
        <f>'Apportion (inc uplift)'!BC3-'Apportion (inc uplift)'!BC4</f>
        <v>2509</v>
      </c>
      <c r="BD3" s="90">
        <f>'Apportion (inc uplift)'!BD3-'Apportion (inc uplift)'!BD4</f>
        <v>122</v>
      </c>
      <c r="BE3" s="90">
        <f>'Apportion (inc uplift)'!BE3-'Apportion (inc uplift)'!BE4</f>
        <v>2987</v>
      </c>
      <c r="BF3" s="90">
        <f>'Apportion (inc uplift)'!BF3-'Apportion (inc uplift)'!BF4</f>
        <v>388</v>
      </c>
      <c r="BG3" s="90">
        <f>'Apportion (inc uplift)'!BG3-'Apportion (inc uplift)'!BG4</f>
        <v>11</v>
      </c>
      <c r="BH3" s="90">
        <f>'Apportion (inc uplift)'!BH3-'Apportion (inc uplift)'!BH4</f>
        <v>15896</v>
      </c>
      <c r="BI3" s="90">
        <f>'Apportion (inc uplift)'!BI3-'Apportion (inc uplift)'!BI4</f>
        <v>1962</v>
      </c>
      <c r="BJ3" s="90">
        <f>'Apportion (inc uplift)'!BJ3-'Apportion (inc uplift)'!BJ4</f>
        <v>1635</v>
      </c>
      <c r="BK3" s="90">
        <f>'Apportion (inc uplift)'!BK3-'Apportion (inc uplift)'!BK4</f>
        <v>145</v>
      </c>
      <c r="BL3" s="90">
        <f>'Apportion (inc uplift)'!BL3-'Apportion (inc uplift)'!BL4</f>
        <v>1017</v>
      </c>
      <c r="BM3" s="90">
        <f>'Apportion (inc uplift)'!BM3-'Apportion (inc uplift)'!BM4</f>
        <v>70348</v>
      </c>
      <c r="BN3" s="90">
        <f>'Apportion (inc uplift)'!BN3-'Apportion (inc uplift)'!BN4</f>
        <v>0</v>
      </c>
      <c r="BO3" s="90">
        <f>'Apportion (inc uplift)'!BO3-'Apportion (inc uplift)'!BO4</f>
        <v>208557</v>
      </c>
      <c r="BP3" s="90">
        <f>'Apportion (inc uplift)'!BP3-'Apportion (inc uplift)'!BP4</f>
        <v>125873</v>
      </c>
      <c r="BQ3" s="90">
        <f>'Apportion (inc uplift)'!BQ3-'Apportion (inc uplift)'!BQ4</f>
        <v>1661</v>
      </c>
      <c r="BR3" s="90">
        <f>'Apportion (inc uplift)'!BR3-'Apportion (inc uplift)'!BR4</f>
        <v>490</v>
      </c>
      <c r="BS3" s="90">
        <f>'Apportion (inc uplift)'!BS3-'Apportion (inc uplift)'!BS4</f>
        <v>0</v>
      </c>
      <c r="BT3" s="90">
        <f>'Apportion (inc uplift)'!BT3-'Apportion (inc uplift)'!BT4</f>
        <v>1314</v>
      </c>
      <c r="BU3" s="90">
        <f>'Apportion (inc uplift)'!BU3-'Apportion (inc uplift)'!BU4</f>
        <v>10002</v>
      </c>
      <c r="BV3" s="90">
        <f>'Apportion (inc uplift)'!BV3-'Apportion (inc uplift)'!BV4</f>
        <v>41137</v>
      </c>
      <c r="BW3" s="90">
        <f>'Apportion (inc uplift)'!BW3-'Apportion (inc uplift)'!BW4</f>
        <v>4519</v>
      </c>
      <c r="BX3" s="90">
        <f>'Apportion (inc uplift)'!BX3-'Apportion (inc uplift)'!BX4</f>
        <v>1314</v>
      </c>
      <c r="BY3" s="90">
        <f>'Apportion (inc uplift)'!BY3-'Apportion (inc uplift)'!BY4</f>
        <v>241</v>
      </c>
      <c r="BZ3" s="90">
        <f>'Apportion (inc uplift)'!BZ3-'Apportion (inc uplift)'!BZ4</f>
        <v>0</v>
      </c>
      <c r="CA3" s="90">
        <f>'Apportion (inc uplift)'!CA3-'Apportion (inc uplift)'!CA4</f>
        <v>0</v>
      </c>
      <c r="CB3" s="90">
        <f>'Apportion (inc uplift)'!CB3-'Apportion (inc uplift)'!CB4</f>
        <v>0</v>
      </c>
      <c r="CC3" s="90">
        <f>'Apportion (inc uplift)'!CC3-'Apportion (inc uplift)'!CC4</f>
        <v>0</v>
      </c>
      <c r="CD3" s="90">
        <f>'Apportion (inc uplift)'!CD3-'Apportion (inc uplift)'!CD4</f>
        <v>0</v>
      </c>
      <c r="CE3" s="90">
        <f>'Apportion (inc uplift)'!CE3-'Apportion (inc uplift)'!CE4</f>
        <v>0</v>
      </c>
      <c r="CF3" s="90">
        <f>'Apportion (inc uplift)'!CF3-'Apportion (inc uplift)'!CF4</f>
        <v>16971</v>
      </c>
      <c r="CG3" s="90">
        <f>'Apportion (inc uplift)'!CG3-'Apportion (inc uplift)'!CG4</f>
        <v>1100</v>
      </c>
      <c r="CH3" s="90">
        <f>'Apportion (inc uplift)'!CH3-'Apportion (inc uplift)'!CH4</f>
        <v>96</v>
      </c>
      <c r="CI3" s="90">
        <f>'Apportion (inc uplift)'!CI3-'Apportion (inc uplift)'!CI4</f>
        <v>2242</v>
      </c>
      <c r="CJ3" s="90">
        <f>'Apportion (inc uplift)'!CJ3-'Apportion (inc uplift)'!CJ4</f>
        <v>264</v>
      </c>
      <c r="CK3" s="90">
        <f>'Apportion (inc uplift)'!CK3-'Apportion (inc uplift)'!CK4</f>
        <v>3484</v>
      </c>
      <c r="CL3" s="90">
        <f>'Apportion (inc uplift)'!CL3-'Apportion (inc uplift)'!CL4</f>
        <v>191</v>
      </c>
      <c r="CM3" s="90">
        <f>'Apportion (inc uplift)'!CM3-'Apportion (inc uplift)'!CM4</f>
        <v>197</v>
      </c>
      <c r="CN3" s="90">
        <f>'Apportion (inc uplift)'!CN3-'Apportion (inc uplift)'!CN4</f>
        <v>912</v>
      </c>
      <c r="CO3" s="90">
        <f>'Apportion (inc uplift)'!CO3-'Apportion (inc uplift)'!CO4</f>
        <v>977</v>
      </c>
      <c r="CP3" s="90">
        <f>'Apportion (inc uplift)'!CP3-'Apportion (inc uplift)'!CP4</f>
        <v>269</v>
      </c>
      <c r="CQ3" s="90">
        <f>'Apportion (inc uplift)'!CQ3-'Apportion (inc uplift)'!CQ4</f>
        <v>104</v>
      </c>
      <c r="CR3" s="90">
        <f>'Apportion (inc uplift)'!CR3-'Apportion (inc uplift)'!CR4</f>
        <v>53</v>
      </c>
      <c r="CS3" s="90">
        <f>'Apportion (inc uplift)'!CS3-'Apportion (inc uplift)'!CS4</f>
        <v>4</v>
      </c>
      <c r="CT3" s="90">
        <f>'Apportion (inc uplift)'!CT3-'Apportion (inc uplift)'!CT4</f>
        <v>817</v>
      </c>
      <c r="CU3" s="90">
        <f>'Apportion (inc uplift)'!CU3-'Apportion (inc uplift)'!CU4</f>
        <v>120</v>
      </c>
      <c r="CV3" s="90">
        <f>'Apportion (inc uplift)'!CV3-'Apportion (inc uplift)'!CV4</f>
        <v>5</v>
      </c>
      <c r="CW3" s="90">
        <f>'Apportion (inc uplift)'!CW3-'Apportion (inc uplift)'!CW4</f>
        <v>696</v>
      </c>
      <c r="CX3" s="90">
        <f>'Apportion (inc uplift)'!CX3-'Apportion (inc uplift)'!CX4</f>
        <v>189</v>
      </c>
    </row>
    <row r="4" spans="1:102" ht="12.75">
      <c r="A4" s="25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</row>
    <row r="5" spans="1:255" ht="12.75">
      <c r="A5" s="33" t="s">
        <v>154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</row>
    <row r="6" spans="1:102" ht="12.75">
      <c r="A6" s="32" t="s">
        <v>122</v>
      </c>
      <c r="B6" s="7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7">
        <v>3129</v>
      </c>
      <c r="AK6" s="7">
        <v>1787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/>
      <c r="AZ6" s="4"/>
      <c r="BA6" s="4">
        <v>0</v>
      </c>
      <c r="BB6" s="39">
        <f>BA6*0.2</f>
        <v>0</v>
      </c>
      <c r="BC6" s="4">
        <v>0</v>
      </c>
      <c r="BD6" s="4"/>
      <c r="BE6" s="7">
        <v>1935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</row>
    <row r="7" spans="1:102" ht="12.75">
      <c r="A7" s="32" t="s">
        <v>185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/>
      <c r="AZ7" s="4"/>
      <c r="BA7" s="4">
        <v>0</v>
      </c>
      <c r="BB7" s="4">
        <v>0</v>
      </c>
      <c r="BC7" s="4">
        <v>0</v>
      </c>
      <c r="BD7" s="4"/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</row>
    <row r="8" spans="1:102" ht="12.75">
      <c r="A8" s="32" t="s">
        <v>152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/>
      <c r="AZ8" s="4"/>
      <c r="BA8" s="4">
        <v>0</v>
      </c>
      <c r="BB8" s="39">
        <f>BA8*0.2</f>
        <v>0</v>
      </c>
      <c r="BC8" s="4">
        <v>0</v>
      </c>
      <c r="BD8" s="4"/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7">
        <v>1750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</row>
    <row r="9" spans="1:102" ht="12.75">
      <c r="A9" s="32" t="s">
        <v>155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/>
      <c r="AZ9" s="4"/>
      <c r="BA9" s="4">
        <v>0</v>
      </c>
      <c r="BB9" s="4">
        <v>0</v>
      </c>
      <c r="BC9" s="4">
        <v>0</v>
      </c>
      <c r="BD9" s="4"/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7">
        <f>MAX(0.232*BQ3,300)</f>
        <v>385.35200000000003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</row>
    <row r="10" spans="1:102" ht="12.75">
      <c r="A10" s="32" t="s">
        <v>145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7">
        <f>MAX(0.008*AC3,30)</f>
        <v>30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/>
      <c r="AZ10" s="4"/>
      <c r="BA10" s="4">
        <v>0</v>
      </c>
      <c r="BB10" s="39">
        <f>BA10*0.2</f>
        <v>0</v>
      </c>
      <c r="BC10" s="4">
        <v>0</v>
      </c>
      <c r="BD10" s="4"/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</row>
    <row r="11" spans="1:102" ht="12.75">
      <c r="A11" s="10" t="s">
        <v>156</v>
      </c>
      <c r="B11" s="88">
        <f>B3-SUM(B6:B10)</f>
        <v>9</v>
      </c>
      <c r="C11" s="88">
        <f aca="true" t="shared" si="0" ref="C11:AX11">C3-SUM(C6:C10)</f>
        <v>577</v>
      </c>
      <c r="D11" s="88">
        <f t="shared" si="0"/>
        <v>575</v>
      </c>
      <c r="E11" s="88">
        <f t="shared" si="0"/>
        <v>218</v>
      </c>
      <c r="F11" s="88">
        <f t="shared" si="0"/>
        <v>64</v>
      </c>
      <c r="G11" s="88">
        <f t="shared" si="0"/>
        <v>281</v>
      </c>
      <c r="H11" s="88">
        <f t="shared" si="0"/>
        <v>3621</v>
      </c>
      <c r="I11" s="88">
        <f t="shared" si="0"/>
        <v>55</v>
      </c>
      <c r="J11" s="88">
        <f t="shared" si="0"/>
        <v>17</v>
      </c>
      <c r="K11" s="88">
        <f t="shared" si="0"/>
        <v>42</v>
      </c>
      <c r="L11" s="88">
        <f t="shared" si="0"/>
        <v>341</v>
      </c>
      <c r="M11" s="88">
        <f t="shared" si="0"/>
        <v>181</v>
      </c>
      <c r="N11" s="88">
        <f t="shared" si="0"/>
        <v>31</v>
      </c>
      <c r="O11" s="88">
        <f t="shared" si="0"/>
        <v>2029</v>
      </c>
      <c r="P11" s="88">
        <f t="shared" si="0"/>
        <v>434</v>
      </c>
      <c r="Q11" s="88">
        <f t="shared" si="0"/>
        <v>6027</v>
      </c>
      <c r="R11" s="88">
        <f t="shared" si="0"/>
        <v>602.7</v>
      </c>
      <c r="S11" s="88">
        <f t="shared" si="0"/>
        <v>2617</v>
      </c>
      <c r="T11" s="88">
        <f t="shared" si="0"/>
        <v>622</v>
      </c>
      <c r="U11" s="88">
        <f t="shared" si="0"/>
        <v>726</v>
      </c>
      <c r="V11" s="88">
        <f t="shared" si="0"/>
        <v>10023</v>
      </c>
      <c r="W11" s="88">
        <f t="shared" si="0"/>
        <v>1656</v>
      </c>
      <c r="X11" s="88">
        <f t="shared" si="0"/>
        <v>2353</v>
      </c>
      <c r="Y11" s="88">
        <f t="shared" si="0"/>
        <v>6950</v>
      </c>
      <c r="Z11" s="88">
        <f t="shared" si="0"/>
        <v>272</v>
      </c>
      <c r="AA11" s="88">
        <f t="shared" si="0"/>
        <v>2076</v>
      </c>
      <c r="AB11" s="88">
        <f t="shared" si="0"/>
        <v>145</v>
      </c>
      <c r="AC11" s="88">
        <f t="shared" si="0"/>
        <v>3354</v>
      </c>
      <c r="AD11" s="88">
        <f t="shared" si="0"/>
        <v>5546</v>
      </c>
      <c r="AE11" s="88">
        <f t="shared" si="0"/>
        <v>465</v>
      </c>
      <c r="AF11" s="88">
        <f t="shared" si="0"/>
        <v>2710</v>
      </c>
      <c r="AG11" s="88">
        <f t="shared" si="0"/>
        <v>2702</v>
      </c>
      <c r="AH11" s="88">
        <f t="shared" si="0"/>
        <v>12547</v>
      </c>
      <c r="AI11" s="88">
        <f t="shared" si="0"/>
        <v>13107</v>
      </c>
      <c r="AJ11" s="88">
        <f t="shared" si="0"/>
        <v>31092</v>
      </c>
      <c r="AK11" s="88">
        <f t="shared" si="0"/>
        <v>6651</v>
      </c>
      <c r="AL11" s="88">
        <f t="shared" si="0"/>
        <v>4950</v>
      </c>
      <c r="AM11" s="88">
        <f t="shared" si="0"/>
        <v>33980</v>
      </c>
      <c r="AN11" s="88">
        <f t="shared" si="0"/>
        <v>560</v>
      </c>
      <c r="AO11" s="88">
        <f t="shared" si="0"/>
        <v>629</v>
      </c>
      <c r="AP11" s="88">
        <f t="shared" si="0"/>
        <v>11506</v>
      </c>
      <c r="AQ11" s="88">
        <f t="shared" si="0"/>
        <v>3188</v>
      </c>
      <c r="AR11" s="88">
        <f t="shared" si="0"/>
        <v>9169</v>
      </c>
      <c r="AS11" s="88">
        <f t="shared" si="0"/>
        <v>2540</v>
      </c>
      <c r="AT11" s="88">
        <f t="shared" si="0"/>
        <v>3904</v>
      </c>
      <c r="AU11" s="88">
        <f t="shared" si="0"/>
        <v>849</v>
      </c>
      <c r="AV11" s="88">
        <f t="shared" si="0"/>
        <v>1588</v>
      </c>
      <c r="AW11" s="88">
        <f t="shared" si="0"/>
        <v>693</v>
      </c>
      <c r="AX11" s="88">
        <f t="shared" si="0"/>
        <v>538</v>
      </c>
      <c r="AY11" s="88"/>
      <c r="AZ11" s="88"/>
      <c r="BA11" s="88">
        <f>BA3-SUM(BA6:BA10)</f>
        <v>4445</v>
      </c>
      <c r="BB11" s="88">
        <f>BB3-SUM(BB6:BB10)</f>
        <v>976.2</v>
      </c>
      <c r="BC11" s="88">
        <f>BC3-SUM(BC6:BC10)</f>
        <v>2509</v>
      </c>
      <c r="BD11" s="88"/>
      <c r="BE11" s="88">
        <f aca="true" t="shared" si="1" ref="BE11:CS11">BE3-SUM(BE6:BE10)</f>
        <v>1052</v>
      </c>
      <c r="BF11" s="88">
        <f t="shared" si="1"/>
        <v>388</v>
      </c>
      <c r="BG11" s="88">
        <f t="shared" si="1"/>
        <v>11</v>
      </c>
      <c r="BH11" s="88">
        <f t="shared" si="1"/>
        <v>15896</v>
      </c>
      <c r="BI11" s="88">
        <f t="shared" si="1"/>
        <v>1962</v>
      </c>
      <c r="BJ11" s="88">
        <f t="shared" si="1"/>
        <v>1635</v>
      </c>
      <c r="BK11" s="88">
        <f t="shared" si="1"/>
        <v>145</v>
      </c>
      <c r="BL11" s="88">
        <f t="shared" si="1"/>
        <v>1017</v>
      </c>
      <c r="BM11" s="88">
        <f t="shared" si="1"/>
        <v>70348</v>
      </c>
      <c r="BN11" s="88">
        <f t="shared" si="1"/>
        <v>0</v>
      </c>
      <c r="BO11" s="88">
        <f t="shared" si="1"/>
        <v>206807</v>
      </c>
      <c r="BP11" s="88">
        <f t="shared" si="1"/>
        <v>125873</v>
      </c>
      <c r="BQ11" s="88">
        <f t="shared" si="1"/>
        <v>1275.648</v>
      </c>
      <c r="BR11" s="88">
        <f t="shared" si="1"/>
        <v>490</v>
      </c>
      <c r="BS11" s="88">
        <f t="shared" si="1"/>
        <v>0</v>
      </c>
      <c r="BT11" s="88">
        <f t="shared" si="1"/>
        <v>1314</v>
      </c>
      <c r="BU11" s="88">
        <f t="shared" si="1"/>
        <v>10002</v>
      </c>
      <c r="BV11" s="88">
        <f t="shared" si="1"/>
        <v>41137</v>
      </c>
      <c r="BW11" s="88">
        <f t="shared" si="1"/>
        <v>4519</v>
      </c>
      <c r="BX11" s="88">
        <f>BX3-SUM(BX6:BX10)</f>
        <v>1314</v>
      </c>
      <c r="BY11" s="88">
        <f t="shared" si="1"/>
        <v>241</v>
      </c>
      <c r="BZ11" s="88">
        <f t="shared" si="1"/>
        <v>0</v>
      </c>
      <c r="CA11" s="88">
        <f t="shared" si="1"/>
        <v>0</v>
      </c>
      <c r="CB11" s="88">
        <f t="shared" si="1"/>
        <v>0</v>
      </c>
      <c r="CC11" s="88">
        <f t="shared" si="1"/>
        <v>0</v>
      </c>
      <c r="CD11" s="88">
        <f t="shared" si="1"/>
        <v>0</v>
      </c>
      <c r="CE11" s="88">
        <f t="shared" si="1"/>
        <v>0</v>
      </c>
      <c r="CF11" s="88">
        <f t="shared" si="1"/>
        <v>16971</v>
      </c>
      <c r="CG11" s="88">
        <f>CG3-SUM(CG6:CG10)</f>
        <v>1100</v>
      </c>
      <c r="CH11" s="88">
        <f t="shared" si="1"/>
        <v>96</v>
      </c>
      <c r="CI11" s="88">
        <f t="shared" si="1"/>
        <v>2242</v>
      </c>
      <c r="CJ11" s="88">
        <f t="shared" si="1"/>
        <v>264</v>
      </c>
      <c r="CK11" s="88">
        <f t="shared" si="1"/>
        <v>3484</v>
      </c>
      <c r="CL11" s="88">
        <f t="shared" si="1"/>
        <v>191</v>
      </c>
      <c r="CM11" s="88">
        <f t="shared" si="1"/>
        <v>197</v>
      </c>
      <c r="CN11" s="88">
        <f t="shared" si="1"/>
        <v>912</v>
      </c>
      <c r="CO11" s="88">
        <f t="shared" si="1"/>
        <v>977</v>
      </c>
      <c r="CP11" s="88">
        <f t="shared" si="1"/>
        <v>269</v>
      </c>
      <c r="CQ11" s="88">
        <f t="shared" si="1"/>
        <v>104</v>
      </c>
      <c r="CR11" s="88">
        <f t="shared" si="1"/>
        <v>53</v>
      </c>
      <c r="CS11" s="88">
        <f t="shared" si="1"/>
        <v>4</v>
      </c>
      <c r="CT11" s="88">
        <f>CT3-SUM(CT6:CT10)</f>
        <v>817</v>
      </c>
      <c r="CU11" s="88">
        <f>CU3-SUM(CU6:CU10)</f>
        <v>120</v>
      </c>
      <c r="CV11" s="88">
        <f>CV3-SUM(CV6:CV10)</f>
        <v>5</v>
      </c>
      <c r="CW11" s="88">
        <f>CW3-SUM(CW6:CW10)</f>
        <v>696</v>
      </c>
      <c r="CX11" s="88">
        <f>CX3-SUM(CX6:CX10)</f>
        <v>189</v>
      </c>
    </row>
    <row r="12" spans="1:102" ht="12.75">
      <c r="A12" s="89" t="s">
        <v>163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119">
        <v>-26.383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/>
      <c r="AZ12" s="41"/>
      <c r="BA12" s="41">
        <v>0</v>
      </c>
      <c r="BB12" s="41">
        <v>0</v>
      </c>
      <c r="BC12" s="41">
        <v>0</v>
      </c>
      <c r="BD12" s="41"/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</row>
    <row r="13" spans="1:102" ht="12.75">
      <c r="A13" s="89" t="s">
        <v>162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/>
      <c r="AZ13" s="41"/>
      <c r="BA13" s="41">
        <v>0</v>
      </c>
      <c r="BB13" s="41">
        <v>0</v>
      </c>
      <c r="BC13" s="41">
        <v>0</v>
      </c>
      <c r="BD13" s="41"/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</row>
    <row r="14" spans="1:102" ht="12.75">
      <c r="A14" s="89" t="s">
        <v>187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/>
      <c r="AZ14" s="41"/>
      <c r="BA14" s="41">
        <v>0</v>
      </c>
      <c r="BB14" s="41">
        <v>0</v>
      </c>
      <c r="BC14" s="41">
        <v>0</v>
      </c>
      <c r="BD14" s="41"/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</row>
    <row r="15" spans="1:102" ht="12.75">
      <c r="A15" s="89" t="s">
        <v>188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119">
        <v>2.3599999999999994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119">
        <v>6.109000000000002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/>
      <c r="AZ15" s="41"/>
      <c r="BA15" s="41">
        <v>0</v>
      </c>
      <c r="BB15" s="41">
        <v>0</v>
      </c>
      <c r="BC15" s="41">
        <v>0</v>
      </c>
      <c r="BD15" s="41"/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119">
        <v>85.69800000000004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119">
        <v>24.296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119">
        <v>3.2519999999999953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</row>
    <row r="16" spans="1:102" ht="12.75">
      <c r="A16" s="10" t="s">
        <v>133</v>
      </c>
      <c r="B16" s="88">
        <f aca="true" t="shared" si="2" ref="B16:AX16">SUM(B11:B15)</f>
        <v>9</v>
      </c>
      <c r="C16" s="88">
        <f t="shared" si="2"/>
        <v>577</v>
      </c>
      <c r="D16" s="88">
        <f t="shared" si="2"/>
        <v>575</v>
      </c>
      <c r="E16" s="88">
        <f t="shared" si="2"/>
        <v>218</v>
      </c>
      <c r="F16" s="88">
        <f t="shared" si="2"/>
        <v>64</v>
      </c>
      <c r="G16" s="88">
        <f t="shared" si="2"/>
        <v>281</v>
      </c>
      <c r="H16" s="88">
        <f t="shared" si="2"/>
        <v>3621</v>
      </c>
      <c r="I16" s="88">
        <f t="shared" si="2"/>
        <v>55</v>
      </c>
      <c r="J16" s="88">
        <f t="shared" si="2"/>
        <v>17</v>
      </c>
      <c r="K16" s="88">
        <f t="shared" si="2"/>
        <v>42</v>
      </c>
      <c r="L16" s="88">
        <f t="shared" si="2"/>
        <v>341</v>
      </c>
      <c r="M16" s="88">
        <f t="shared" si="2"/>
        <v>181</v>
      </c>
      <c r="N16" s="88">
        <f t="shared" si="2"/>
        <v>31</v>
      </c>
      <c r="O16" s="88">
        <f t="shared" si="2"/>
        <v>2031.36</v>
      </c>
      <c r="P16" s="88">
        <f t="shared" si="2"/>
        <v>434</v>
      </c>
      <c r="Q16" s="88">
        <f t="shared" si="2"/>
        <v>6027</v>
      </c>
      <c r="R16" s="88">
        <f t="shared" si="2"/>
        <v>602.7</v>
      </c>
      <c r="S16" s="88">
        <f t="shared" si="2"/>
        <v>2617</v>
      </c>
      <c r="T16" s="88">
        <f t="shared" si="2"/>
        <v>622</v>
      </c>
      <c r="U16" s="88">
        <f t="shared" si="2"/>
        <v>726</v>
      </c>
      <c r="V16" s="88">
        <f t="shared" si="2"/>
        <v>10023</v>
      </c>
      <c r="W16" s="88">
        <f t="shared" si="2"/>
        <v>1656</v>
      </c>
      <c r="X16" s="88">
        <f t="shared" si="2"/>
        <v>2353</v>
      </c>
      <c r="Y16" s="88">
        <f t="shared" si="2"/>
        <v>6950</v>
      </c>
      <c r="Z16" s="88">
        <f t="shared" si="2"/>
        <v>272</v>
      </c>
      <c r="AA16" s="88">
        <f t="shared" si="2"/>
        <v>2076</v>
      </c>
      <c r="AB16" s="88">
        <f t="shared" si="2"/>
        <v>145</v>
      </c>
      <c r="AC16" s="88">
        <f t="shared" si="2"/>
        <v>3354</v>
      </c>
      <c r="AD16" s="88">
        <f t="shared" si="2"/>
        <v>5546</v>
      </c>
      <c r="AE16" s="88">
        <f t="shared" si="2"/>
        <v>465</v>
      </c>
      <c r="AF16" s="88">
        <f t="shared" si="2"/>
        <v>2710</v>
      </c>
      <c r="AG16" s="88">
        <f t="shared" si="2"/>
        <v>2702</v>
      </c>
      <c r="AH16" s="88">
        <f t="shared" si="2"/>
        <v>12547</v>
      </c>
      <c r="AI16" s="88">
        <f t="shared" si="2"/>
        <v>13080.617</v>
      </c>
      <c r="AJ16" s="88">
        <f t="shared" si="2"/>
        <v>31092</v>
      </c>
      <c r="AK16" s="88">
        <f t="shared" si="2"/>
        <v>6651</v>
      </c>
      <c r="AL16" s="88">
        <f t="shared" si="2"/>
        <v>4956.109</v>
      </c>
      <c r="AM16" s="88">
        <f t="shared" si="2"/>
        <v>33980</v>
      </c>
      <c r="AN16" s="88">
        <f t="shared" si="2"/>
        <v>560</v>
      </c>
      <c r="AO16" s="88">
        <f t="shared" si="2"/>
        <v>629</v>
      </c>
      <c r="AP16" s="88">
        <f t="shared" si="2"/>
        <v>11506</v>
      </c>
      <c r="AQ16" s="88">
        <f t="shared" si="2"/>
        <v>3188</v>
      </c>
      <c r="AR16" s="88">
        <f t="shared" si="2"/>
        <v>9169</v>
      </c>
      <c r="AS16" s="88">
        <f t="shared" si="2"/>
        <v>2540</v>
      </c>
      <c r="AT16" s="88">
        <f t="shared" si="2"/>
        <v>3904</v>
      </c>
      <c r="AU16" s="88">
        <f t="shared" si="2"/>
        <v>849</v>
      </c>
      <c r="AV16" s="88">
        <f t="shared" si="2"/>
        <v>1588</v>
      </c>
      <c r="AW16" s="88">
        <f t="shared" si="2"/>
        <v>693</v>
      </c>
      <c r="AX16" s="88">
        <f t="shared" si="2"/>
        <v>538</v>
      </c>
      <c r="AY16" s="88"/>
      <c r="AZ16" s="88"/>
      <c r="BA16" s="88">
        <f>SUM(BA11:BA15)</f>
        <v>4445</v>
      </c>
      <c r="BB16" s="88">
        <f>SUM(BB11:BB15)</f>
        <v>976.2</v>
      </c>
      <c r="BC16" s="88">
        <f>SUM(BC11:BC15)</f>
        <v>2509</v>
      </c>
      <c r="BD16" s="103"/>
      <c r="BE16" s="88">
        <f>SUM(BE11:BE15)</f>
        <v>1052</v>
      </c>
      <c r="BF16" s="88">
        <f aca="true" t="shared" si="3" ref="BF16:CS16">SUM(BF11:BF15)</f>
        <v>388</v>
      </c>
      <c r="BG16" s="88">
        <f t="shared" si="3"/>
        <v>11</v>
      </c>
      <c r="BH16" s="88">
        <f t="shared" si="3"/>
        <v>15896</v>
      </c>
      <c r="BI16" s="88">
        <f t="shared" si="3"/>
        <v>1962</v>
      </c>
      <c r="BJ16" s="88">
        <f t="shared" si="3"/>
        <v>1635</v>
      </c>
      <c r="BK16" s="88">
        <f t="shared" si="3"/>
        <v>145</v>
      </c>
      <c r="BL16" s="88">
        <f t="shared" si="3"/>
        <v>1017</v>
      </c>
      <c r="BM16" s="88">
        <f t="shared" si="3"/>
        <v>70348</v>
      </c>
      <c r="BN16" s="88">
        <f t="shared" si="3"/>
        <v>0</v>
      </c>
      <c r="BO16" s="88">
        <f t="shared" si="3"/>
        <v>206807</v>
      </c>
      <c r="BP16" s="88">
        <f t="shared" si="3"/>
        <v>125873</v>
      </c>
      <c r="BQ16" s="88">
        <f t="shared" si="3"/>
        <v>1361.346</v>
      </c>
      <c r="BR16" s="88">
        <f t="shared" si="3"/>
        <v>490</v>
      </c>
      <c r="BS16" s="88">
        <f>SUM(BS11:BS15)</f>
        <v>0</v>
      </c>
      <c r="BT16" s="88">
        <f t="shared" si="3"/>
        <v>1314</v>
      </c>
      <c r="BU16" s="88">
        <f t="shared" si="3"/>
        <v>10002</v>
      </c>
      <c r="BV16" s="88">
        <f t="shared" si="3"/>
        <v>41137</v>
      </c>
      <c r="BW16" s="88">
        <f t="shared" si="3"/>
        <v>4519</v>
      </c>
      <c r="BX16" s="88">
        <f>SUM(BX11:BX15)</f>
        <v>1314</v>
      </c>
      <c r="BY16" s="103">
        <f t="shared" si="3"/>
        <v>265.296</v>
      </c>
      <c r="BZ16" s="103">
        <f t="shared" si="3"/>
        <v>0</v>
      </c>
      <c r="CA16" s="103">
        <f t="shared" si="3"/>
        <v>0</v>
      </c>
      <c r="CB16" s="103">
        <f t="shared" si="3"/>
        <v>0</v>
      </c>
      <c r="CC16" s="103">
        <f t="shared" si="3"/>
        <v>0</v>
      </c>
      <c r="CD16" s="103">
        <f t="shared" si="3"/>
        <v>0</v>
      </c>
      <c r="CE16" s="103">
        <f t="shared" si="3"/>
        <v>0</v>
      </c>
      <c r="CF16" s="88">
        <f t="shared" si="3"/>
        <v>16971</v>
      </c>
      <c r="CG16" s="88">
        <f>SUM(CG11:CG15)</f>
        <v>1100</v>
      </c>
      <c r="CH16" s="88">
        <f t="shared" si="3"/>
        <v>96</v>
      </c>
      <c r="CI16" s="88">
        <f t="shared" si="3"/>
        <v>2245.252</v>
      </c>
      <c r="CJ16" s="88">
        <f t="shared" si="3"/>
        <v>264</v>
      </c>
      <c r="CK16" s="88">
        <f t="shared" si="3"/>
        <v>3484</v>
      </c>
      <c r="CL16" s="88">
        <f t="shared" si="3"/>
        <v>191</v>
      </c>
      <c r="CM16" s="88">
        <f t="shared" si="3"/>
        <v>197</v>
      </c>
      <c r="CN16" s="88">
        <f t="shared" si="3"/>
        <v>912</v>
      </c>
      <c r="CO16" s="88">
        <f t="shared" si="3"/>
        <v>977</v>
      </c>
      <c r="CP16" s="88">
        <f t="shared" si="3"/>
        <v>269</v>
      </c>
      <c r="CQ16" s="88">
        <f t="shared" si="3"/>
        <v>104</v>
      </c>
      <c r="CR16" s="88">
        <f t="shared" si="3"/>
        <v>53</v>
      </c>
      <c r="CS16" s="88">
        <f t="shared" si="3"/>
        <v>4</v>
      </c>
      <c r="CT16" s="88">
        <f>SUM(CT11:CT15)</f>
        <v>817</v>
      </c>
      <c r="CU16" s="88">
        <f>SUM(CU11:CU15)</f>
        <v>120</v>
      </c>
      <c r="CV16" s="88">
        <f>SUM(CV11:CV15)</f>
        <v>5</v>
      </c>
      <c r="CW16" s="88">
        <f>SUM(CW11:CW15)</f>
        <v>696</v>
      </c>
      <c r="CX16" s="88">
        <f>SUM(CX11:CX15)</f>
        <v>189</v>
      </c>
    </row>
    <row r="17" spans="1:102" ht="12.75">
      <c r="A17" s="1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103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103"/>
      <c r="BZ17" s="103"/>
      <c r="CA17" s="103"/>
      <c r="CB17" s="103"/>
      <c r="CC17" s="103"/>
      <c r="CD17" s="103"/>
      <c r="CE17" s="103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</row>
    <row r="18" spans="1:102" ht="12.75">
      <c r="A18" s="10" t="s">
        <v>180</v>
      </c>
      <c r="B18" s="88">
        <f>B16+SUM(B6:B10)</f>
        <v>10</v>
      </c>
      <c r="C18" s="88">
        <f aca="true" t="shared" si="4" ref="C18:BM18">C16+SUM(C6:C10)</f>
        <v>577</v>
      </c>
      <c r="D18" s="88">
        <f t="shared" si="4"/>
        <v>575</v>
      </c>
      <c r="E18" s="88">
        <f t="shared" si="4"/>
        <v>218</v>
      </c>
      <c r="F18" s="88">
        <f t="shared" si="4"/>
        <v>64</v>
      </c>
      <c r="G18" s="88">
        <f t="shared" si="4"/>
        <v>281</v>
      </c>
      <c r="H18" s="88">
        <f t="shared" si="4"/>
        <v>3621</v>
      </c>
      <c r="I18" s="88">
        <f t="shared" si="4"/>
        <v>55</v>
      </c>
      <c r="J18" s="88">
        <f t="shared" si="4"/>
        <v>17</v>
      </c>
      <c r="K18" s="88">
        <f t="shared" si="4"/>
        <v>42</v>
      </c>
      <c r="L18" s="88">
        <f t="shared" si="4"/>
        <v>341</v>
      </c>
      <c r="M18" s="88">
        <f t="shared" si="4"/>
        <v>181</v>
      </c>
      <c r="N18" s="88">
        <f t="shared" si="4"/>
        <v>31</v>
      </c>
      <c r="O18" s="88">
        <f t="shared" si="4"/>
        <v>2031.36</v>
      </c>
      <c r="P18" s="88">
        <f t="shared" si="4"/>
        <v>434</v>
      </c>
      <c r="Q18" s="88">
        <f t="shared" si="4"/>
        <v>6027</v>
      </c>
      <c r="R18" s="88">
        <f t="shared" si="4"/>
        <v>602.7</v>
      </c>
      <c r="S18" s="88">
        <f t="shared" si="4"/>
        <v>2617</v>
      </c>
      <c r="T18" s="88">
        <f t="shared" si="4"/>
        <v>622</v>
      </c>
      <c r="U18" s="88">
        <f t="shared" si="4"/>
        <v>726</v>
      </c>
      <c r="V18" s="88">
        <f t="shared" si="4"/>
        <v>10023</v>
      </c>
      <c r="W18" s="88">
        <f t="shared" si="4"/>
        <v>1656</v>
      </c>
      <c r="X18" s="88">
        <f t="shared" si="4"/>
        <v>2353</v>
      </c>
      <c r="Y18" s="88">
        <f t="shared" si="4"/>
        <v>6950</v>
      </c>
      <c r="Z18" s="88">
        <f t="shared" si="4"/>
        <v>272</v>
      </c>
      <c r="AA18" s="88">
        <f t="shared" si="4"/>
        <v>2076</v>
      </c>
      <c r="AB18" s="88">
        <f t="shared" si="4"/>
        <v>145</v>
      </c>
      <c r="AC18" s="88">
        <f t="shared" si="4"/>
        <v>3384</v>
      </c>
      <c r="AD18" s="88">
        <f t="shared" si="4"/>
        <v>5546</v>
      </c>
      <c r="AE18" s="88">
        <f t="shared" si="4"/>
        <v>465</v>
      </c>
      <c r="AF18" s="88">
        <f t="shared" si="4"/>
        <v>2710</v>
      </c>
      <c r="AG18" s="88">
        <f t="shared" si="4"/>
        <v>2702</v>
      </c>
      <c r="AH18" s="88">
        <f>AH16+SUM(AH6:AH10)</f>
        <v>12547</v>
      </c>
      <c r="AI18" s="88">
        <f t="shared" si="4"/>
        <v>13080.617</v>
      </c>
      <c r="AJ18" s="88">
        <f t="shared" si="4"/>
        <v>34221</v>
      </c>
      <c r="AK18" s="88">
        <f t="shared" si="4"/>
        <v>8438</v>
      </c>
      <c r="AL18" s="88">
        <f t="shared" si="4"/>
        <v>4956.109</v>
      </c>
      <c r="AM18" s="88">
        <f t="shared" si="4"/>
        <v>33980</v>
      </c>
      <c r="AN18" s="88">
        <f t="shared" si="4"/>
        <v>560</v>
      </c>
      <c r="AO18" s="88">
        <f t="shared" si="4"/>
        <v>629</v>
      </c>
      <c r="AP18" s="88">
        <f t="shared" si="4"/>
        <v>11506</v>
      </c>
      <c r="AQ18" s="88">
        <f t="shared" si="4"/>
        <v>3188</v>
      </c>
      <c r="AR18" s="88">
        <f t="shared" si="4"/>
        <v>9169</v>
      </c>
      <c r="AS18" s="88">
        <f t="shared" si="4"/>
        <v>2540</v>
      </c>
      <c r="AT18" s="88">
        <f t="shared" si="4"/>
        <v>3904</v>
      </c>
      <c r="AU18" s="88">
        <f t="shared" si="4"/>
        <v>849</v>
      </c>
      <c r="AV18" s="88">
        <f t="shared" si="4"/>
        <v>1588</v>
      </c>
      <c r="AW18" s="88">
        <f t="shared" si="4"/>
        <v>693</v>
      </c>
      <c r="AX18" s="88">
        <f t="shared" si="4"/>
        <v>538</v>
      </c>
      <c r="AY18" s="88"/>
      <c r="AZ18" s="88"/>
      <c r="BA18" s="88">
        <f t="shared" si="4"/>
        <v>4445</v>
      </c>
      <c r="BB18" s="88">
        <f t="shared" si="4"/>
        <v>976.2</v>
      </c>
      <c r="BC18" s="88">
        <f t="shared" si="4"/>
        <v>2509</v>
      </c>
      <c r="BD18" s="103"/>
      <c r="BE18" s="88">
        <f t="shared" si="4"/>
        <v>2987</v>
      </c>
      <c r="BF18" s="88">
        <f t="shared" si="4"/>
        <v>388</v>
      </c>
      <c r="BG18" s="88">
        <f t="shared" si="4"/>
        <v>11</v>
      </c>
      <c r="BH18" s="88">
        <f t="shared" si="4"/>
        <v>15896</v>
      </c>
      <c r="BI18" s="88">
        <f t="shared" si="4"/>
        <v>1962</v>
      </c>
      <c r="BJ18" s="88">
        <f t="shared" si="4"/>
        <v>1635</v>
      </c>
      <c r="BK18" s="88">
        <f t="shared" si="4"/>
        <v>145</v>
      </c>
      <c r="BL18" s="88">
        <f t="shared" si="4"/>
        <v>1017</v>
      </c>
      <c r="BM18" s="88">
        <f t="shared" si="4"/>
        <v>70348</v>
      </c>
      <c r="BN18" s="88">
        <f aca="true" t="shared" si="5" ref="BN18:CS18">BN16+SUM(BN6:BN10)</f>
        <v>0</v>
      </c>
      <c r="BO18" s="88">
        <f>BO16+SUM(BO6:BO10)</f>
        <v>208557</v>
      </c>
      <c r="BP18" s="88">
        <f t="shared" si="5"/>
        <v>125873</v>
      </c>
      <c r="BQ18" s="88">
        <f t="shared" si="5"/>
        <v>1746.698</v>
      </c>
      <c r="BR18" s="88">
        <f t="shared" si="5"/>
        <v>490</v>
      </c>
      <c r="BS18" s="88">
        <f>BS16+SUM(BS6:BS10)</f>
        <v>0</v>
      </c>
      <c r="BT18" s="88">
        <f t="shared" si="5"/>
        <v>1314</v>
      </c>
      <c r="BU18" s="88">
        <f t="shared" si="5"/>
        <v>10002</v>
      </c>
      <c r="BV18" s="88">
        <f t="shared" si="5"/>
        <v>41137</v>
      </c>
      <c r="BW18" s="88">
        <f t="shared" si="5"/>
        <v>4519</v>
      </c>
      <c r="BX18" s="88">
        <f>BX16+SUM(BX6:BX10)</f>
        <v>1314</v>
      </c>
      <c r="BY18" s="103">
        <f t="shared" si="5"/>
        <v>265.296</v>
      </c>
      <c r="BZ18" s="103">
        <f t="shared" si="5"/>
        <v>0</v>
      </c>
      <c r="CA18" s="103">
        <f t="shared" si="5"/>
        <v>0</v>
      </c>
      <c r="CB18" s="103">
        <f t="shared" si="5"/>
        <v>0</v>
      </c>
      <c r="CC18" s="103">
        <f t="shared" si="5"/>
        <v>0</v>
      </c>
      <c r="CD18" s="103">
        <f t="shared" si="5"/>
        <v>0</v>
      </c>
      <c r="CE18" s="103">
        <f t="shared" si="5"/>
        <v>0</v>
      </c>
      <c r="CF18" s="88">
        <f t="shared" si="5"/>
        <v>16971</v>
      </c>
      <c r="CG18" s="88">
        <f>CG16+SUM(CG6:CG10)</f>
        <v>1100</v>
      </c>
      <c r="CH18" s="88">
        <f t="shared" si="5"/>
        <v>96</v>
      </c>
      <c r="CI18" s="88">
        <f t="shared" si="5"/>
        <v>2245.252</v>
      </c>
      <c r="CJ18" s="88">
        <f t="shared" si="5"/>
        <v>264</v>
      </c>
      <c r="CK18" s="88">
        <f t="shared" si="5"/>
        <v>3484</v>
      </c>
      <c r="CL18" s="88">
        <f t="shared" si="5"/>
        <v>191</v>
      </c>
      <c r="CM18" s="88">
        <f t="shared" si="5"/>
        <v>197</v>
      </c>
      <c r="CN18" s="88">
        <f t="shared" si="5"/>
        <v>912</v>
      </c>
      <c r="CO18" s="88">
        <f t="shared" si="5"/>
        <v>977</v>
      </c>
      <c r="CP18" s="88">
        <f t="shared" si="5"/>
        <v>269</v>
      </c>
      <c r="CQ18" s="88">
        <f t="shared" si="5"/>
        <v>104</v>
      </c>
      <c r="CR18" s="88">
        <f t="shared" si="5"/>
        <v>53</v>
      </c>
      <c r="CS18" s="88">
        <f t="shared" si="5"/>
        <v>4</v>
      </c>
      <c r="CT18" s="88">
        <f>CT16+SUM(CT6:CT10)</f>
        <v>817</v>
      </c>
      <c r="CU18" s="88">
        <f>CU16+SUM(CU6:CU10)</f>
        <v>120</v>
      </c>
      <c r="CV18" s="88">
        <f>CV16+SUM(CV6:CV10)</f>
        <v>5</v>
      </c>
      <c r="CW18" s="88">
        <f>CW16+SUM(CW6:CW10)</f>
        <v>696</v>
      </c>
      <c r="CX18" s="88">
        <f>CX16+SUM(CX6:CX10)</f>
        <v>189</v>
      </c>
    </row>
    <row r="19" spans="2:108" ht="12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2" ht="12.75">
      <c r="A20" s="10" t="s">
        <v>119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</row>
    <row r="21" spans="1:102" ht="12.75">
      <c r="A21" s="23" t="s">
        <v>120</v>
      </c>
      <c r="B21" s="7">
        <v>9</v>
      </c>
      <c r="C21" s="7">
        <v>34.8</v>
      </c>
      <c r="D21" s="7">
        <v>5.2</v>
      </c>
      <c r="E21" s="7">
        <v>8.1</v>
      </c>
      <c r="F21" s="7">
        <v>0</v>
      </c>
      <c r="G21" s="7">
        <v>4.6</v>
      </c>
      <c r="H21" s="7">
        <v>21</v>
      </c>
      <c r="I21" s="7">
        <v>18.7</v>
      </c>
      <c r="J21" s="7">
        <v>0</v>
      </c>
      <c r="K21" s="7">
        <v>1.6</v>
      </c>
      <c r="L21" s="7">
        <v>25.7</v>
      </c>
      <c r="M21" s="7">
        <v>25.7</v>
      </c>
      <c r="N21" s="7">
        <v>1.4</v>
      </c>
      <c r="O21" s="7">
        <v>12</v>
      </c>
      <c r="P21" s="7">
        <v>1.9</v>
      </c>
      <c r="Q21" s="7">
        <v>5.1</v>
      </c>
      <c r="R21" s="7">
        <v>0</v>
      </c>
      <c r="S21" s="7">
        <v>1.5</v>
      </c>
      <c r="T21" s="7">
        <v>3.3</v>
      </c>
      <c r="U21" s="7">
        <v>3.3</v>
      </c>
      <c r="V21" s="7">
        <v>1</v>
      </c>
      <c r="W21" s="7">
        <v>0</v>
      </c>
      <c r="X21" s="7">
        <v>10.9</v>
      </c>
      <c r="Y21" s="7">
        <v>0.7</v>
      </c>
      <c r="Z21" s="7">
        <v>0.7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4.5</v>
      </c>
      <c r="AJ21" s="7">
        <v>0</v>
      </c>
      <c r="AK21" s="17">
        <v>0.33</v>
      </c>
      <c r="AL21" s="7">
        <v>0</v>
      </c>
      <c r="AM21" s="7">
        <v>0</v>
      </c>
      <c r="AN21" s="17">
        <v>9.81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/>
      <c r="AZ21" s="7"/>
      <c r="BA21" s="7">
        <v>0</v>
      </c>
      <c r="BB21" s="7">
        <f>BA21*0.2</f>
        <v>0</v>
      </c>
      <c r="BC21" s="7">
        <v>0</v>
      </c>
      <c r="BD21" s="7"/>
      <c r="BE21" s="7">
        <v>0</v>
      </c>
      <c r="BF21" s="7">
        <v>0</v>
      </c>
      <c r="BG21" s="7">
        <v>0</v>
      </c>
      <c r="BH21" s="17">
        <v>9.56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37" t="s">
        <v>129</v>
      </c>
      <c r="BU21" s="37" t="s">
        <v>129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</row>
    <row r="22" spans="1:102" ht="12.75">
      <c r="A22" s="23" t="s">
        <v>137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100</v>
      </c>
      <c r="AK22" s="24">
        <v>0</v>
      </c>
      <c r="AL22" s="24">
        <v>20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/>
      <c r="AZ22" s="24"/>
      <c r="BA22" s="24">
        <v>10</v>
      </c>
      <c r="BB22" s="24">
        <f>BA22*0.2</f>
        <v>2</v>
      </c>
      <c r="BC22" s="24">
        <v>0</v>
      </c>
      <c r="BD22" s="24"/>
      <c r="BE22" s="24">
        <v>5</v>
      </c>
      <c r="BF22" s="24">
        <v>5</v>
      </c>
      <c r="BG22" s="24">
        <v>0</v>
      </c>
      <c r="BH22" s="24">
        <v>0</v>
      </c>
      <c r="BI22" s="24">
        <v>5</v>
      </c>
      <c r="BJ22" s="24">
        <v>5</v>
      </c>
      <c r="BK22" s="24">
        <v>5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38" t="s">
        <v>129</v>
      </c>
      <c r="BU22" s="38" t="s">
        <v>129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</row>
    <row r="23" spans="1:102" ht="12.75">
      <c r="A23" s="34" t="s">
        <v>123</v>
      </c>
      <c r="B23" s="17">
        <v>0</v>
      </c>
      <c r="C23" s="17">
        <v>0.8</v>
      </c>
      <c r="D23" s="17">
        <v>0.87</v>
      </c>
      <c r="E23" s="17">
        <v>0.36</v>
      </c>
      <c r="F23" s="17">
        <v>0</v>
      </c>
      <c r="G23" s="17">
        <v>0</v>
      </c>
      <c r="H23" s="17">
        <v>1.37</v>
      </c>
      <c r="I23" s="17">
        <v>0</v>
      </c>
      <c r="J23" s="17">
        <v>0</v>
      </c>
      <c r="K23" s="17">
        <v>0</v>
      </c>
      <c r="L23" s="17">
        <v>0.81</v>
      </c>
      <c r="M23" s="17">
        <v>0.81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0.08</v>
      </c>
      <c r="AJ23" s="17">
        <v>0</v>
      </c>
      <c r="AK23" s="17">
        <v>0.07</v>
      </c>
      <c r="AL23" s="17">
        <v>0</v>
      </c>
      <c r="AM23" s="105">
        <v>0.22</v>
      </c>
      <c r="AN23" s="17">
        <v>0.9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/>
      <c r="AZ23" s="17"/>
      <c r="BA23" s="17">
        <v>0</v>
      </c>
      <c r="BB23" s="17">
        <f>BA23*0.2</f>
        <v>0</v>
      </c>
      <c r="BC23" s="17">
        <v>0</v>
      </c>
      <c r="BD23" s="17"/>
      <c r="BE23" s="17">
        <v>0</v>
      </c>
      <c r="BF23" s="17">
        <v>0</v>
      </c>
      <c r="BG23" s="17">
        <v>0</v>
      </c>
      <c r="BH23" s="17">
        <v>6.89</v>
      </c>
      <c r="BI23" s="17">
        <v>0</v>
      </c>
      <c r="BJ23" s="17">
        <v>0</v>
      </c>
      <c r="BK23" s="17">
        <v>0</v>
      </c>
      <c r="BL23" s="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37" t="s">
        <v>129</v>
      </c>
      <c r="BU23" s="37" t="s">
        <v>129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1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</row>
    <row r="24" spans="2:255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102" ht="12.75">
      <c r="A25" s="10" t="s">
        <v>121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  <c r="U25" s="1"/>
      <c r="V25" s="1"/>
      <c r="W25" s="1"/>
      <c r="X25" s="1"/>
      <c r="Y25" s="1"/>
      <c r="Z25" s="1"/>
      <c r="AA25" s="4"/>
      <c r="AB25" s="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4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4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4"/>
      <c r="CB25" s="4"/>
      <c r="CC25" s="4"/>
      <c r="CD25" s="4"/>
      <c r="CE25" s="4"/>
      <c r="CF25" s="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ht="12.75">
      <c r="A26" s="89" t="s">
        <v>0</v>
      </c>
      <c r="B26" s="4">
        <v>3421</v>
      </c>
      <c r="C26" s="4">
        <v>7582</v>
      </c>
      <c r="D26" s="4">
        <v>5146</v>
      </c>
      <c r="E26" s="4">
        <v>2800</v>
      </c>
      <c r="F26" s="4">
        <v>1749</v>
      </c>
      <c r="G26" s="4">
        <v>9259</v>
      </c>
      <c r="H26" s="4">
        <v>17817</v>
      </c>
      <c r="I26" s="4">
        <v>2494</v>
      </c>
      <c r="J26" s="4">
        <v>2324</v>
      </c>
      <c r="K26" s="4">
        <v>24762</v>
      </c>
      <c r="L26" s="4">
        <v>14785</v>
      </c>
      <c r="M26" s="11">
        <f>L26</f>
        <v>14785</v>
      </c>
      <c r="N26" s="4">
        <v>34514</v>
      </c>
      <c r="O26" s="4">
        <v>20766</v>
      </c>
      <c r="P26" s="4">
        <v>20476</v>
      </c>
      <c r="Q26" s="4">
        <v>37766</v>
      </c>
      <c r="R26" s="11">
        <f>Q26</f>
        <v>37766</v>
      </c>
      <c r="S26" s="4">
        <v>28504</v>
      </c>
      <c r="T26" s="11">
        <f>K26+N26</f>
        <v>59276</v>
      </c>
      <c r="U26" s="4">
        <v>6892</v>
      </c>
      <c r="V26" s="4">
        <v>54585</v>
      </c>
      <c r="W26" s="11">
        <f>V26</f>
        <v>54585</v>
      </c>
      <c r="X26" s="4">
        <v>23206</v>
      </c>
      <c r="Y26" s="4">
        <v>59185</v>
      </c>
      <c r="Z26" s="11">
        <f>Y26</f>
        <v>59185</v>
      </c>
      <c r="AA26" s="18">
        <v>7459.357894515855</v>
      </c>
      <c r="AB26" s="18">
        <v>572.3211001549204</v>
      </c>
      <c r="AC26" s="4">
        <v>51084</v>
      </c>
      <c r="AD26" s="4">
        <v>28013</v>
      </c>
      <c r="AE26" s="4">
        <v>4618</v>
      </c>
      <c r="AF26" s="4">
        <v>94139</v>
      </c>
      <c r="AG26" s="4">
        <v>22196</v>
      </c>
      <c r="AH26" s="4">
        <v>26332</v>
      </c>
      <c r="AI26" s="4">
        <v>490536</v>
      </c>
      <c r="AJ26" s="4">
        <v>721522</v>
      </c>
      <c r="AK26" s="4">
        <v>301254</v>
      </c>
      <c r="AL26" s="4">
        <v>87537</v>
      </c>
      <c r="AM26" s="4">
        <v>244595</v>
      </c>
      <c r="AN26" s="4">
        <v>12831</v>
      </c>
      <c r="AO26" s="4">
        <v>3375</v>
      </c>
      <c r="AP26" s="4">
        <v>117988</v>
      </c>
      <c r="AQ26" s="4">
        <v>31588</v>
      </c>
      <c r="AR26" s="4">
        <v>184524</v>
      </c>
      <c r="AS26" s="4">
        <v>25650</v>
      </c>
      <c r="AT26" s="4">
        <v>40705</v>
      </c>
      <c r="AU26" s="4">
        <v>30039</v>
      </c>
      <c r="AV26" s="4">
        <v>19822</v>
      </c>
      <c r="AW26" s="4">
        <v>8497</v>
      </c>
      <c r="AX26" s="4">
        <v>12342</v>
      </c>
      <c r="AY26" s="4"/>
      <c r="AZ26" s="4"/>
      <c r="BA26" s="4">
        <v>104347</v>
      </c>
      <c r="BB26" s="11">
        <f>BA26</f>
        <v>104347</v>
      </c>
      <c r="BC26" s="4">
        <v>46756</v>
      </c>
      <c r="BD26" s="4"/>
      <c r="BE26" s="4">
        <v>36928</v>
      </c>
      <c r="BF26" s="4">
        <v>13981</v>
      </c>
      <c r="BG26" s="4">
        <v>324</v>
      </c>
      <c r="BH26" s="4">
        <v>114540</v>
      </c>
      <c r="BI26" s="4">
        <v>29628</v>
      </c>
      <c r="BJ26" s="4">
        <v>14802</v>
      </c>
      <c r="BK26" s="4">
        <v>2863</v>
      </c>
      <c r="BL26" s="4">
        <v>9893</v>
      </c>
      <c r="BM26" s="4">
        <v>507211</v>
      </c>
      <c r="BN26" s="4">
        <v>421328</v>
      </c>
      <c r="BO26" s="113">
        <v>2051741</v>
      </c>
      <c r="BP26" s="11">
        <f>BO26</f>
        <v>2051741</v>
      </c>
      <c r="BQ26" s="4">
        <v>13018</v>
      </c>
      <c r="BR26" s="11">
        <f>BQ26</f>
        <v>13018</v>
      </c>
      <c r="BS26" s="4">
        <v>5726</v>
      </c>
      <c r="BT26" s="7" t="s">
        <v>129</v>
      </c>
      <c r="BU26" s="7" t="s">
        <v>129</v>
      </c>
      <c r="BV26" s="4">
        <v>487078</v>
      </c>
      <c r="BW26" s="4">
        <v>170593</v>
      </c>
      <c r="BX26" s="11">
        <f>BW26</f>
        <v>170593</v>
      </c>
      <c r="BY26" s="4">
        <v>44557</v>
      </c>
      <c r="BZ26" s="4">
        <v>110797</v>
      </c>
      <c r="CA26" s="11">
        <f>$BZ26</f>
        <v>110797</v>
      </c>
      <c r="CB26" s="11">
        <f>$BZ26</f>
        <v>110797</v>
      </c>
      <c r="CC26" s="11">
        <f>$BZ26</f>
        <v>110797</v>
      </c>
      <c r="CD26" s="11">
        <f>$BZ26</f>
        <v>110797</v>
      </c>
      <c r="CE26" s="11">
        <f>$BZ26</f>
        <v>110797</v>
      </c>
      <c r="CF26" s="11">
        <f>BO26</f>
        <v>2051741</v>
      </c>
      <c r="CG26" s="11">
        <f>BV26</f>
        <v>487078</v>
      </c>
      <c r="CH26" s="4">
        <v>2833</v>
      </c>
      <c r="CI26" s="4">
        <v>36674</v>
      </c>
      <c r="CJ26" s="4">
        <v>5699</v>
      </c>
      <c r="CK26" s="4">
        <v>55330</v>
      </c>
      <c r="CL26" s="4">
        <v>4477</v>
      </c>
      <c r="CM26" s="4">
        <v>8369</v>
      </c>
      <c r="CN26" s="4">
        <v>37200</v>
      </c>
      <c r="CO26" s="4">
        <v>7919</v>
      </c>
      <c r="CP26" s="4">
        <v>5591</v>
      </c>
      <c r="CQ26" s="4">
        <v>2035</v>
      </c>
      <c r="CR26" s="4">
        <v>313</v>
      </c>
      <c r="CS26" s="4">
        <v>223</v>
      </c>
      <c r="CT26" s="4">
        <v>3964</v>
      </c>
      <c r="CU26" s="4">
        <v>1314</v>
      </c>
      <c r="CV26" s="4">
        <v>538</v>
      </c>
      <c r="CW26" s="4">
        <v>4467</v>
      </c>
      <c r="CX26" s="4">
        <v>1466</v>
      </c>
    </row>
    <row r="27" spans="1:102" ht="12.75">
      <c r="A27" s="23" t="s">
        <v>138</v>
      </c>
      <c r="B27" s="4">
        <v>71</v>
      </c>
      <c r="C27" s="4">
        <v>2840</v>
      </c>
      <c r="D27" s="4">
        <v>226</v>
      </c>
      <c r="E27" s="4">
        <v>97</v>
      </c>
      <c r="F27" s="4">
        <v>0</v>
      </c>
      <c r="G27" s="4">
        <v>418</v>
      </c>
      <c r="H27" s="4">
        <v>2311</v>
      </c>
      <c r="I27" s="4">
        <v>208</v>
      </c>
      <c r="J27" s="4">
        <v>0</v>
      </c>
      <c r="K27" s="4">
        <v>361</v>
      </c>
      <c r="L27" s="4">
        <v>3507</v>
      </c>
      <c r="M27" s="11">
        <f>L27</f>
        <v>3507</v>
      </c>
      <c r="N27" s="4">
        <v>156</v>
      </c>
      <c r="O27" s="4">
        <v>1509</v>
      </c>
      <c r="P27" s="4">
        <v>70</v>
      </c>
      <c r="Q27" s="4">
        <v>1579</v>
      </c>
      <c r="R27" s="11">
        <f>Q27</f>
        <v>1579</v>
      </c>
      <c r="S27" s="4">
        <v>163</v>
      </c>
      <c r="T27" s="11">
        <f>K27+N27</f>
        <v>517</v>
      </c>
      <c r="U27" s="4">
        <v>128</v>
      </c>
      <c r="V27" s="4">
        <v>85</v>
      </c>
      <c r="W27" s="11">
        <f>V27</f>
        <v>85</v>
      </c>
      <c r="X27" s="4">
        <v>1987</v>
      </c>
      <c r="Y27" s="4">
        <v>1152</v>
      </c>
      <c r="Z27" s="11">
        <f>Y27</f>
        <v>1152</v>
      </c>
      <c r="AA27" s="18">
        <v>1507.7599391611486</v>
      </c>
      <c r="AB27" s="18">
        <v>374.6420001549207</v>
      </c>
      <c r="AC27" s="4">
        <v>0</v>
      </c>
      <c r="AD27" s="4">
        <v>786</v>
      </c>
      <c r="AE27" s="4">
        <v>157</v>
      </c>
      <c r="AF27" s="4">
        <v>0</v>
      </c>
      <c r="AG27" s="4">
        <v>54</v>
      </c>
      <c r="AH27" s="4">
        <v>738</v>
      </c>
      <c r="AI27" s="4">
        <v>15632</v>
      </c>
      <c r="AJ27" s="4">
        <v>465</v>
      </c>
      <c r="AK27" s="4">
        <v>1134</v>
      </c>
      <c r="AL27" s="4">
        <v>123</v>
      </c>
      <c r="AM27" s="4">
        <v>582</v>
      </c>
      <c r="AN27" s="4">
        <v>1466</v>
      </c>
      <c r="AO27" s="4">
        <v>1</v>
      </c>
      <c r="AP27" s="4">
        <v>4860</v>
      </c>
      <c r="AQ27" s="4">
        <v>0</v>
      </c>
      <c r="AR27" s="4">
        <v>158</v>
      </c>
      <c r="AS27" s="4">
        <v>20</v>
      </c>
      <c r="AT27" s="4">
        <v>227</v>
      </c>
      <c r="AU27" s="4">
        <v>2022</v>
      </c>
      <c r="AV27" s="4">
        <v>236</v>
      </c>
      <c r="AW27" s="4">
        <v>56</v>
      </c>
      <c r="AX27" s="4">
        <v>0</v>
      </c>
      <c r="AY27" s="4"/>
      <c r="AZ27" s="4"/>
      <c r="BA27" s="4">
        <v>31</v>
      </c>
      <c r="BB27" s="11">
        <f>BA27</f>
        <v>31</v>
      </c>
      <c r="BC27" s="4">
        <v>0</v>
      </c>
      <c r="BD27" s="4"/>
      <c r="BE27" s="4">
        <v>6</v>
      </c>
      <c r="BF27" s="4">
        <v>35</v>
      </c>
      <c r="BG27" s="4">
        <v>2</v>
      </c>
      <c r="BH27" s="4">
        <v>9527</v>
      </c>
      <c r="BI27" s="4">
        <v>31</v>
      </c>
      <c r="BJ27" s="4">
        <v>1</v>
      </c>
      <c r="BK27" s="4">
        <v>8</v>
      </c>
      <c r="BL27" s="4">
        <v>0</v>
      </c>
      <c r="BM27" s="4">
        <v>0</v>
      </c>
      <c r="BN27" s="4">
        <v>0</v>
      </c>
      <c r="BO27" s="4">
        <v>959</v>
      </c>
      <c r="BP27" s="11">
        <f>BO27</f>
        <v>959</v>
      </c>
      <c r="BQ27" s="4">
        <v>0</v>
      </c>
      <c r="BR27" s="11">
        <f>BQ27</f>
        <v>0</v>
      </c>
      <c r="BS27" s="4">
        <v>0</v>
      </c>
      <c r="BT27" s="7" t="s">
        <v>129</v>
      </c>
      <c r="BU27" s="7" t="s">
        <v>129</v>
      </c>
      <c r="BV27" s="4">
        <v>0</v>
      </c>
      <c r="BW27" s="4">
        <v>0</v>
      </c>
      <c r="BX27" s="11">
        <f>BW27</f>
        <v>0</v>
      </c>
      <c r="BY27" s="4">
        <v>0</v>
      </c>
      <c r="BZ27" s="4">
        <v>0</v>
      </c>
      <c r="CA27" s="11">
        <f aca="true" t="shared" si="6" ref="CA27:CE28">$BZ27</f>
        <v>0</v>
      </c>
      <c r="CB27" s="11">
        <f t="shared" si="6"/>
        <v>0</v>
      </c>
      <c r="CC27" s="11">
        <f t="shared" si="6"/>
        <v>0</v>
      </c>
      <c r="CD27" s="11">
        <f t="shared" si="6"/>
        <v>0</v>
      </c>
      <c r="CE27" s="11">
        <f t="shared" si="6"/>
        <v>0</v>
      </c>
      <c r="CF27" s="11">
        <f>BO27</f>
        <v>959</v>
      </c>
      <c r="CG27" s="11">
        <f>BV27</f>
        <v>0</v>
      </c>
      <c r="CH27" s="4">
        <v>9</v>
      </c>
      <c r="CI27" s="4">
        <v>59</v>
      </c>
      <c r="CJ27" s="4">
        <v>0</v>
      </c>
      <c r="CK27" s="4">
        <v>481</v>
      </c>
      <c r="CL27" s="4">
        <v>0</v>
      </c>
      <c r="CM27" s="4">
        <v>0</v>
      </c>
      <c r="CN27" s="4">
        <v>3</v>
      </c>
      <c r="CO27" s="4">
        <v>161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</row>
    <row r="28" spans="1:102" ht="12.75">
      <c r="A28" s="34" t="s">
        <v>110</v>
      </c>
      <c r="B28" s="4">
        <v>16</v>
      </c>
      <c r="C28" s="4">
        <v>39</v>
      </c>
      <c r="D28" s="4">
        <v>22</v>
      </c>
      <c r="E28" s="4">
        <v>6</v>
      </c>
      <c r="F28" s="4">
        <v>0</v>
      </c>
      <c r="G28" s="4">
        <v>124</v>
      </c>
      <c r="H28" s="4">
        <v>233</v>
      </c>
      <c r="I28" s="4">
        <v>12</v>
      </c>
      <c r="J28" s="4">
        <v>0</v>
      </c>
      <c r="K28" s="4">
        <v>87</v>
      </c>
      <c r="L28" s="4">
        <v>93</v>
      </c>
      <c r="M28" s="11">
        <f>L28</f>
        <v>93</v>
      </c>
      <c r="N28" s="4">
        <v>114</v>
      </c>
      <c r="O28" s="4">
        <v>322</v>
      </c>
      <c r="P28" s="4">
        <v>197</v>
      </c>
      <c r="Q28" s="4">
        <v>229</v>
      </c>
      <c r="R28" s="11">
        <f>Q28</f>
        <v>229</v>
      </c>
      <c r="S28" s="4">
        <v>4</v>
      </c>
      <c r="T28" s="11">
        <f>K28+N28</f>
        <v>201</v>
      </c>
      <c r="U28" s="4">
        <v>8</v>
      </c>
      <c r="V28" s="4">
        <v>26</v>
      </c>
      <c r="W28" s="11">
        <f>V28</f>
        <v>26</v>
      </c>
      <c r="X28" s="4">
        <v>232</v>
      </c>
      <c r="Y28" s="4">
        <v>110</v>
      </c>
      <c r="Z28" s="11">
        <f>Y28</f>
        <v>110</v>
      </c>
      <c r="AA28" s="18">
        <v>289.0879558350199</v>
      </c>
      <c r="AB28" s="18">
        <v>45.1929999999999</v>
      </c>
      <c r="AC28" s="4">
        <v>0</v>
      </c>
      <c r="AD28" s="4">
        <v>9</v>
      </c>
      <c r="AE28" s="4">
        <v>1</v>
      </c>
      <c r="AF28" s="4">
        <v>0</v>
      </c>
      <c r="AG28" s="4">
        <v>0</v>
      </c>
      <c r="AH28" s="4">
        <v>354</v>
      </c>
      <c r="AI28" s="4">
        <v>926</v>
      </c>
      <c r="AJ28" s="4">
        <v>46</v>
      </c>
      <c r="AK28" s="4">
        <v>69</v>
      </c>
      <c r="AL28" s="4">
        <v>63</v>
      </c>
      <c r="AM28" s="4">
        <v>37</v>
      </c>
      <c r="AN28" s="4">
        <v>96</v>
      </c>
      <c r="AO28" s="4">
        <v>0</v>
      </c>
      <c r="AP28" s="4">
        <v>828</v>
      </c>
      <c r="AQ28" s="4">
        <v>0</v>
      </c>
      <c r="AR28" s="4">
        <v>42</v>
      </c>
      <c r="AS28" s="4">
        <v>0</v>
      </c>
      <c r="AT28" s="4">
        <v>13</v>
      </c>
      <c r="AU28" s="4">
        <v>363</v>
      </c>
      <c r="AV28" s="4">
        <v>12</v>
      </c>
      <c r="AW28" s="4">
        <v>10</v>
      </c>
      <c r="AX28" s="4">
        <v>424</v>
      </c>
      <c r="AY28" s="4"/>
      <c r="AZ28" s="4"/>
      <c r="BA28" s="4">
        <v>58</v>
      </c>
      <c r="BB28" s="11">
        <f>BA28</f>
        <v>58</v>
      </c>
      <c r="BC28" s="4">
        <v>0</v>
      </c>
      <c r="BD28" s="4"/>
      <c r="BE28" s="4">
        <v>17</v>
      </c>
      <c r="BF28" s="4">
        <v>9</v>
      </c>
      <c r="BG28" s="4">
        <v>0</v>
      </c>
      <c r="BH28" s="4">
        <v>2857</v>
      </c>
      <c r="BI28" s="4">
        <v>19</v>
      </c>
      <c r="BJ28" s="4">
        <v>12</v>
      </c>
      <c r="BK28" s="4">
        <v>3</v>
      </c>
      <c r="BL28" s="4">
        <v>0</v>
      </c>
      <c r="BM28" s="4">
        <v>3</v>
      </c>
      <c r="BN28" s="4">
        <v>0</v>
      </c>
      <c r="BO28" s="4">
        <v>43</v>
      </c>
      <c r="BP28" s="11">
        <f>BO28</f>
        <v>43</v>
      </c>
      <c r="BQ28" s="4">
        <v>8</v>
      </c>
      <c r="BR28" s="11">
        <f>BQ28</f>
        <v>8</v>
      </c>
      <c r="BS28" s="4">
        <v>1</v>
      </c>
      <c r="BT28" s="7" t="s">
        <v>129</v>
      </c>
      <c r="BU28" s="7" t="s">
        <v>129</v>
      </c>
      <c r="BV28" s="4">
        <v>0</v>
      </c>
      <c r="BW28" s="4">
        <v>0</v>
      </c>
      <c r="BX28" s="11">
        <f>BW28</f>
        <v>0</v>
      </c>
      <c r="BY28" s="4">
        <v>0</v>
      </c>
      <c r="BZ28" s="4">
        <v>2</v>
      </c>
      <c r="CA28" s="11">
        <f t="shared" si="6"/>
        <v>2</v>
      </c>
      <c r="CB28" s="11">
        <f t="shared" si="6"/>
        <v>2</v>
      </c>
      <c r="CC28" s="11">
        <f t="shared" si="6"/>
        <v>2</v>
      </c>
      <c r="CD28" s="11">
        <f t="shared" si="6"/>
        <v>2</v>
      </c>
      <c r="CE28" s="11">
        <f t="shared" si="6"/>
        <v>2</v>
      </c>
      <c r="CF28" s="11">
        <f>BO28</f>
        <v>43</v>
      </c>
      <c r="CG28" s="11">
        <f>BV28</f>
        <v>0</v>
      </c>
      <c r="CH28" s="4">
        <v>1</v>
      </c>
      <c r="CI28" s="4">
        <v>77</v>
      </c>
      <c r="CJ28" s="4">
        <v>0</v>
      </c>
      <c r="CK28" s="4">
        <v>116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</row>
    <row r="29" spans="2:102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</row>
    <row r="30" spans="1:102" ht="12.75">
      <c r="A30" s="22" t="s">
        <v>139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</row>
    <row r="31" spans="1:102" ht="12.75">
      <c r="A31" s="23" t="s">
        <v>147</v>
      </c>
      <c r="B31" s="7">
        <f>B16*B21/100</f>
        <v>0.81</v>
      </c>
      <c r="C31" s="7">
        <f aca="true" t="shared" si="7" ref="C31:AX31">C16*C21/100</f>
        <v>200.796</v>
      </c>
      <c r="D31" s="7">
        <f t="shared" si="7"/>
        <v>29.9</v>
      </c>
      <c r="E31" s="7">
        <f t="shared" si="7"/>
        <v>17.658</v>
      </c>
      <c r="F31" s="7">
        <f t="shared" si="7"/>
        <v>0</v>
      </c>
      <c r="G31" s="7">
        <f t="shared" si="7"/>
        <v>12.925999999999998</v>
      </c>
      <c r="H31" s="7">
        <f t="shared" si="7"/>
        <v>760.41</v>
      </c>
      <c r="I31" s="7">
        <f t="shared" si="7"/>
        <v>10.285</v>
      </c>
      <c r="J31" s="7">
        <f t="shared" si="7"/>
        <v>0</v>
      </c>
      <c r="K31" s="7">
        <f t="shared" si="7"/>
        <v>0.672</v>
      </c>
      <c r="L31" s="7">
        <f t="shared" si="7"/>
        <v>87.63699999999999</v>
      </c>
      <c r="M31" s="7">
        <f t="shared" si="7"/>
        <v>46.516999999999996</v>
      </c>
      <c r="N31" s="7">
        <f t="shared" si="7"/>
        <v>0.434</v>
      </c>
      <c r="O31" s="7">
        <f t="shared" si="7"/>
        <v>243.76319999999998</v>
      </c>
      <c r="P31" s="7">
        <f t="shared" si="7"/>
        <v>8.245999999999999</v>
      </c>
      <c r="Q31" s="7">
        <f t="shared" si="7"/>
        <v>307.37699999999995</v>
      </c>
      <c r="R31" s="7">
        <f t="shared" si="7"/>
        <v>0</v>
      </c>
      <c r="S31" s="7">
        <f t="shared" si="7"/>
        <v>39.255</v>
      </c>
      <c r="T31" s="7">
        <f t="shared" si="7"/>
        <v>20.526</v>
      </c>
      <c r="U31" s="7">
        <f t="shared" si="7"/>
        <v>23.958</v>
      </c>
      <c r="V31" s="7">
        <f t="shared" si="7"/>
        <v>100.23</v>
      </c>
      <c r="W31" s="7">
        <f t="shared" si="7"/>
        <v>0</v>
      </c>
      <c r="X31" s="7">
        <f t="shared" si="7"/>
        <v>256.47700000000003</v>
      </c>
      <c r="Y31" s="7">
        <f t="shared" si="7"/>
        <v>48.65</v>
      </c>
      <c r="Z31" s="7">
        <f t="shared" si="7"/>
        <v>1.9039999999999997</v>
      </c>
      <c r="AA31" s="7">
        <f t="shared" si="7"/>
        <v>0</v>
      </c>
      <c r="AB31" s="7">
        <f t="shared" si="7"/>
        <v>0</v>
      </c>
      <c r="AC31" s="7">
        <f t="shared" si="7"/>
        <v>0</v>
      </c>
      <c r="AD31" s="7">
        <f t="shared" si="7"/>
        <v>0</v>
      </c>
      <c r="AE31" s="7">
        <f t="shared" si="7"/>
        <v>0</v>
      </c>
      <c r="AF31" s="7">
        <f t="shared" si="7"/>
        <v>0</v>
      </c>
      <c r="AG31" s="7">
        <f t="shared" si="7"/>
        <v>0</v>
      </c>
      <c r="AH31" s="7">
        <f t="shared" si="7"/>
        <v>0</v>
      </c>
      <c r="AI31" s="7">
        <f t="shared" si="7"/>
        <v>588.627765</v>
      </c>
      <c r="AJ31" s="7">
        <f t="shared" si="7"/>
        <v>0</v>
      </c>
      <c r="AK31" s="7">
        <f t="shared" si="7"/>
        <v>21.9483</v>
      </c>
      <c r="AL31" s="7">
        <f t="shared" si="7"/>
        <v>0</v>
      </c>
      <c r="AM31" s="7">
        <f t="shared" si="7"/>
        <v>0</v>
      </c>
      <c r="AN31" s="7">
        <f t="shared" si="7"/>
        <v>54.93600000000001</v>
      </c>
      <c r="AO31" s="7">
        <f t="shared" si="7"/>
        <v>0</v>
      </c>
      <c r="AP31" s="7">
        <f t="shared" si="7"/>
        <v>0</v>
      </c>
      <c r="AQ31" s="7">
        <f t="shared" si="7"/>
        <v>0</v>
      </c>
      <c r="AR31" s="7">
        <f t="shared" si="7"/>
        <v>0</v>
      </c>
      <c r="AS31" s="7">
        <f t="shared" si="7"/>
        <v>0</v>
      </c>
      <c r="AT31" s="7">
        <f t="shared" si="7"/>
        <v>0</v>
      </c>
      <c r="AU31" s="7">
        <f t="shared" si="7"/>
        <v>0</v>
      </c>
      <c r="AV31" s="7">
        <f t="shared" si="7"/>
        <v>0</v>
      </c>
      <c r="AW31" s="7">
        <f t="shared" si="7"/>
        <v>0</v>
      </c>
      <c r="AX31" s="7">
        <f t="shared" si="7"/>
        <v>0</v>
      </c>
      <c r="AY31" s="7"/>
      <c r="AZ31" s="7"/>
      <c r="BA31" s="7">
        <f>BA16*BA21/100</f>
        <v>0</v>
      </c>
      <c r="BB31" s="7">
        <f>BB16*BB21/100</f>
        <v>0</v>
      </c>
      <c r="BC31" s="7">
        <f>BC16*BC21/100</f>
        <v>0</v>
      </c>
      <c r="BD31" s="7"/>
      <c r="BE31" s="7">
        <f aca="true" t="shared" si="8" ref="BE31:CS31">BE16*BE21/100</f>
        <v>0</v>
      </c>
      <c r="BF31" s="7">
        <f t="shared" si="8"/>
        <v>0</v>
      </c>
      <c r="BG31" s="7">
        <f t="shared" si="8"/>
        <v>0</v>
      </c>
      <c r="BH31" s="7">
        <f t="shared" si="8"/>
        <v>1519.6576</v>
      </c>
      <c r="BI31" s="7">
        <f t="shared" si="8"/>
        <v>0</v>
      </c>
      <c r="BJ31" s="7">
        <f t="shared" si="8"/>
        <v>0</v>
      </c>
      <c r="BK31" s="7">
        <f t="shared" si="8"/>
        <v>0</v>
      </c>
      <c r="BL31" s="7">
        <f t="shared" si="8"/>
        <v>0</v>
      </c>
      <c r="BM31" s="7">
        <f t="shared" si="8"/>
        <v>0</v>
      </c>
      <c r="BN31" s="7">
        <f t="shared" si="8"/>
        <v>0</v>
      </c>
      <c r="BO31" s="7">
        <f t="shared" si="8"/>
        <v>0</v>
      </c>
      <c r="BP31" s="7">
        <f t="shared" si="8"/>
        <v>0</v>
      </c>
      <c r="BQ31" s="7">
        <f t="shared" si="8"/>
        <v>0</v>
      </c>
      <c r="BR31" s="7">
        <f t="shared" si="8"/>
        <v>0</v>
      </c>
      <c r="BS31" s="7">
        <f>BS16*BS21/100</f>
        <v>0</v>
      </c>
      <c r="BT31" s="7" t="s">
        <v>129</v>
      </c>
      <c r="BU31" s="7" t="s">
        <v>129</v>
      </c>
      <c r="BV31" s="7">
        <f t="shared" si="8"/>
        <v>0</v>
      </c>
      <c r="BW31" s="7">
        <f t="shared" si="8"/>
        <v>0</v>
      </c>
      <c r="BX31" s="7">
        <f>BX16*BX21/100</f>
        <v>0</v>
      </c>
      <c r="BY31" s="7">
        <f t="shared" si="8"/>
        <v>0</v>
      </c>
      <c r="BZ31" s="7">
        <f t="shared" si="8"/>
        <v>0</v>
      </c>
      <c r="CA31" s="7">
        <f t="shared" si="8"/>
        <v>0</v>
      </c>
      <c r="CB31" s="7">
        <f t="shared" si="8"/>
        <v>0</v>
      </c>
      <c r="CC31" s="7">
        <f t="shared" si="8"/>
        <v>0</v>
      </c>
      <c r="CD31" s="7">
        <f t="shared" si="8"/>
        <v>0</v>
      </c>
      <c r="CE31" s="7">
        <f t="shared" si="8"/>
        <v>0</v>
      </c>
      <c r="CF31" s="7">
        <f t="shared" si="8"/>
        <v>0</v>
      </c>
      <c r="CG31" s="7">
        <f>CG16*CG21/100</f>
        <v>0</v>
      </c>
      <c r="CH31" s="7">
        <f t="shared" si="8"/>
        <v>0</v>
      </c>
      <c r="CI31" s="7">
        <f t="shared" si="8"/>
        <v>0</v>
      </c>
      <c r="CJ31" s="7">
        <f t="shared" si="8"/>
        <v>0</v>
      </c>
      <c r="CK31" s="7">
        <f t="shared" si="8"/>
        <v>0</v>
      </c>
      <c r="CL31" s="7">
        <f t="shared" si="8"/>
        <v>0</v>
      </c>
      <c r="CM31" s="7">
        <f t="shared" si="8"/>
        <v>0</v>
      </c>
      <c r="CN31" s="7">
        <f t="shared" si="8"/>
        <v>0</v>
      </c>
      <c r="CO31" s="7">
        <f t="shared" si="8"/>
        <v>0</v>
      </c>
      <c r="CP31" s="7">
        <f t="shared" si="8"/>
        <v>0</v>
      </c>
      <c r="CQ31" s="7">
        <f t="shared" si="8"/>
        <v>0</v>
      </c>
      <c r="CR31" s="7">
        <f t="shared" si="8"/>
        <v>0</v>
      </c>
      <c r="CS31" s="7">
        <f t="shared" si="8"/>
        <v>0</v>
      </c>
      <c r="CT31" s="7">
        <f>CT16*CT21/100</f>
        <v>0</v>
      </c>
      <c r="CU31" s="7">
        <f>CU16*CU21/100</f>
        <v>0</v>
      </c>
      <c r="CV31" s="7">
        <f>CV16*CV21/100</f>
        <v>0</v>
      </c>
      <c r="CW31" s="7">
        <f>CW16*CW21/100</f>
        <v>0</v>
      </c>
      <c r="CX31" s="7">
        <f>CX16*CX21/100</f>
        <v>0</v>
      </c>
    </row>
    <row r="32" spans="1:102" ht="12.75">
      <c r="A32" s="23" t="s">
        <v>124</v>
      </c>
      <c r="B32" s="7">
        <f>B16*B27/B26</f>
        <v>0.1867874890382929</v>
      </c>
      <c r="C32" s="7">
        <f aca="true" t="shared" si="9" ref="C32:AX32">C16*C27/C26</f>
        <v>216.1276707992614</v>
      </c>
      <c r="D32" s="7">
        <f t="shared" si="9"/>
        <v>25.25262339681306</v>
      </c>
      <c r="E32" s="7">
        <f t="shared" si="9"/>
        <v>7.552142857142857</v>
      </c>
      <c r="F32" s="7">
        <f t="shared" si="9"/>
        <v>0</v>
      </c>
      <c r="G32" s="7">
        <f t="shared" si="9"/>
        <v>12.685819202937683</v>
      </c>
      <c r="H32" s="7">
        <f t="shared" si="9"/>
        <v>469.67115676039737</v>
      </c>
      <c r="I32" s="7">
        <f t="shared" si="9"/>
        <v>4.5870088211708095</v>
      </c>
      <c r="J32" s="7">
        <f t="shared" si="9"/>
        <v>0</v>
      </c>
      <c r="K32" s="7">
        <f t="shared" si="9"/>
        <v>0.6123091834262175</v>
      </c>
      <c r="L32" s="7">
        <f t="shared" si="9"/>
        <v>80.88515387216773</v>
      </c>
      <c r="M32" s="7">
        <f t="shared" si="9"/>
        <v>42.933175515725395</v>
      </c>
      <c r="N32" s="7">
        <f t="shared" si="9"/>
        <v>0.1401170539491221</v>
      </c>
      <c r="O32" s="7">
        <f t="shared" si="9"/>
        <v>147.61255128575556</v>
      </c>
      <c r="P32" s="7">
        <f t="shared" si="9"/>
        <v>1.4836882203555382</v>
      </c>
      <c r="Q32" s="7">
        <f t="shared" si="9"/>
        <v>251.98943494148176</v>
      </c>
      <c r="R32" s="7">
        <f t="shared" si="9"/>
        <v>25.19894349414818</v>
      </c>
      <c r="S32" s="7">
        <f t="shared" si="9"/>
        <v>14.965303115352231</v>
      </c>
      <c r="T32" s="7">
        <f t="shared" si="9"/>
        <v>5.42502867939807</v>
      </c>
      <c r="U32" s="7">
        <f t="shared" si="9"/>
        <v>13.483459082994777</v>
      </c>
      <c r="V32" s="7">
        <f t="shared" si="9"/>
        <v>15.607859302006046</v>
      </c>
      <c r="W32" s="7">
        <f t="shared" si="9"/>
        <v>2.578730420445177</v>
      </c>
      <c r="X32" s="7">
        <f t="shared" si="9"/>
        <v>201.47423080237868</v>
      </c>
      <c r="Y32" s="7">
        <f t="shared" si="9"/>
        <v>135.27751964180112</v>
      </c>
      <c r="Z32" s="7">
        <f t="shared" si="9"/>
        <v>5.294314437779843</v>
      </c>
      <c r="AA32" s="7">
        <f t="shared" si="9"/>
        <v>419.6218599458556</v>
      </c>
      <c r="AB32" s="7">
        <f t="shared" si="9"/>
        <v>94.91715403775765</v>
      </c>
      <c r="AC32" s="7">
        <f t="shared" si="9"/>
        <v>0</v>
      </c>
      <c r="AD32" s="7">
        <f t="shared" si="9"/>
        <v>155.611894477564</v>
      </c>
      <c r="AE32" s="7">
        <f t="shared" si="9"/>
        <v>15.808791684711997</v>
      </c>
      <c r="AF32" s="7">
        <f t="shared" si="9"/>
        <v>0</v>
      </c>
      <c r="AG32" s="7">
        <f t="shared" si="9"/>
        <v>6.573616867904127</v>
      </c>
      <c r="AH32" s="7">
        <f t="shared" si="9"/>
        <v>351.65145070636487</v>
      </c>
      <c r="AI32" s="7">
        <f t="shared" si="9"/>
        <v>416.84240288990003</v>
      </c>
      <c r="AJ32" s="7">
        <f t="shared" si="9"/>
        <v>20.037892122485523</v>
      </c>
      <c r="AK32" s="7">
        <f t="shared" si="9"/>
        <v>25.036128980860006</v>
      </c>
      <c r="AL32" s="7">
        <f t="shared" si="9"/>
        <v>6.963928475958737</v>
      </c>
      <c r="AM32" s="7">
        <f t="shared" si="9"/>
        <v>80.85349250802346</v>
      </c>
      <c r="AN32" s="7">
        <f t="shared" si="9"/>
        <v>63.98254228041462</v>
      </c>
      <c r="AO32" s="7">
        <f t="shared" si="9"/>
        <v>0.18637037037037038</v>
      </c>
      <c r="AP32" s="7">
        <f t="shared" si="9"/>
        <v>473.93938366613554</v>
      </c>
      <c r="AQ32" s="7">
        <f t="shared" si="9"/>
        <v>0</v>
      </c>
      <c r="AR32" s="7">
        <f t="shared" si="9"/>
        <v>7.851022089267521</v>
      </c>
      <c r="AS32" s="7">
        <f t="shared" si="9"/>
        <v>1.9805068226120857</v>
      </c>
      <c r="AT32" s="7">
        <f t="shared" si="9"/>
        <v>21.77147770544159</v>
      </c>
      <c r="AU32" s="7">
        <f t="shared" si="9"/>
        <v>57.14830720063917</v>
      </c>
      <c r="AV32" s="7">
        <f t="shared" si="9"/>
        <v>18.90666935727979</v>
      </c>
      <c r="AW32" s="7">
        <f t="shared" si="9"/>
        <v>4.567259032599741</v>
      </c>
      <c r="AX32" s="7">
        <f t="shared" si="9"/>
        <v>0</v>
      </c>
      <c r="AY32" s="7"/>
      <c r="AZ32" s="7"/>
      <c r="BA32" s="7">
        <f>BA16*BA27/BA26</f>
        <v>1.3205458709881452</v>
      </c>
      <c r="BB32" s="7">
        <f>BB16*BB27/BB26</f>
        <v>0.29001504595244715</v>
      </c>
      <c r="BC32" s="7">
        <f>BC16*BC27/BC26</f>
        <v>0</v>
      </c>
      <c r="BD32" s="7"/>
      <c r="BE32" s="7">
        <f aca="true" t="shared" si="10" ref="BE32:CS32">BE16*BE27/BE26</f>
        <v>0.17092720970537262</v>
      </c>
      <c r="BF32" s="7">
        <f t="shared" si="10"/>
        <v>0.9713182175810028</v>
      </c>
      <c r="BG32" s="7">
        <f t="shared" si="10"/>
        <v>0.06790123456790123</v>
      </c>
      <c r="BH32" s="7">
        <f t="shared" si="10"/>
        <v>1322.1686048541994</v>
      </c>
      <c r="BI32" s="7">
        <f t="shared" si="10"/>
        <v>2.0528554070473874</v>
      </c>
      <c r="BJ32" s="7">
        <f t="shared" si="10"/>
        <v>0.11045804620997163</v>
      </c>
      <c r="BK32" s="7">
        <f t="shared" si="10"/>
        <v>0.40516940272441493</v>
      </c>
      <c r="BL32" s="7">
        <f t="shared" si="10"/>
        <v>0</v>
      </c>
      <c r="BM32" s="7">
        <f t="shared" si="10"/>
        <v>0</v>
      </c>
      <c r="BN32" s="7">
        <f t="shared" si="10"/>
        <v>0</v>
      </c>
      <c r="BO32" s="7">
        <f t="shared" si="10"/>
        <v>96.66323039798883</v>
      </c>
      <c r="BP32" s="7">
        <f t="shared" si="10"/>
        <v>58.83403753202768</v>
      </c>
      <c r="BQ32" s="7">
        <f t="shared" si="10"/>
        <v>0</v>
      </c>
      <c r="BR32" s="7">
        <f t="shared" si="10"/>
        <v>0</v>
      </c>
      <c r="BS32" s="7">
        <f>BS16*BS27/BS26</f>
        <v>0</v>
      </c>
      <c r="BT32" s="7" t="s">
        <v>129</v>
      </c>
      <c r="BU32" s="7" t="s">
        <v>129</v>
      </c>
      <c r="BV32" s="7">
        <f t="shared" si="10"/>
        <v>0</v>
      </c>
      <c r="BW32" s="7">
        <f t="shared" si="10"/>
        <v>0</v>
      </c>
      <c r="BX32" s="7">
        <f>BX16*BX27/BX26</f>
        <v>0</v>
      </c>
      <c r="BY32" s="7">
        <f t="shared" si="10"/>
        <v>0</v>
      </c>
      <c r="BZ32" s="7">
        <f t="shared" si="10"/>
        <v>0</v>
      </c>
      <c r="CA32" s="7">
        <f t="shared" si="10"/>
        <v>0</v>
      </c>
      <c r="CB32" s="7">
        <f t="shared" si="10"/>
        <v>0</v>
      </c>
      <c r="CC32" s="7">
        <f t="shared" si="10"/>
        <v>0</v>
      </c>
      <c r="CD32" s="7">
        <f t="shared" si="10"/>
        <v>0</v>
      </c>
      <c r="CE32" s="7">
        <f t="shared" si="10"/>
        <v>0</v>
      </c>
      <c r="CF32" s="7">
        <f t="shared" si="10"/>
        <v>7.932379866659583</v>
      </c>
      <c r="CG32" s="7">
        <f>CG16*CG27/CG26</f>
        <v>0</v>
      </c>
      <c r="CH32" s="7">
        <f t="shared" si="10"/>
        <v>0.3049770561242499</v>
      </c>
      <c r="CI32" s="7">
        <f t="shared" si="10"/>
        <v>3.6120921633855043</v>
      </c>
      <c r="CJ32" s="7">
        <f t="shared" si="10"/>
        <v>0</v>
      </c>
      <c r="CK32" s="7">
        <f t="shared" si="10"/>
        <v>30.28743900234954</v>
      </c>
      <c r="CL32" s="7">
        <f t="shared" si="10"/>
        <v>0</v>
      </c>
      <c r="CM32" s="7">
        <f t="shared" si="10"/>
        <v>0</v>
      </c>
      <c r="CN32" s="7">
        <f t="shared" si="10"/>
        <v>0.07354838709677419</v>
      </c>
      <c r="CO32" s="7">
        <f t="shared" si="10"/>
        <v>19.86324030811971</v>
      </c>
      <c r="CP32" s="7">
        <f t="shared" si="10"/>
        <v>0</v>
      </c>
      <c r="CQ32" s="7">
        <f t="shared" si="10"/>
        <v>0</v>
      </c>
      <c r="CR32" s="7">
        <f t="shared" si="10"/>
        <v>0</v>
      </c>
      <c r="CS32" s="7">
        <f t="shared" si="10"/>
        <v>0</v>
      </c>
      <c r="CT32" s="7">
        <f>CT16*CT27/CT26</f>
        <v>0</v>
      </c>
      <c r="CU32" s="7">
        <f>CU16*CU27/CU26</f>
        <v>0</v>
      </c>
      <c r="CV32" s="7">
        <f>CV16*CV27/CV26</f>
        <v>0</v>
      </c>
      <c r="CW32" s="7">
        <f>CW16*CW27/CW26</f>
        <v>0</v>
      </c>
      <c r="CX32" s="7">
        <f>CX16*CX27/CX26</f>
        <v>0</v>
      </c>
    </row>
    <row r="33" spans="1:102" ht="12.75">
      <c r="A33" s="23" t="s">
        <v>136</v>
      </c>
      <c r="B33" s="7">
        <f>B22</f>
        <v>0</v>
      </c>
      <c r="C33" s="7">
        <f aca="true" t="shared" si="11" ref="C33:BM33">C22</f>
        <v>0</v>
      </c>
      <c r="D33" s="7">
        <f t="shared" si="11"/>
        <v>0</v>
      </c>
      <c r="E33" s="7">
        <f t="shared" si="11"/>
        <v>0</v>
      </c>
      <c r="F33" s="7">
        <f t="shared" si="11"/>
        <v>0</v>
      </c>
      <c r="G33" s="7">
        <f t="shared" si="11"/>
        <v>0</v>
      </c>
      <c r="H33" s="7">
        <f t="shared" si="11"/>
        <v>0</v>
      </c>
      <c r="I33" s="7">
        <f t="shared" si="11"/>
        <v>0</v>
      </c>
      <c r="J33" s="7">
        <f t="shared" si="11"/>
        <v>0</v>
      </c>
      <c r="K33" s="7">
        <f t="shared" si="11"/>
        <v>0</v>
      </c>
      <c r="L33" s="7">
        <f t="shared" si="11"/>
        <v>0</v>
      </c>
      <c r="M33" s="7">
        <f t="shared" si="11"/>
        <v>0</v>
      </c>
      <c r="N33" s="7">
        <f t="shared" si="11"/>
        <v>0</v>
      </c>
      <c r="O33" s="7">
        <f t="shared" si="11"/>
        <v>0</v>
      </c>
      <c r="P33" s="7">
        <f t="shared" si="11"/>
        <v>0</v>
      </c>
      <c r="Q33" s="7">
        <f t="shared" si="11"/>
        <v>0</v>
      </c>
      <c r="R33" s="7">
        <f t="shared" si="11"/>
        <v>0</v>
      </c>
      <c r="S33" s="7">
        <f t="shared" si="11"/>
        <v>0</v>
      </c>
      <c r="T33" s="7">
        <f t="shared" si="11"/>
        <v>0</v>
      </c>
      <c r="U33" s="7">
        <f t="shared" si="11"/>
        <v>0</v>
      </c>
      <c r="V33" s="7">
        <f t="shared" si="11"/>
        <v>0</v>
      </c>
      <c r="W33" s="7">
        <f t="shared" si="11"/>
        <v>0</v>
      </c>
      <c r="X33" s="7">
        <f t="shared" si="11"/>
        <v>0</v>
      </c>
      <c r="Y33" s="7">
        <f t="shared" si="11"/>
        <v>0</v>
      </c>
      <c r="Z33" s="7">
        <f t="shared" si="11"/>
        <v>0</v>
      </c>
      <c r="AA33" s="7">
        <f t="shared" si="11"/>
        <v>0</v>
      </c>
      <c r="AB33" s="7">
        <f t="shared" si="11"/>
        <v>0</v>
      </c>
      <c r="AC33" s="7">
        <f t="shared" si="11"/>
        <v>0</v>
      </c>
      <c r="AD33" s="7">
        <f t="shared" si="11"/>
        <v>0</v>
      </c>
      <c r="AE33" s="7">
        <f t="shared" si="11"/>
        <v>0</v>
      </c>
      <c r="AF33" s="7">
        <f t="shared" si="11"/>
        <v>0</v>
      </c>
      <c r="AG33" s="7">
        <f t="shared" si="11"/>
        <v>0</v>
      </c>
      <c r="AH33" s="7">
        <f t="shared" si="11"/>
        <v>0</v>
      </c>
      <c r="AI33" s="7">
        <f t="shared" si="11"/>
        <v>0</v>
      </c>
      <c r="AJ33" s="7">
        <f t="shared" si="11"/>
        <v>100</v>
      </c>
      <c r="AK33" s="7">
        <f t="shared" si="11"/>
        <v>0</v>
      </c>
      <c r="AL33" s="7">
        <f t="shared" si="11"/>
        <v>20</v>
      </c>
      <c r="AM33" s="7">
        <f t="shared" si="11"/>
        <v>0</v>
      </c>
      <c r="AN33" s="7">
        <f t="shared" si="11"/>
        <v>0</v>
      </c>
      <c r="AO33" s="7">
        <f t="shared" si="11"/>
        <v>0</v>
      </c>
      <c r="AP33" s="7">
        <f t="shared" si="11"/>
        <v>0</v>
      </c>
      <c r="AQ33" s="7">
        <f t="shared" si="11"/>
        <v>0</v>
      </c>
      <c r="AR33" s="7">
        <f t="shared" si="11"/>
        <v>0</v>
      </c>
      <c r="AS33" s="7">
        <f t="shared" si="11"/>
        <v>0</v>
      </c>
      <c r="AT33" s="7">
        <f t="shared" si="11"/>
        <v>0</v>
      </c>
      <c r="AU33" s="7">
        <f t="shared" si="11"/>
        <v>0</v>
      </c>
      <c r="AV33" s="7">
        <f t="shared" si="11"/>
        <v>0</v>
      </c>
      <c r="AW33" s="7">
        <f t="shared" si="11"/>
        <v>0</v>
      </c>
      <c r="AX33" s="7">
        <f t="shared" si="11"/>
        <v>0</v>
      </c>
      <c r="AY33" s="7"/>
      <c r="AZ33" s="7"/>
      <c r="BA33" s="7">
        <f t="shared" si="11"/>
        <v>10</v>
      </c>
      <c r="BB33" s="7">
        <f>BB22</f>
        <v>2</v>
      </c>
      <c r="BC33" s="7">
        <f t="shared" si="11"/>
        <v>0</v>
      </c>
      <c r="BD33" s="7"/>
      <c r="BE33" s="7">
        <f t="shared" si="11"/>
        <v>5</v>
      </c>
      <c r="BF33" s="7">
        <f t="shared" si="11"/>
        <v>5</v>
      </c>
      <c r="BG33" s="7">
        <f t="shared" si="11"/>
        <v>0</v>
      </c>
      <c r="BH33" s="7">
        <f t="shared" si="11"/>
        <v>0</v>
      </c>
      <c r="BI33" s="7">
        <f t="shared" si="11"/>
        <v>5</v>
      </c>
      <c r="BJ33" s="7">
        <f t="shared" si="11"/>
        <v>5</v>
      </c>
      <c r="BK33" s="7">
        <f t="shared" si="11"/>
        <v>5</v>
      </c>
      <c r="BL33" s="7">
        <f t="shared" si="11"/>
        <v>0</v>
      </c>
      <c r="BM33" s="7">
        <f t="shared" si="11"/>
        <v>0</v>
      </c>
      <c r="BN33" s="7">
        <f aca="true" t="shared" si="12" ref="BN33:BS33">BN22</f>
        <v>0</v>
      </c>
      <c r="BO33" s="7">
        <f t="shared" si="12"/>
        <v>0</v>
      </c>
      <c r="BP33" s="7">
        <f t="shared" si="12"/>
        <v>0</v>
      </c>
      <c r="BQ33" s="7">
        <f t="shared" si="12"/>
        <v>0</v>
      </c>
      <c r="BR33" s="7">
        <f t="shared" si="12"/>
        <v>0</v>
      </c>
      <c r="BS33" s="7">
        <f t="shared" si="12"/>
        <v>0</v>
      </c>
      <c r="BT33" s="7" t="s">
        <v>129</v>
      </c>
      <c r="BU33" s="7" t="s">
        <v>129</v>
      </c>
      <c r="BV33" s="7">
        <f aca="true" t="shared" si="13" ref="BV33:CS33">BV22</f>
        <v>0</v>
      </c>
      <c r="BW33" s="7">
        <f t="shared" si="13"/>
        <v>0</v>
      </c>
      <c r="BX33" s="7">
        <f>BX22</f>
        <v>0</v>
      </c>
      <c r="BY33" s="7">
        <f t="shared" si="13"/>
        <v>0</v>
      </c>
      <c r="BZ33" s="7">
        <f t="shared" si="13"/>
        <v>0</v>
      </c>
      <c r="CA33" s="7">
        <f t="shared" si="13"/>
        <v>0</v>
      </c>
      <c r="CB33" s="7">
        <f t="shared" si="13"/>
        <v>0</v>
      </c>
      <c r="CC33" s="7">
        <f t="shared" si="13"/>
        <v>0</v>
      </c>
      <c r="CD33" s="7">
        <f t="shared" si="13"/>
        <v>0</v>
      </c>
      <c r="CE33" s="7">
        <f t="shared" si="13"/>
        <v>0</v>
      </c>
      <c r="CF33" s="7">
        <f t="shared" si="13"/>
        <v>0</v>
      </c>
      <c r="CG33" s="7">
        <f>CG22</f>
        <v>0</v>
      </c>
      <c r="CH33" s="7">
        <f t="shared" si="13"/>
        <v>0</v>
      </c>
      <c r="CI33" s="7">
        <f t="shared" si="13"/>
        <v>0</v>
      </c>
      <c r="CJ33" s="7">
        <f t="shared" si="13"/>
        <v>0</v>
      </c>
      <c r="CK33" s="7">
        <f t="shared" si="13"/>
        <v>0</v>
      </c>
      <c r="CL33" s="7">
        <f t="shared" si="13"/>
        <v>0</v>
      </c>
      <c r="CM33" s="7">
        <f t="shared" si="13"/>
        <v>0</v>
      </c>
      <c r="CN33" s="7">
        <f t="shared" si="13"/>
        <v>0</v>
      </c>
      <c r="CO33" s="7">
        <f t="shared" si="13"/>
        <v>0</v>
      </c>
      <c r="CP33" s="7">
        <f t="shared" si="13"/>
        <v>0</v>
      </c>
      <c r="CQ33" s="7">
        <f t="shared" si="13"/>
        <v>0</v>
      </c>
      <c r="CR33" s="7">
        <f t="shared" si="13"/>
        <v>0</v>
      </c>
      <c r="CS33" s="7">
        <f t="shared" si="13"/>
        <v>0</v>
      </c>
      <c r="CT33" s="7">
        <f>CT22</f>
        <v>0</v>
      </c>
      <c r="CU33" s="7">
        <f>CU22</f>
        <v>0</v>
      </c>
      <c r="CV33" s="7">
        <f>CV22</f>
        <v>0</v>
      </c>
      <c r="CW33" s="7">
        <f>CW22</f>
        <v>0</v>
      </c>
      <c r="CX33" s="7">
        <f>CX22</f>
        <v>0</v>
      </c>
    </row>
    <row r="34" spans="1:102" ht="12.75">
      <c r="A34" s="22" t="s">
        <v>125</v>
      </c>
      <c r="B34" s="21">
        <f>MAX(B31:B33)</f>
        <v>0.81</v>
      </c>
      <c r="C34" s="21">
        <f aca="true" t="shared" si="14" ref="C34:BM34">MAX(C31:C33)</f>
        <v>216.1276707992614</v>
      </c>
      <c r="D34" s="21">
        <f t="shared" si="14"/>
        <v>29.9</v>
      </c>
      <c r="E34" s="21">
        <f t="shared" si="14"/>
        <v>17.658</v>
      </c>
      <c r="F34" s="21">
        <f t="shared" si="14"/>
        <v>0</v>
      </c>
      <c r="G34" s="21">
        <f t="shared" si="14"/>
        <v>12.925999999999998</v>
      </c>
      <c r="H34" s="21">
        <f t="shared" si="14"/>
        <v>760.41</v>
      </c>
      <c r="I34" s="21">
        <f t="shared" si="14"/>
        <v>10.285</v>
      </c>
      <c r="J34" s="21">
        <f t="shared" si="14"/>
        <v>0</v>
      </c>
      <c r="K34" s="21">
        <f t="shared" si="14"/>
        <v>0.672</v>
      </c>
      <c r="L34" s="21">
        <f t="shared" si="14"/>
        <v>87.63699999999999</v>
      </c>
      <c r="M34" s="21">
        <f t="shared" si="14"/>
        <v>46.516999999999996</v>
      </c>
      <c r="N34" s="21">
        <f t="shared" si="14"/>
        <v>0.434</v>
      </c>
      <c r="O34" s="21">
        <f t="shared" si="14"/>
        <v>243.76319999999998</v>
      </c>
      <c r="P34" s="21">
        <f t="shared" si="14"/>
        <v>8.245999999999999</v>
      </c>
      <c r="Q34" s="21">
        <f t="shared" si="14"/>
        <v>307.37699999999995</v>
      </c>
      <c r="R34" s="21">
        <f t="shared" si="14"/>
        <v>25.19894349414818</v>
      </c>
      <c r="S34" s="21">
        <f t="shared" si="14"/>
        <v>39.255</v>
      </c>
      <c r="T34" s="21">
        <f t="shared" si="14"/>
        <v>20.526</v>
      </c>
      <c r="U34" s="21">
        <f t="shared" si="14"/>
        <v>23.958</v>
      </c>
      <c r="V34" s="21">
        <f t="shared" si="14"/>
        <v>100.23</v>
      </c>
      <c r="W34" s="21">
        <f t="shared" si="14"/>
        <v>2.578730420445177</v>
      </c>
      <c r="X34" s="21">
        <f t="shared" si="14"/>
        <v>256.47700000000003</v>
      </c>
      <c r="Y34" s="21">
        <f t="shared" si="14"/>
        <v>135.27751964180112</v>
      </c>
      <c r="Z34" s="21">
        <f t="shared" si="14"/>
        <v>5.294314437779843</v>
      </c>
      <c r="AA34" s="21">
        <f t="shared" si="14"/>
        <v>419.6218599458556</v>
      </c>
      <c r="AB34" s="21">
        <f t="shared" si="14"/>
        <v>94.91715403775765</v>
      </c>
      <c r="AC34" s="21">
        <f t="shared" si="14"/>
        <v>0</v>
      </c>
      <c r="AD34" s="21">
        <f t="shared" si="14"/>
        <v>155.611894477564</v>
      </c>
      <c r="AE34" s="21">
        <f t="shared" si="14"/>
        <v>15.808791684711997</v>
      </c>
      <c r="AF34" s="21">
        <f t="shared" si="14"/>
        <v>0</v>
      </c>
      <c r="AG34" s="21">
        <f t="shared" si="14"/>
        <v>6.573616867904127</v>
      </c>
      <c r="AH34" s="21">
        <f t="shared" si="14"/>
        <v>351.65145070636487</v>
      </c>
      <c r="AI34" s="21">
        <f t="shared" si="14"/>
        <v>588.627765</v>
      </c>
      <c r="AJ34" s="21">
        <f t="shared" si="14"/>
        <v>100</v>
      </c>
      <c r="AK34" s="21">
        <f t="shared" si="14"/>
        <v>25.036128980860006</v>
      </c>
      <c r="AL34" s="21">
        <f t="shared" si="14"/>
        <v>20</v>
      </c>
      <c r="AM34" s="21">
        <f t="shared" si="14"/>
        <v>80.85349250802346</v>
      </c>
      <c r="AN34" s="21">
        <f t="shared" si="14"/>
        <v>63.98254228041462</v>
      </c>
      <c r="AO34" s="21">
        <f t="shared" si="14"/>
        <v>0.18637037037037038</v>
      </c>
      <c r="AP34" s="21">
        <f t="shared" si="14"/>
        <v>473.93938366613554</v>
      </c>
      <c r="AQ34" s="21">
        <f t="shared" si="14"/>
        <v>0</v>
      </c>
      <c r="AR34" s="21">
        <f t="shared" si="14"/>
        <v>7.851022089267521</v>
      </c>
      <c r="AS34" s="21">
        <f t="shared" si="14"/>
        <v>1.9805068226120857</v>
      </c>
      <c r="AT34" s="21">
        <f t="shared" si="14"/>
        <v>21.77147770544159</v>
      </c>
      <c r="AU34" s="21">
        <f t="shared" si="14"/>
        <v>57.14830720063917</v>
      </c>
      <c r="AV34" s="21">
        <f t="shared" si="14"/>
        <v>18.90666935727979</v>
      </c>
      <c r="AW34" s="21">
        <f t="shared" si="14"/>
        <v>4.567259032599741</v>
      </c>
      <c r="AX34" s="21">
        <f t="shared" si="14"/>
        <v>0</v>
      </c>
      <c r="AY34" s="21"/>
      <c r="AZ34" s="21"/>
      <c r="BA34" s="21">
        <f t="shared" si="14"/>
        <v>10</v>
      </c>
      <c r="BB34" s="21">
        <f>MAX(BB31:BB33)</f>
        <v>2</v>
      </c>
      <c r="BC34" s="21">
        <f t="shared" si="14"/>
        <v>0</v>
      </c>
      <c r="BD34" s="21"/>
      <c r="BE34" s="21">
        <f t="shared" si="14"/>
        <v>5</v>
      </c>
      <c r="BF34" s="21">
        <f t="shared" si="14"/>
        <v>5</v>
      </c>
      <c r="BG34" s="21">
        <f t="shared" si="14"/>
        <v>0.06790123456790123</v>
      </c>
      <c r="BH34" s="21">
        <f t="shared" si="14"/>
        <v>1519.6576</v>
      </c>
      <c r="BI34" s="21">
        <f t="shared" si="14"/>
        <v>5</v>
      </c>
      <c r="BJ34" s="21">
        <f t="shared" si="14"/>
        <v>5</v>
      </c>
      <c r="BK34" s="21">
        <f t="shared" si="14"/>
        <v>5</v>
      </c>
      <c r="BL34" s="21">
        <f t="shared" si="14"/>
        <v>0</v>
      </c>
      <c r="BM34" s="21">
        <f t="shared" si="14"/>
        <v>0</v>
      </c>
      <c r="BN34" s="21">
        <f aca="true" t="shared" si="15" ref="BN34:BS34">MAX(BN31:BN33)</f>
        <v>0</v>
      </c>
      <c r="BO34" s="21">
        <f t="shared" si="15"/>
        <v>96.66323039798883</v>
      </c>
      <c r="BP34" s="21">
        <f t="shared" si="15"/>
        <v>58.83403753202768</v>
      </c>
      <c r="BQ34" s="21">
        <f t="shared" si="15"/>
        <v>0</v>
      </c>
      <c r="BR34" s="21">
        <f t="shared" si="15"/>
        <v>0</v>
      </c>
      <c r="BS34" s="21">
        <f t="shared" si="15"/>
        <v>0</v>
      </c>
      <c r="BT34" s="21" t="s">
        <v>129</v>
      </c>
      <c r="BU34" s="21" t="s">
        <v>129</v>
      </c>
      <c r="BV34" s="21">
        <f aca="true" t="shared" si="16" ref="BV34:CS34">MAX(BV31:BV33)</f>
        <v>0</v>
      </c>
      <c r="BW34" s="21">
        <f t="shared" si="16"/>
        <v>0</v>
      </c>
      <c r="BX34" s="21">
        <f>MAX(BX31:BX33)</f>
        <v>0</v>
      </c>
      <c r="BY34" s="21">
        <f t="shared" si="16"/>
        <v>0</v>
      </c>
      <c r="BZ34" s="21">
        <f t="shared" si="16"/>
        <v>0</v>
      </c>
      <c r="CA34" s="21">
        <f t="shared" si="16"/>
        <v>0</v>
      </c>
      <c r="CB34" s="21">
        <f t="shared" si="16"/>
        <v>0</v>
      </c>
      <c r="CC34" s="21">
        <f t="shared" si="16"/>
        <v>0</v>
      </c>
      <c r="CD34" s="21">
        <f t="shared" si="16"/>
        <v>0</v>
      </c>
      <c r="CE34" s="21">
        <f t="shared" si="16"/>
        <v>0</v>
      </c>
      <c r="CF34" s="21">
        <f t="shared" si="16"/>
        <v>7.932379866659583</v>
      </c>
      <c r="CG34" s="21">
        <f>MAX(CG31:CG33)</f>
        <v>0</v>
      </c>
      <c r="CH34" s="21">
        <f t="shared" si="16"/>
        <v>0.3049770561242499</v>
      </c>
      <c r="CI34" s="21">
        <f t="shared" si="16"/>
        <v>3.6120921633855043</v>
      </c>
      <c r="CJ34" s="21">
        <f t="shared" si="16"/>
        <v>0</v>
      </c>
      <c r="CK34" s="21">
        <f t="shared" si="16"/>
        <v>30.28743900234954</v>
      </c>
      <c r="CL34" s="21">
        <f t="shared" si="16"/>
        <v>0</v>
      </c>
      <c r="CM34" s="21">
        <f t="shared" si="16"/>
        <v>0</v>
      </c>
      <c r="CN34" s="21">
        <f t="shared" si="16"/>
        <v>0.07354838709677419</v>
      </c>
      <c r="CO34" s="21">
        <f t="shared" si="16"/>
        <v>19.86324030811971</v>
      </c>
      <c r="CP34" s="21">
        <f t="shared" si="16"/>
        <v>0</v>
      </c>
      <c r="CQ34" s="21">
        <f t="shared" si="16"/>
        <v>0</v>
      </c>
      <c r="CR34" s="21">
        <f t="shared" si="16"/>
        <v>0</v>
      </c>
      <c r="CS34" s="21">
        <f t="shared" si="16"/>
        <v>0</v>
      </c>
      <c r="CT34" s="21">
        <f>MAX(CT31:CT33)</f>
        <v>0</v>
      </c>
      <c r="CU34" s="21">
        <f>MAX(CU31:CU33)</f>
        <v>0</v>
      </c>
      <c r="CV34" s="21">
        <f>MAX(CV31:CV33)</f>
        <v>0</v>
      </c>
      <c r="CW34" s="21">
        <f>MAX(CW31:CW33)</f>
        <v>0</v>
      </c>
      <c r="CX34" s="21">
        <f>MAX(CX31:CX33)</f>
        <v>0</v>
      </c>
    </row>
    <row r="35" spans="1:102" ht="12.75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</row>
    <row r="36" spans="1:102" ht="12.75">
      <c r="A36" s="22" t="s">
        <v>140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2"/>
      <c r="AD36" s="12"/>
      <c r="AE36" s="12"/>
      <c r="AF36" s="12"/>
      <c r="AG36" s="13"/>
      <c r="AH36" s="13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</row>
    <row r="37" spans="1:107" ht="12.75">
      <c r="A37" s="23" t="s">
        <v>141</v>
      </c>
      <c r="B37" s="14">
        <v>60.777132708898606</v>
      </c>
      <c r="C37" s="14">
        <v>98.08830116677478</v>
      </c>
      <c r="D37" s="14">
        <v>97.12434256454658</v>
      </c>
      <c r="E37" s="14">
        <v>75.41438219644226</v>
      </c>
      <c r="F37" s="14" t="s">
        <v>129</v>
      </c>
      <c r="G37" s="14">
        <v>70.54851529196972</v>
      </c>
      <c r="H37" s="14">
        <v>97.80247386635124</v>
      </c>
      <c r="I37" s="14">
        <v>66.36568207288639</v>
      </c>
      <c r="J37" s="14" t="s">
        <v>129</v>
      </c>
      <c r="K37" s="14">
        <v>69.96546852927325</v>
      </c>
      <c r="L37" s="14">
        <v>97.2002404293667</v>
      </c>
      <c r="M37" s="14">
        <v>98.73278048675554</v>
      </c>
      <c r="N37" s="14">
        <v>25</v>
      </c>
      <c r="O37" s="14">
        <v>96.82329051608441</v>
      </c>
      <c r="P37" s="14">
        <v>98.62403078747828</v>
      </c>
      <c r="Q37" s="14">
        <v>97.02675863105438</v>
      </c>
      <c r="R37" s="15">
        <v>97.02675863105438</v>
      </c>
      <c r="S37" s="14">
        <v>93.41532050320536</v>
      </c>
      <c r="T37" s="14">
        <v>44.3057354685889</v>
      </c>
      <c r="U37" s="14">
        <v>98.47868023876258</v>
      </c>
      <c r="V37" s="14">
        <v>88.56891690442696</v>
      </c>
      <c r="W37" s="15">
        <v>88.56891690442696</v>
      </c>
      <c r="X37" s="14">
        <v>98.69840783450455</v>
      </c>
      <c r="Y37" s="14">
        <v>32.498551075834555</v>
      </c>
      <c r="Z37" s="15">
        <v>32.498551075834555</v>
      </c>
      <c r="AA37" s="14">
        <v>82.43999156378739</v>
      </c>
      <c r="AB37" s="14">
        <v>97.90141482905429</v>
      </c>
      <c r="AC37" s="106" t="s">
        <v>129</v>
      </c>
      <c r="AD37" s="14">
        <v>98.57721461900051</v>
      </c>
      <c r="AE37" s="14">
        <v>96.36979323287105</v>
      </c>
      <c r="AF37" s="106" t="s">
        <v>129</v>
      </c>
      <c r="AG37" s="14">
        <v>99.03782958520944</v>
      </c>
      <c r="AH37" s="14">
        <v>99.98109731598444</v>
      </c>
      <c r="AI37" s="14">
        <v>91.51711257360586</v>
      </c>
      <c r="AJ37" s="14">
        <v>92.32560681020249</v>
      </c>
      <c r="AK37" s="14">
        <v>97.51572484473515</v>
      </c>
      <c r="AL37" s="14">
        <v>43.79443896959868</v>
      </c>
      <c r="AM37" s="14">
        <v>94.2117149100104</v>
      </c>
      <c r="AN37" s="14">
        <v>98.7416453749007</v>
      </c>
      <c r="AO37" s="14">
        <v>98.8468211041943</v>
      </c>
      <c r="AP37" s="14">
        <v>50.89569491735997</v>
      </c>
      <c r="AQ37" s="106" t="s">
        <v>129</v>
      </c>
      <c r="AR37" s="14">
        <v>88.20753641689656</v>
      </c>
      <c r="AS37" s="14">
        <v>3.7537537537537533</v>
      </c>
      <c r="AT37" s="14">
        <v>96.48748024887169</v>
      </c>
      <c r="AU37" s="14">
        <v>97.0456775049976</v>
      </c>
      <c r="AV37" s="14">
        <v>99.12963601157345</v>
      </c>
      <c r="AW37" s="14">
        <v>98.0259605293992</v>
      </c>
      <c r="AX37" s="106" t="s">
        <v>129</v>
      </c>
      <c r="AY37" s="14"/>
      <c r="AZ37" s="106"/>
      <c r="BA37" s="14">
        <v>1.584576785950087</v>
      </c>
      <c r="BB37" s="15">
        <v>1.58457678595009</v>
      </c>
      <c r="BC37" s="106" t="s">
        <v>129</v>
      </c>
      <c r="BD37" s="14"/>
      <c r="BE37" s="106">
        <v>25</v>
      </c>
      <c r="BF37" s="14">
        <v>4.608294930875538</v>
      </c>
      <c r="BG37" s="14">
        <v>3.448275862068969</v>
      </c>
      <c r="BH37" s="14">
        <v>4.076222521846596</v>
      </c>
      <c r="BI37" s="14">
        <v>1.2114918656974745</v>
      </c>
      <c r="BJ37" s="14">
        <v>0</v>
      </c>
      <c r="BK37" s="14">
        <v>0.43141327794199974</v>
      </c>
      <c r="BL37" s="106" t="s">
        <v>129</v>
      </c>
      <c r="BM37" s="106" t="s">
        <v>129</v>
      </c>
      <c r="BN37" s="106" t="s">
        <v>129</v>
      </c>
      <c r="BO37" s="14">
        <v>70.00935819721249</v>
      </c>
      <c r="BP37" s="15">
        <v>70.00935819721249</v>
      </c>
      <c r="BQ37" s="14">
        <v>5.374388528389674</v>
      </c>
      <c r="BR37" s="107" t="s">
        <v>129</v>
      </c>
      <c r="BS37" s="107" t="s">
        <v>129</v>
      </c>
      <c r="BT37" s="14" t="s">
        <v>129</v>
      </c>
      <c r="BU37" s="14" t="s">
        <v>129</v>
      </c>
      <c r="BV37" s="106" t="s">
        <v>129</v>
      </c>
      <c r="BW37" s="106" t="s">
        <v>129</v>
      </c>
      <c r="BX37" s="108" t="s">
        <v>129</v>
      </c>
      <c r="BY37" s="106" t="s">
        <v>129</v>
      </c>
      <c r="BZ37" s="106" t="s">
        <v>129</v>
      </c>
      <c r="CA37" s="108" t="s">
        <v>129</v>
      </c>
      <c r="CB37" s="108" t="s">
        <v>129</v>
      </c>
      <c r="CC37" s="108" t="s">
        <v>129</v>
      </c>
      <c r="CD37" s="108" t="s">
        <v>129</v>
      </c>
      <c r="CE37" s="108" t="s">
        <v>129</v>
      </c>
      <c r="CF37" s="15">
        <v>70.00935819721249</v>
      </c>
      <c r="CG37" s="108" t="s">
        <v>129</v>
      </c>
      <c r="CH37" s="106">
        <v>25</v>
      </c>
      <c r="CI37" s="14">
        <v>80.52857101980081</v>
      </c>
      <c r="CJ37" s="106" t="s">
        <v>129</v>
      </c>
      <c r="CK37" s="14">
        <v>99.08855478217833</v>
      </c>
      <c r="CL37" s="106" t="s">
        <v>129</v>
      </c>
      <c r="CM37" s="106" t="s">
        <v>129</v>
      </c>
      <c r="CN37" s="106">
        <v>25</v>
      </c>
      <c r="CO37" s="106">
        <v>25</v>
      </c>
      <c r="CP37" s="106" t="s">
        <v>129</v>
      </c>
      <c r="CQ37" s="106" t="s">
        <v>129</v>
      </c>
      <c r="CR37" s="106" t="s">
        <v>129</v>
      </c>
      <c r="CS37" s="106" t="s">
        <v>129</v>
      </c>
      <c r="CT37" s="106" t="s">
        <v>129</v>
      </c>
      <c r="CU37" s="106" t="s">
        <v>129</v>
      </c>
      <c r="CV37" s="106" t="s">
        <v>129</v>
      </c>
      <c r="CW37" s="106" t="s">
        <v>129</v>
      </c>
      <c r="CX37" s="106" t="s">
        <v>129</v>
      </c>
      <c r="CY37" s="109"/>
      <c r="CZ37" s="109"/>
      <c r="DA37" s="109"/>
      <c r="DB37" s="109"/>
      <c r="DC37" s="109"/>
    </row>
    <row r="38" spans="1:107" ht="12.75">
      <c r="A38" s="23" t="s">
        <v>142</v>
      </c>
      <c r="B38" s="14">
        <v>30.2191982114364</v>
      </c>
      <c r="C38" s="14">
        <v>0.7876707705366007</v>
      </c>
      <c r="D38" s="14">
        <v>1.1900137185222932</v>
      </c>
      <c r="E38" s="14">
        <v>23.899265695682605</v>
      </c>
      <c r="F38" s="14" t="s">
        <v>129</v>
      </c>
      <c r="G38" s="14">
        <v>18.10179522220167</v>
      </c>
      <c r="H38" s="14">
        <v>1.405594878333249</v>
      </c>
      <c r="I38" s="14">
        <v>28.95330890645616</v>
      </c>
      <c r="J38" s="14" t="s">
        <v>129</v>
      </c>
      <c r="K38" s="14">
        <v>10.627482704079787</v>
      </c>
      <c r="L38" s="14">
        <v>1.930690391579674</v>
      </c>
      <c r="M38" s="14">
        <v>0.4731906105924055</v>
      </c>
      <c r="N38" s="14">
        <v>25</v>
      </c>
      <c r="O38" s="14">
        <v>2.009626092318037</v>
      </c>
      <c r="P38" s="14">
        <v>1.2623080044902864</v>
      </c>
      <c r="Q38" s="14">
        <v>1.5957357690064118</v>
      </c>
      <c r="R38" s="15">
        <v>1.5957357690064118</v>
      </c>
      <c r="S38" s="14">
        <v>0.1664634106575712</v>
      </c>
      <c r="T38" s="14">
        <v>15.148109857508873</v>
      </c>
      <c r="U38" s="14">
        <v>0.49030760029552084</v>
      </c>
      <c r="V38" s="14">
        <v>1.4037751417267224</v>
      </c>
      <c r="W38" s="15">
        <v>1.4037751417267224</v>
      </c>
      <c r="X38" s="14">
        <v>0.16795362469252645</v>
      </c>
      <c r="Y38" s="14">
        <v>0.38945224017361385</v>
      </c>
      <c r="Z38" s="15">
        <v>0.38945224017361385</v>
      </c>
      <c r="AA38" s="14">
        <v>15.408629948668043</v>
      </c>
      <c r="AB38" s="14">
        <v>1.545397831334642</v>
      </c>
      <c r="AC38" s="106" t="s">
        <v>129</v>
      </c>
      <c r="AD38" s="14">
        <v>0.03938027961353669</v>
      </c>
      <c r="AE38" s="14">
        <v>3.6218259873214</v>
      </c>
      <c r="AF38" s="106" t="s">
        <v>129</v>
      </c>
      <c r="AG38" s="14">
        <v>0.19227079565819075</v>
      </c>
      <c r="AH38" s="14">
        <v>0.005932959216562396</v>
      </c>
      <c r="AI38" s="14">
        <v>0.5056875649463102</v>
      </c>
      <c r="AJ38" s="14">
        <v>1.7645589256935106</v>
      </c>
      <c r="AK38" s="14">
        <v>1.360417503010842</v>
      </c>
      <c r="AL38" s="14">
        <v>0.00927191616068497</v>
      </c>
      <c r="AM38" s="14">
        <v>0.8468570224478303</v>
      </c>
      <c r="AN38" s="14">
        <v>0.9910736358811176</v>
      </c>
      <c r="AO38" s="14">
        <v>0.6429227472191054</v>
      </c>
      <c r="AP38" s="14">
        <v>0.466386677240439</v>
      </c>
      <c r="AQ38" s="106" t="s">
        <v>129</v>
      </c>
      <c r="AR38" s="14">
        <v>0.872057479530065</v>
      </c>
      <c r="AS38" s="14">
        <v>0</v>
      </c>
      <c r="AT38" s="14">
        <v>0.9594045240164755</v>
      </c>
      <c r="AU38" s="14">
        <v>0.5989727858894287</v>
      </c>
      <c r="AV38" s="14">
        <v>0.41987221603770414</v>
      </c>
      <c r="AW38" s="14">
        <v>0.5444103692684923</v>
      </c>
      <c r="AX38" s="106" t="s">
        <v>129</v>
      </c>
      <c r="AY38" s="14"/>
      <c r="AZ38" s="106"/>
      <c r="BA38" s="14">
        <v>0</v>
      </c>
      <c r="BB38" s="15">
        <v>0</v>
      </c>
      <c r="BC38" s="106" t="s">
        <v>129</v>
      </c>
      <c r="BD38" s="14"/>
      <c r="BE38" s="106">
        <v>25</v>
      </c>
      <c r="BF38" s="14">
        <v>0</v>
      </c>
      <c r="BG38" s="14">
        <v>0</v>
      </c>
      <c r="BH38" s="14">
        <v>1.6712164521646178</v>
      </c>
      <c r="BI38" s="14">
        <v>6.645898234683271</v>
      </c>
      <c r="BJ38" s="14">
        <v>0</v>
      </c>
      <c r="BK38" s="14">
        <v>0</v>
      </c>
      <c r="BL38" s="106" t="s">
        <v>129</v>
      </c>
      <c r="BM38" s="106" t="s">
        <v>129</v>
      </c>
      <c r="BN38" s="106" t="s">
        <v>129</v>
      </c>
      <c r="BO38" s="14">
        <v>1.7595834659521172</v>
      </c>
      <c r="BP38" s="15">
        <v>1.7595834659521172</v>
      </c>
      <c r="BQ38" s="14">
        <v>0.43332130593364665</v>
      </c>
      <c r="BR38" s="107" t="s">
        <v>129</v>
      </c>
      <c r="BS38" s="107" t="s">
        <v>129</v>
      </c>
      <c r="BT38" s="14" t="s">
        <v>129</v>
      </c>
      <c r="BU38" s="14" t="s">
        <v>129</v>
      </c>
      <c r="BV38" s="106" t="s">
        <v>129</v>
      </c>
      <c r="BW38" s="106" t="s">
        <v>129</v>
      </c>
      <c r="BX38" s="108" t="s">
        <v>129</v>
      </c>
      <c r="BY38" s="106" t="s">
        <v>129</v>
      </c>
      <c r="BZ38" s="106" t="s">
        <v>129</v>
      </c>
      <c r="CA38" s="108" t="s">
        <v>129</v>
      </c>
      <c r="CB38" s="108" t="s">
        <v>129</v>
      </c>
      <c r="CC38" s="108" t="s">
        <v>129</v>
      </c>
      <c r="CD38" s="108" t="s">
        <v>129</v>
      </c>
      <c r="CE38" s="108" t="s">
        <v>129</v>
      </c>
      <c r="CF38" s="15">
        <v>1.7595834659521172</v>
      </c>
      <c r="CG38" s="108" t="s">
        <v>129</v>
      </c>
      <c r="CH38" s="106">
        <v>25</v>
      </c>
      <c r="CI38" s="14">
        <v>0.622353210484149</v>
      </c>
      <c r="CJ38" s="106" t="s">
        <v>129</v>
      </c>
      <c r="CK38" s="14">
        <v>0.2572901635898784</v>
      </c>
      <c r="CL38" s="106" t="s">
        <v>129</v>
      </c>
      <c r="CM38" s="106" t="s">
        <v>129</v>
      </c>
      <c r="CN38" s="106">
        <v>25</v>
      </c>
      <c r="CO38" s="106">
        <v>25</v>
      </c>
      <c r="CP38" s="106" t="s">
        <v>129</v>
      </c>
      <c r="CQ38" s="106" t="s">
        <v>129</v>
      </c>
      <c r="CR38" s="106" t="s">
        <v>129</v>
      </c>
      <c r="CS38" s="106" t="s">
        <v>129</v>
      </c>
      <c r="CT38" s="106" t="s">
        <v>129</v>
      </c>
      <c r="CU38" s="106" t="s">
        <v>129</v>
      </c>
      <c r="CV38" s="106" t="s">
        <v>129</v>
      </c>
      <c r="CW38" s="106" t="s">
        <v>129</v>
      </c>
      <c r="CX38" s="106" t="s">
        <v>129</v>
      </c>
      <c r="CY38" s="109"/>
      <c r="CZ38" s="109"/>
      <c r="DA38" s="109"/>
      <c r="DB38" s="109"/>
      <c r="DC38" s="109"/>
    </row>
    <row r="39" spans="1:107" ht="12.75">
      <c r="A39" s="23" t="s">
        <v>143</v>
      </c>
      <c r="B39" s="14">
        <v>1.5798678410125586</v>
      </c>
      <c r="C39" s="14">
        <v>1.0985461874025984</v>
      </c>
      <c r="D39" s="14">
        <v>1.5668788713254163</v>
      </c>
      <c r="E39" s="14">
        <v>0.015791490697463963</v>
      </c>
      <c r="F39" s="14" t="s">
        <v>129</v>
      </c>
      <c r="G39" s="14">
        <v>5.343190957253788</v>
      </c>
      <c r="H39" s="14">
        <v>0.7093981947110678</v>
      </c>
      <c r="I39" s="14">
        <v>0.04244806328491174</v>
      </c>
      <c r="J39" s="14" t="s">
        <v>129</v>
      </c>
      <c r="K39" s="14">
        <v>5.9349456068966395</v>
      </c>
      <c r="L39" s="14">
        <v>0.7073854262179671</v>
      </c>
      <c r="M39" s="14">
        <v>0.5506321545642073</v>
      </c>
      <c r="N39" s="14">
        <v>25</v>
      </c>
      <c r="O39" s="14">
        <v>0.501361993768568</v>
      </c>
      <c r="P39" s="14">
        <v>0.11366120803143469</v>
      </c>
      <c r="Q39" s="14">
        <v>0.5807785378560361</v>
      </c>
      <c r="R39" s="15">
        <v>0.5807785378560361</v>
      </c>
      <c r="S39" s="14">
        <v>0.3415679190280239</v>
      </c>
      <c r="T39" s="14">
        <v>1.3621176025095665</v>
      </c>
      <c r="U39" s="14">
        <v>0.3645057638408401</v>
      </c>
      <c r="V39" s="14">
        <v>3.6746407810770445</v>
      </c>
      <c r="W39" s="15">
        <v>3.6746407810770445</v>
      </c>
      <c r="X39" s="14">
        <v>1.0309852193411349</v>
      </c>
      <c r="Y39" s="14">
        <v>6.18462118891783</v>
      </c>
      <c r="Z39" s="15">
        <v>6.18462118891783</v>
      </c>
      <c r="AA39" s="14">
        <v>1.0651826242670561</v>
      </c>
      <c r="AB39" s="14">
        <v>0.5531873396110739</v>
      </c>
      <c r="AC39" s="106" t="s">
        <v>129</v>
      </c>
      <c r="AD39" s="14">
        <v>0.477902594924633</v>
      </c>
      <c r="AE39" s="14">
        <v>0.00838077980756329</v>
      </c>
      <c r="AF39" s="106" t="s">
        <v>129</v>
      </c>
      <c r="AG39" s="14">
        <v>0.7698996191323708</v>
      </c>
      <c r="AH39" s="14">
        <v>0.012969724798996867</v>
      </c>
      <c r="AI39" s="14">
        <v>7.618510564599917</v>
      </c>
      <c r="AJ39" s="14">
        <v>5.909834264103984</v>
      </c>
      <c r="AK39" s="14">
        <v>1.114997520485515</v>
      </c>
      <c r="AL39" s="14">
        <v>56.19628911424063</v>
      </c>
      <c r="AM39" s="14">
        <v>4.94142806754177</v>
      </c>
      <c r="AN39" s="14">
        <v>0.1923614766484105</v>
      </c>
      <c r="AO39" s="14">
        <v>0.5102561485865915</v>
      </c>
      <c r="AP39" s="14">
        <v>48.62149628244877</v>
      </c>
      <c r="AQ39" s="106" t="s">
        <v>129</v>
      </c>
      <c r="AR39" s="14">
        <v>10.920406103573395</v>
      </c>
      <c r="AS39" s="14">
        <v>96.24624624624624</v>
      </c>
      <c r="AT39" s="14">
        <v>2.552219145675955</v>
      </c>
      <c r="AU39" s="14">
        <v>2.040548161452675</v>
      </c>
      <c r="AV39" s="14">
        <v>0.4504917723888457</v>
      </c>
      <c r="AW39" s="14">
        <v>1.4065349621493817</v>
      </c>
      <c r="AX39" s="106" t="s">
        <v>129</v>
      </c>
      <c r="AY39" s="14"/>
      <c r="AZ39" s="106"/>
      <c r="BA39" s="14">
        <v>85.55394163475506</v>
      </c>
      <c r="BB39" s="15">
        <v>85.5539416347551</v>
      </c>
      <c r="BC39" s="106" t="s">
        <v>129</v>
      </c>
      <c r="BD39" s="14"/>
      <c r="BE39" s="106">
        <v>25</v>
      </c>
      <c r="BF39" s="14">
        <v>63.301214914118155</v>
      </c>
      <c r="BG39" s="14">
        <v>18.808777429467103</v>
      </c>
      <c r="BH39" s="14">
        <v>92.79606113837531</v>
      </c>
      <c r="BI39" s="14">
        <v>32.95257874697126</v>
      </c>
      <c r="BJ39" s="14">
        <v>100</v>
      </c>
      <c r="BK39" s="14">
        <v>96.90021570663899</v>
      </c>
      <c r="BL39" s="106" t="s">
        <v>129</v>
      </c>
      <c r="BM39" s="106" t="s">
        <v>129</v>
      </c>
      <c r="BN39" s="106" t="s">
        <v>129</v>
      </c>
      <c r="BO39" s="14">
        <v>18.781339137915246</v>
      </c>
      <c r="BP39" s="15">
        <v>18.781339137915246</v>
      </c>
      <c r="BQ39" s="14">
        <v>94.16084896171917</v>
      </c>
      <c r="BR39" s="107" t="s">
        <v>129</v>
      </c>
      <c r="BS39" s="107" t="s">
        <v>129</v>
      </c>
      <c r="BT39" s="14" t="s">
        <v>129</v>
      </c>
      <c r="BU39" s="14" t="s">
        <v>129</v>
      </c>
      <c r="BV39" s="106" t="s">
        <v>129</v>
      </c>
      <c r="BW39" s="106" t="s">
        <v>129</v>
      </c>
      <c r="BX39" s="108" t="s">
        <v>129</v>
      </c>
      <c r="BY39" s="106" t="s">
        <v>129</v>
      </c>
      <c r="BZ39" s="106" t="s">
        <v>129</v>
      </c>
      <c r="CA39" s="108" t="s">
        <v>129</v>
      </c>
      <c r="CB39" s="108" t="s">
        <v>129</v>
      </c>
      <c r="CC39" s="108" t="s">
        <v>129</v>
      </c>
      <c r="CD39" s="108" t="s">
        <v>129</v>
      </c>
      <c r="CE39" s="108" t="s">
        <v>129</v>
      </c>
      <c r="CF39" s="15">
        <v>18.781339137915246</v>
      </c>
      <c r="CG39" s="108" t="s">
        <v>129</v>
      </c>
      <c r="CH39" s="106">
        <v>25</v>
      </c>
      <c r="CI39" s="14">
        <v>18.82654229140441</v>
      </c>
      <c r="CJ39" s="106" t="s">
        <v>129</v>
      </c>
      <c r="CK39" s="14">
        <v>0.43123238590698143</v>
      </c>
      <c r="CL39" s="106" t="s">
        <v>129</v>
      </c>
      <c r="CM39" s="106" t="s">
        <v>129</v>
      </c>
      <c r="CN39" s="106">
        <v>25</v>
      </c>
      <c r="CO39" s="106">
        <v>25</v>
      </c>
      <c r="CP39" s="106" t="s">
        <v>129</v>
      </c>
      <c r="CQ39" s="106" t="s">
        <v>129</v>
      </c>
      <c r="CR39" s="106" t="s">
        <v>129</v>
      </c>
      <c r="CS39" s="106" t="s">
        <v>129</v>
      </c>
      <c r="CT39" s="106" t="s">
        <v>129</v>
      </c>
      <c r="CU39" s="106" t="s">
        <v>129</v>
      </c>
      <c r="CV39" s="106" t="s">
        <v>129</v>
      </c>
      <c r="CW39" s="106" t="s">
        <v>129</v>
      </c>
      <c r="CX39" s="106" t="s">
        <v>129</v>
      </c>
      <c r="CY39" s="109"/>
      <c r="CZ39" s="109"/>
      <c r="DA39" s="109"/>
      <c r="DB39" s="109"/>
      <c r="DC39" s="109"/>
    </row>
    <row r="40" spans="1:107" ht="12.75">
      <c r="A40" s="23" t="s">
        <v>144</v>
      </c>
      <c r="B40" s="14">
        <v>7.423801238652439</v>
      </c>
      <c r="C40" s="14">
        <v>0.025481875286016635</v>
      </c>
      <c r="D40" s="14">
        <v>0.11876484560570015</v>
      </c>
      <c r="E40" s="14">
        <v>0.6705606171776763</v>
      </c>
      <c r="F40" s="14" t="s">
        <v>129</v>
      </c>
      <c r="G40" s="14">
        <v>6.006498528574813</v>
      </c>
      <c r="H40" s="14">
        <v>0.08253306060444107</v>
      </c>
      <c r="I40" s="14">
        <v>4.63856095737255</v>
      </c>
      <c r="J40" s="14" t="s">
        <v>129</v>
      </c>
      <c r="K40" s="14">
        <v>13.472103159750313</v>
      </c>
      <c r="L40" s="14">
        <v>0.1616837528356567</v>
      </c>
      <c r="M40" s="14">
        <v>0.243396748087844</v>
      </c>
      <c r="N40" s="14">
        <v>25</v>
      </c>
      <c r="O40" s="14">
        <v>0.6657213978289742</v>
      </c>
      <c r="P40" s="14">
        <v>0</v>
      </c>
      <c r="Q40" s="14">
        <v>0.7967270620831584</v>
      </c>
      <c r="R40" s="15">
        <v>0.7967270620831584</v>
      </c>
      <c r="S40" s="14">
        <v>6.076648167109054</v>
      </c>
      <c r="T40" s="14">
        <v>39.18403707139266</v>
      </c>
      <c r="U40" s="14">
        <v>0.666506397101074</v>
      </c>
      <c r="V40" s="14">
        <v>6.352667172769282</v>
      </c>
      <c r="W40" s="15">
        <v>6.352667172769282</v>
      </c>
      <c r="X40" s="14">
        <v>0.10265332146178559</v>
      </c>
      <c r="Y40" s="14">
        <v>60.927375495074</v>
      </c>
      <c r="Z40" s="15">
        <v>60.927375495074</v>
      </c>
      <c r="AA40" s="14">
        <v>1.0861958632774993</v>
      </c>
      <c r="AB40" s="14">
        <v>0</v>
      </c>
      <c r="AC40" s="106" t="s">
        <v>129</v>
      </c>
      <c r="AD40" s="14">
        <v>0.9055025064612948</v>
      </c>
      <c r="AE40" s="14">
        <v>0</v>
      </c>
      <c r="AF40" s="106" t="s">
        <v>129</v>
      </c>
      <c r="AG40" s="14">
        <v>0</v>
      </c>
      <c r="AH40" s="14">
        <v>0</v>
      </c>
      <c r="AI40" s="14">
        <v>0.358689296847938</v>
      </c>
      <c r="AJ40" s="14">
        <v>0</v>
      </c>
      <c r="AK40" s="14">
        <v>0.008860131768484197</v>
      </c>
      <c r="AL40" s="14">
        <v>0</v>
      </c>
      <c r="AM40" s="14">
        <v>0</v>
      </c>
      <c r="AN40" s="14">
        <v>0.0749195125697771</v>
      </c>
      <c r="AO40" s="14">
        <v>0</v>
      </c>
      <c r="AP40" s="14">
        <v>0.016422122950821964</v>
      </c>
      <c r="AQ40" s="106" t="s">
        <v>129</v>
      </c>
      <c r="AR40" s="14">
        <v>0</v>
      </c>
      <c r="AS40" s="14">
        <v>0</v>
      </c>
      <c r="AT40" s="14">
        <v>0.0008960814358808925</v>
      </c>
      <c r="AU40" s="14">
        <v>0.3148015476602907</v>
      </c>
      <c r="AV40" s="14">
        <v>0</v>
      </c>
      <c r="AW40" s="14">
        <v>0.02309413918294291</v>
      </c>
      <c r="AX40" s="106" t="s">
        <v>129</v>
      </c>
      <c r="AY40" s="14"/>
      <c r="AZ40" s="106"/>
      <c r="BA40" s="14">
        <v>12.861481579294832</v>
      </c>
      <c r="BB40" s="15">
        <v>12.8614815792948</v>
      </c>
      <c r="BC40" s="106" t="s">
        <v>129</v>
      </c>
      <c r="BD40" s="14"/>
      <c r="BE40" s="106">
        <v>25</v>
      </c>
      <c r="BF40" s="14">
        <v>32.09049015500631</v>
      </c>
      <c r="BG40" s="14">
        <v>77.74294670846393</v>
      </c>
      <c r="BH40" s="14">
        <v>1.4564998876134672</v>
      </c>
      <c r="BI40" s="14">
        <v>59.19003115264799</v>
      </c>
      <c r="BJ40" s="14">
        <v>0</v>
      </c>
      <c r="BK40" s="14">
        <v>2.6683710154190132</v>
      </c>
      <c r="BL40" s="106" t="s">
        <v>129</v>
      </c>
      <c r="BM40" s="106" t="s">
        <v>129</v>
      </c>
      <c r="BN40" s="106" t="s">
        <v>129</v>
      </c>
      <c r="BO40" s="14">
        <v>9.449719198920146</v>
      </c>
      <c r="BP40" s="15">
        <v>9.449719198920146</v>
      </c>
      <c r="BQ40" s="14">
        <v>0.031441203957518024</v>
      </c>
      <c r="BR40" s="107" t="s">
        <v>129</v>
      </c>
      <c r="BS40" s="107" t="s">
        <v>129</v>
      </c>
      <c r="BT40" s="14" t="s">
        <v>129</v>
      </c>
      <c r="BU40" s="14" t="s">
        <v>129</v>
      </c>
      <c r="BV40" s="106" t="s">
        <v>129</v>
      </c>
      <c r="BW40" s="106" t="s">
        <v>129</v>
      </c>
      <c r="BX40" s="108" t="s">
        <v>129</v>
      </c>
      <c r="BY40" s="106" t="s">
        <v>129</v>
      </c>
      <c r="BZ40" s="106" t="s">
        <v>129</v>
      </c>
      <c r="CA40" s="108" t="s">
        <v>129</v>
      </c>
      <c r="CB40" s="108" t="s">
        <v>129</v>
      </c>
      <c r="CC40" s="108" t="s">
        <v>129</v>
      </c>
      <c r="CD40" s="108" t="s">
        <v>129</v>
      </c>
      <c r="CE40" s="108" t="s">
        <v>129</v>
      </c>
      <c r="CF40" s="15">
        <v>9.449719198920146</v>
      </c>
      <c r="CG40" s="108" t="s">
        <v>129</v>
      </c>
      <c r="CH40" s="106">
        <v>25</v>
      </c>
      <c r="CI40" s="14">
        <v>0.02253347831063299</v>
      </c>
      <c r="CJ40" s="106" t="s">
        <v>129</v>
      </c>
      <c r="CK40" s="14">
        <v>0.2229226683248053</v>
      </c>
      <c r="CL40" s="106" t="s">
        <v>129</v>
      </c>
      <c r="CM40" s="106" t="s">
        <v>129</v>
      </c>
      <c r="CN40" s="106">
        <v>25</v>
      </c>
      <c r="CO40" s="106">
        <v>25</v>
      </c>
      <c r="CP40" s="106" t="s">
        <v>129</v>
      </c>
      <c r="CQ40" s="106" t="s">
        <v>129</v>
      </c>
      <c r="CR40" s="106" t="s">
        <v>129</v>
      </c>
      <c r="CS40" s="106" t="s">
        <v>129</v>
      </c>
      <c r="CT40" s="106" t="s">
        <v>129</v>
      </c>
      <c r="CU40" s="106" t="s">
        <v>129</v>
      </c>
      <c r="CV40" s="106" t="s">
        <v>129</v>
      </c>
      <c r="CW40" s="106" t="s">
        <v>129</v>
      </c>
      <c r="CX40" s="106" t="s">
        <v>129</v>
      </c>
      <c r="CY40" s="109"/>
      <c r="CZ40" s="109"/>
      <c r="DA40" s="109"/>
      <c r="DB40" s="109"/>
      <c r="DC40" s="109"/>
    </row>
    <row r="41" spans="1:102" ht="12.75">
      <c r="A41" s="2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</row>
    <row r="42" spans="1:115" ht="12.75">
      <c r="A42" s="22" t="s">
        <v>134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1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DH42" s="1"/>
      <c r="DI42" s="1"/>
      <c r="DJ42" s="1"/>
      <c r="DK42" s="1"/>
    </row>
    <row r="43" spans="1:102" ht="12.75">
      <c r="A43" s="23" t="s">
        <v>27</v>
      </c>
      <c r="B43" s="7">
        <f>IF(B$34=0,0,B$34*B37/100)</f>
        <v>0.4922947749420787</v>
      </c>
      <c r="C43" s="7">
        <f aca="true" t="shared" si="17" ref="C43:BM46">IF(C$34=0,0,C$34*C37/100)</f>
        <v>211.99596063831507</v>
      </c>
      <c r="D43" s="7">
        <f t="shared" si="17"/>
        <v>29.040178426799425</v>
      </c>
      <c r="E43" s="7">
        <f t="shared" si="17"/>
        <v>13.316671608247775</v>
      </c>
      <c r="F43" s="7">
        <f t="shared" si="17"/>
        <v>0</v>
      </c>
      <c r="G43" s="7">
        <f t="shared" si="17"/>
        <v>9.119101086640006</v>
      </c>
      <c r="H43" s="7">
        <f t="shared" si="17"/>
        <v>743.6997915271214</v>
      </c>
      <c r="I43" s="7">
        <f t="shared" si="17"/>
        <v>6.825710401196364</v>
      </c>
      <c r="J43" s="7">
        <f t="shared" si="17"/>
        <v>0</v>
      </c>
      <c r="K43" s="7">
        <f t="shared" si="17"/>
        <v>0.4701679485167163</v>
      </c>
      <c r="L43" s="7">
        <f t="shared" si="17"/>
        <v>85.18337470508408</v>
      </c>
      <c r="M43" s="7">
        <f t="shared" si="17"/>
        <v>45.92752749902407</v>
      </c>
      <c r="N43" s="7">
        <f t="shared" si="17"/>
        <v>0.1085</v>
      </c>
      <c r="O43" s="7">
        <f t="shared" si="17"/>
        <v>236.01955130730386</v>
      </c>
      <c r="P43" s="7">
        <f t="shared" si="17"/>
        <v>8.132537578735457</v>
      </c>
      <c r="Q43" s="7">
        <f t="shared" si="17"/>
        <v>298.237939877376</v>
      </c>
      <c r="R43" s="7">
        <f t="shared" si="17"/>
        <v>24.44971808164293</v>
      </c>
      <c r="S43" s="7">
        <f t="shared" si="17"/>
        <v>36.67018406353327</v>
      </c>
      <c r="T43" s="7">
        <f t="shared" si="17"/>
        <v>9.094195262282557</v>
      </c>
      <c r="U43" s="7">
        <f t="shared" si="17"/>
        <v>23.593522211602735</v>
      </c>
      <c r="V43" s="7">
        <f t="shared" si="17"/>
        <v>88.77262541330714</v>
      </c>
      <c r="W43" s="7">
        <f t="shared" si="17"/>
        <v>2.2839536032732686</v>
      </c>
      <c r="X43" s="7">
        <f t="shared" si="17"/>
        <v>253.13871546170228</v>
      </c>
      <c r="Y43" s="7">
        <f t="shared" si="17"/>
        <v>43.96323381491286</v>
      </c>
      <c r="Z43" s="7">
        <f t="shared" si="17"/>
        <v>1.7205754816771652</v>
      </c>
      <c r="AA43" s="7">
        <f t="shared" si="17"/>
        <v>345.93622593917104</v>
      </c>
      <c r="AB43" s="7">
        <f t="shared" si="17"/>
        <v>92.92523671843757</v>
      </c>
      <c r="AC43" s="7">
        <f t="shared" si="17"/>
        <v>0</v>
      </c>
      <c r="AD43" s="7">
        <f t="shared" si="17"/>
        <v>153.39787119184086</v>
      </c>
      <c r="AE43" s="7">
        <f t="shared" si="17"/>
        <v>15.234899859172263</v>
      </c>
      <c r="AF43" s="7">
        <f t="shared" si="17"/>
        <v>0</v>
      </c>
      <c r="AG43" s="7">
        <f t="shared" si="17"/>
        <v>6.510367471219471</v>
      </c>
      <c r="AH43" s="7">
        <f t="shared" si="17"/>
        <v>351.5849791438018</v>
      </c>
      <c r="AI43" s="7">
        <f t="shared" si="17"/>
        <v>538.6951343345501</v>
      </c>
      <c r="AJ43" s="7">
        <f t="shared" si="17"/>
        <v>92.32560681020249</v>
      </c>
      <c r="AK43" s="7">
        <f t="shared" si="17"/>
        <v>24.414162648748437</v>
      </c>
      <c r="AL43" s="7">
        <f t="shared" si="17"/>
        <v>8.758887793919735</v>
      </c>
      <c r="AM43" s="7">
        <f t="shared" si="17"/>
        <v>76.17346185644568</v>
      </c>
      <c r="AN43" s="7">
        <f t="shared" si="17"/>
        <v>63.1774150003729</v>
      </c>
      <c r="AO43" s="7">
        <f t="shared" si="17"/>
        <v>0.18422118659122436</v>
      </c>
      <c r="AP43" s="7">
        <f t="shared" si="17"/>
        <v>241.2147428039325</v>
      </c>
      <c r="AQ43" s="7">
        <f t="shared" si="17"/>
        <v>0</v>
      </c>
      <c r="AR43" s="7">
        <f t="shared" si="17"/>
        <v>6.925193168489241</v>
      </c>
      <c r="AS43" s="7">
        <f t="shared" si="17"/>
        <v>0.07434334919715035</v>
      </c>
      <c r="AT43" s="7">
        <f t="shared" si="17"/>
        <v>21.006750250925457</v>
      </c>
      <c r="AU43" s="7">
        <f t="shared" si="17"/>
        <v>55.4599619054976</v>
      </c>
      <c r="AV43" s="7">
        <f t="shared" si="17"/>
        <v>18.74211251578315</v>
      </c>
      <c r="AW43" s="7">
        <f t="shared" si="17"/>
        <v>4.477099536571641</v>
      </c>
      <c r="AX43" s="7">
        <f t="shared" si="17"/>
        <v>0</v>
      </c>
      <c r="AY43" s="7"/>
      <c r="AZ43" s="7"/>
      <c r="BA43" s="7">
        <f t="shared" si="17"/>
        <v>0.1584576785950087</v>
      </c>
      <c r="BB43" s="7">
        <f>IF(BB$34=0,0,BB$34*BB37/100)</f>
        <v>0.0316915357190018</v>
      </c>
      <c r="BC43" s="7">
        <f t="shared" si="17"/>
        <v>0</v>
      </c>
      <c r="BD43" s="7"/>
      <c r="BE43" s="7">
        <f t="shared" si="17"/>
        <v>1.25</v>
      </c>
      <c r="BF43" s="7">
        <f t="shared" si="17"/>
        <v>0.23041474654377692</v>
      </c>
      <c r="BG43" s="7">
        <f t="shared" si="17"/>
        <v>0.0023414218816517687</v>
      </c>
      <c r="BH43" s="7">
        <f t="shared" si="17"/>
        <v>61.94462534615345</v>
      </c>
      <c r="BI43" s="7">
        <f t="shared" si="17"/>
        <v>0.06057459328487372</v>
      </c>
      <c r="BJ43" s="7">
        <f t="shared" si="17"/>
        <v>0</v>
      </c>
      <c r="BK43" s="7">
        <f t="shared" si="17"/>
        <v>0.02157066389709999</v>
      </c>
      <c r="BL43" s="7">
        <f t="shared" si="17"/>
        <v>0</v>
      </c>
      <c r="BM43" s="7">
        <f t="shared" si="17"/>
        <v>0</v>
      </c>
      <c r="BN43" s="7">
        <f aca="true" t="shared" si="18" ref="BN43:BS46">IF(BN$34=0,0,BN$34*BN37/100)</f>
        <v>0</v>
      </c>
      <c r="BO43" s="7">
        <f t="shared" si="18"/>
        <v>67.67330721432478</v>
      </c>
      <c r="BP43" s="7">
        <f t="shared" si="18"/>
        <v>41.189332077679694</v>
      </c>
      <c r="BQ43" s="7">
        <f t="shared" si="18"/>
        <v>0</v>
      </c>
      <c r="BR43" s="7">
        <f t="shared" si="18"/>
        <v>0</v>
      </c>
      <c r="BS43" s="7">
        <f t="shared" si="18"/>
        <v>0</v>
      </c>
      <c r="BT43" s="7" t="s">
        <v>129</v>
      </c>
      <c r="BU43" s="7" t="s">
        <v>129</v>
      </c>
      <c r="BV43" s="7">
        <f aca="true" t="shared" si="19" ref="BV43:CX46">IF(BV$34=0,0,BV$34*BV37/100)</f>
        <v>0</v>
      </c>
      <c r="BW43" s="7">
        <f t="shared" si="19"/>
        <v>0</v>
      </c>
      <c r="BX43" s="7">
        <f>IF(BX$34=0,0,BX$34*BX37/100)</f>
        <v>0</v>
      </c>
      <c r="BY43" s="7">
        <f t="shared" si="19"/>
        <v>0</v>
      </c>
      <c r="BZ43" s="7">
        <f t="shared" si="19"/>
        <v>0</v>
      </c>
      <c r="CA43" s="7">
        <f t="shared" si="19"/>
        <v>0</v>
      </c>
      <c r="CB43" s="7">
        <f t="shared" si="19"/>
        <v>0</v>
      </c>
      <c r="CC43" s="7">
        <f t="shared" si="19"/>
        <v>0</v>
      </c>
      <c r="CD43" s="7">
        <f t="shared" si="19"/>
        <v>0</v>
      </c>
      <c r="CE43" s="7">
        <f t="shared" si="19"/>
        <v>0</v>
      </c>
      <c r="CF43" s="7">
        <f t="shared" si="19"/>
        <v>5.553408234413274</v>
      </c>
      <c r="CG43" s="7">
        <f>IF(CG$34=0,0,CG$34*CG37/100)</f>
        <v>0</v>
      </c>
      <c r="CH43" s="7">
        <f t="shared" si="19"/>
        <v>0.07624426403106248</v>
      </c>
      <c r="CI43" s="7">
        <f t="shared" si="19"/>
        <v>2.9087662030925556</v>
      </c>
      <c r="CJ43" s="7">
        <f t="shared" si="19"/>
        <v>0</v>
      </c>
      <c r="CK43" s="7">
        <f t="shared" si="19"/>
        <v>30.01138558796197</v>
      </c>
      <c r="CL43" s="7">
        <f t="shared" si="19"/>
        <v>0</v>
      </c>
      <c r="CM43" s="7">
        <f>IF(CM$34=0,0,CM$34*CM37/100)</f>
        <v>0</v>
      </c>
      <c r="CN43" s="7">
        <f>IF(CN$34=0,0,CN$34*CN37/100)</f>
        <v>0.018387096774193548</v>
      </c>
      <c r="CO43" s="7">
        <f>IF(CO$34=0,0,CO$34*CO37/100)</f>
        <v>4.965810077029928</v>
      </c>
      <c r="CP43" s="7">
        <f t="shared" si="19"/>
        <v>0</v>
      </c>
      <c r="CQ43" s="7">
        <f t="shared" si="19"/>
        <v>0</v>
      </c>
      <c r="CR43" s="7">
        <f t="shared" si="19"/>
        <v>0</v>
      </c>
      <c r="CS43" s="7">
        <f t="shared" si="19"/>
        <v>0</v>
      </c>
      <c r="CT43" s="7">
        <f t="shared" si="19"/>
        <v>0</v>
      </c>
      <c r="CU43" s="7">
        <f t="shared" si="19"/>
        <v>0</v>
      </c>
      <c r="CV43" s="7">
        <f t="shared" si="19"/>
        <v>0</v>
      </c>
      <c r="CW43" s="7">
        <f t="shared" si="19"/>
        <v>0</v>
      </c>
      <c r="CX43" s="7">
        <f t="shared" si="19"/>
        <v>0</v>
      </c>
    </row>
    <row r="44" spans="1:102" ht="12.75">
      <c r="A44" s="23" t="s">
        <v>28</v>
      </c>
      <c r="B44" s="7">
        <f>IF(B$34=0,0,B$34*B38/100)</f>
        <v>0.24477550551263483</v>
      </c>
      <c r="C44" s="7">
        <f t="shared" si="17"/>
        <v>1.70237448992735</v>
      </c>
      <c r="D44" s="7">
        <f t="shared" si="17"/>
        <v>0.35581410183816564</v>
      </c>
      <c r="E44" s="7">
        <f t="shared" si="17"/>
        <v>4.220132336543635</v>
      </c>
      <c r="F44" s="7">
        <f t="shared" si="17"/>
        <v>0</v>
      </c>
      <c r="G44" s="7">
        <f t="shared" si="17"/>
        <v>2.3398380504217875</v>
      </c>
      <c r="H44" s="7">
        <f t="shared" si="17"/>
        <v>10.688284014333858</v>
      </c>
      <c r="I44" s="7">
        <f t="shared" si="17"/>
        <v>2.977847821029016</v>
      </c>
      <c r="J44" s="7">
        <f t="shared" si="17"/>
        <v>0</v>
      </c>
      <c r="K44" s="7">
        <f t="shared" si="17"/>
        <v>0.07141668377141618</v>
      </c>
      <c r="L44" s="7">
        <f t="shared" si="17"/>
        <v>1.6919991384686788</v>
      </c>
      <c r="M44" s="7">
        <f t="shared" si="17"/>
        <v>0.22011407632926924</v>
      </c>
      <c r="N44" s="7">
        <f t="shared" si="17"/>
        <v>0.1085</v>
      </c>
      <c r="O44" s="7">
        <f t="shared" si="17"/>
        <v>4.898728870669401</v>
      </c>
      <c r="P44" s="7">
        <f t="shared" si="17"/>
        <v>0.10408991805026899</v>
      </c>
      <c r="Q44" s="7">
        <f t="shared" si="17"/>
        <v>4.904924734698837</v>
      </c>
      <c r="R44" s="7">
        <f t="shared" si="17"/>
        <v>0.40210855474783663</v>
      </c>
      <c r="S44" s="7">
        <f t="shared" si="17"/>
        <v>0.06534521185362957</v>
      </c>
      <c r="T44" s="7">
        <f t="shared" si="17"/>
        <v>3.109301029352271</v>
      </c>
      <c r="U44" s="7">
        <f t="shared" si="17"/>
        <v>0.11746789487880088</v>
      </c>
      <c r="V44" s="7">
        <f t="shared" si="17"/>
        <v>1.407003824552694</v>
      </c>
      <c r="W44" s="7">
        <f t="shared" si="17"/>
        <v>0.036199576614354384</v>
      </c>
      <c r="X44" s="7">
        <f t="shared" si="17"/>
        <v>0.4307624180026511</v>
      </c>
      <c r="Y44" s="7">
        <f t="shared" si="17"/>
        <v>0.5268413306962949</v>
      </c>
      <c r="Z44" s="7">
        <f t="shared" si="17"/>
        <v>0.02061882617976867</v>
      </c>
      <c r="AA44" s="7">
        <f t="shared" si="17"/>
        <v>64.65797958277498</v>
      </c>
      <c r="AB44" s="7">
        <f t="shared" si="17"/>
        <v>1.4668476400640682</v>
      </c>
      <c r="AC44" s="7">
        <f t="shared" si="17"/>
        <v>0</v>
      </c>
      <c r="AD44" s="7">
        <f t="shared" si="17"/>
        <v>0.06128039915718636</v>
      </c>
      <c r="AE44" s="7">
        <f t="shared" si="17"/>
        <v>0.5725669255184037</v>
      </c>
      <c r="AF44" s="7">
        <f t="shared" si="17"/>
        <v>0</v>
      </c>
      <c r="AG44" s="7">
        <f t="shared" si="17"/>
        <v>0.012639145455440301</v>
      </c>
      <c r="AH44" s="7">
        <f t="shared" si="17"/>
        <v>0.020863337154858646</v>
      </c>
      <c r="AI44" s="7">
        <f t="shared" si="17"/>
        <v>2.976617411426389</v>
      </c>
      <c r="AJ44" s="7">
        <f t="shared" si="17"/>
        <v>1.7645589256935106</v>
      </c>
      <c r="AK44" s="7">
        <f t="shared" si="17"/>
        <v>0.34059588073198943</v>
      </c>
      <c r="AL44" s="7">
        <f t="shared" si="17"/>
        <v>0.0018543832321369941</v>
      </c>
      <c r="AM44" s="7">
        <f t="shared" si="17"/>
        <v>0.684713479198527</v>
      </c>
      <c r="AN44" s="7">
        <f t="shared" si="17"/>
        <v>0.6341141081076785</v>
      </c>
      <c r="AO44" s="7">
        <f t="shared" si="17"/>
        <v>0.0011982175051876067</v>
      </c>
      <c r="AP44" s="7">
        <f t="shared" si="17"/>
        <v>2.210390143614305</v>
      </c>
      <c r="AQ44" s="7">
        <f t="shared" si="17"/>
        <v>0</v>
      </c>
      <c r="AR44" s="7">
        <f t="shared" si="17"/>
        <v>0.06846542534901498</v>
      </c>
      <c r="AS44" s="7">
        <f t="shared" si="17"/>
        <v>0</v>
      </c>
      <c r="AT44" s="7">
        <f t="shared" si="17"/>
        <v>0.20887654205124498</v>
      </c>
      <c r="AU44" s="7">
        <f t="shared" si="17"/>
        <v>0.3423028077283174</v>
      </c>
      <c r="AV44" s="7">
        <f t="shared" si="17"/>
        <v>0.0793838516093322</v>
      </c>
      <c r="AW44" s="7">
        <f t="shared" si="17"/>
        <v>0.024864631764824816</v>
      </c>
      <c r="AX44" s="7">
        <f t="shared" si="17"/>
        <v>0</v>
      </c>
      <c r="AY44" s="7"/>
      <c r="AZ44" s="7"/>
      <c r="BA44" s="7">
        <f t="shared" si="17"/>
        <v>0</v>
      </c>
      <c r="BB44" s="7">
        <f>IF(BB$34=0,0,BB$34*BB38/100)</f>
        <v>0</v>
      </c>
      <c r="BC44" s="7">
        <f t="shared" si="17"/>
        <v>0</v>
      </c>
      <c r="BD44" s="7"/>
      <c r="BE44" s="7">
        <f t="shared" si="17"/>
        <v>1.25</v>
      </c>
      <c r="BF44" s="7">
        <f t="shared" si="17"/>
        <v>0</v>
      </c>
      <c r="BG44" s="7">
        <f t="shared" si="17"/>
        <v>0</v>
      </c>
      <c r="BH44" s="7">
        <f t="shared" si="17"/>
        <v>25.396767827769978</v>
      </c>
      <c r="BI44" s="7">
        <f t="shared" si="17"/>
        <v>0.3322949117341636</v>
      </c>
      <c r="BJ44" s="7">
        <f t="shared" si="17"/>
        <v>0</v>
      </c>
      <c r="BK44" s="7">
        <f t="shared" si="17"/>
        <v>0</v>
      </c>
      <c r="BL44" s="7">
        <f t="shared" si="17"/>
        <v>0</v>
      </c>
      <c r="BM44" s="7">
        <f t="shared" si="17"/>
        <v>0</v>
      </c>
      <c r="BN44" s="7">
        <f t="shared" si="18"/>
        <v>0</v>
      </c>
      <c r="BO44" s="7">
        <f t="shared" si="18"/>
        <v>1.7008702197382124</v>
      </c>
      <c r="BP44" s="7">
        <f t="shared" si="18"/>
        <v>1.035233996765622</v>
      </c>
      <c r="BQ44" s="7">
        <f t="shared" si="18"/>
        <v>0</v>
      </c>
      <c r="BR44" s="7">
        <f t="shared" si="18"/>
        <v>0</v>
      </c>
      <c r="BS44" s="7">
        <f t="shared" si="18"/>
        <v>0</v>
      </c>
      <c r="BT44" s="7" t="s">
        <v>129</v>
      </c>
      <c r="BU44" s="7" t="s">
        <v>129</v>
      </c>
      <c r="BV44" s="7">
        <f t="shared" si="19"/>
        <v>0</v>
      </c>
      <c r="BW44" s="7">
        <f t="shared" si="19"/>
        <v>0</v>
      </c>
      <c r="BX44" s="7">
        <f>IF(BX$34=0,0,BX$34*BX38/100)</f>
        <v>0</v>
      </c>
      <c r="BY44" s="7">
        <f t="shared" si="19"/>
        <v>0</v>
      </c>
      <c r="BZ44" s="7">
        <f t="shared" si="19"/>
        <v>0</v>
      </c>
      <c r="CA44" s="7">
        <f t="shared" si="19"/>
        <v>0</v>
      </c>
      <c r="CB44" s="7">
        <f t="shared" si="19"/>
        <v>0</v>
      </c>
      <c r="CC44" s="7">
        <f t="shared" si="19"/>
        <v>0</v>
      </c>
      <c r="CD44" s="7">
        <f t="shared" si="19"/>
        <v>0</v>
      </c>
      <c r="CE44" s="7">
        <f t="shared" si="19"/>
        <v>0</v>
      </c>
      <c r="CF44" s="7">
        <f t="shared" si="19"/>
        <v>0.13957684459025663</v>
      </c>
      <c r="CG44" s="7">
        <f>IF(CG$34=0,0,CG$34*CG38/100)</f>
        <v>0</v>
      </c>
      <c r="CH44" s="7">
        <f t="shared" si="19"/>
        <v>0.07624426403106248</v>
      </c>
      <c r="CI44" s="7">
        <f t="shared" si="19"/>
        <v>0.02247997154447604</v>
      </c>
      <c r="CJ44" s="7">
        <f t="shared" si="19"/>
        <v>0</v>
      </c>
      <c r="CK44" s="7">
        <f t="shared" si="19"/>
        <v>0.07792660135632977</v>
      </c>
      <c r="CL44" s="7">
        <f t="shared" si="19"/>
        <v>0</v>
      </c>
      <c r="CM44" s="7">
        <f t="shared" si="19"/>
        <v>0</v>
      </c>
      <c r="CN44" s="7">
        <f t="shared" si="19"/>
        <v>0.018387096774193548</v>
      </c>
      <c r="CO44" s="7">
        <f t="shared" si="19"/>
        <v>4.965810077029928</v>
      </c>
      <c r="CP44" s="7">
        <f t="shared" si="19"/>
        <v>0</v>
      </c>
      <c r="CQ44" s="7">
        <f t="shared" si="19"/>
        <v>0</v>
      </c>
      <c r="CR44" s="7">
        <f t="shared" si="19"/>
        <v>0</v>
      </c>
      <c r="CS44" s="7">
        <f t="shared" si="19"/>
        <v>0</v>
      </c>
      <c r="CT44" s="7">
        <f t="shared" si="19"/>
        <v>0</v>
      </c>
      <c r="CU44" s="7">
        <f t="shared" si="19"/>
        <v>0</v>
      </c>
      <c r="CV44" s="7">
        <f t="shared" si="19"/>
        <v>0</v>
      </c>
      <c r="CW44" s="7">
        <f t="shared" si="19"/>
        <v>0</v>
      </c>
      <c r="CX44" s="7">
        <f t="shared" si="19"/>
        <v>0</v>
      </c>
    </row>
    <row r="45" spans="1:102" ht="12.75">
      <c r="A45" s="23" t="s">
        <v>29</v>
      </c>
      <c r="B45" s="7">
        <f>IF(B$34=0,0,B$34*B39/100)</f>
        <v>0.012796929512201724</v>
      </c>
      <c r="C45" s="7">
        <f t="shared" si="17"/>
        <v>2.374262287487325</v>
      </c>
      <c r="D45" s="7">
        <f t="shared" si="17"/>
        <v>0.46849678252629945</v>
      </c>
      <c r="E45" s="7">
        <f t="shared" si="17"/>
        <v>0.002788461427358187</v>
      </c>
      <c r="F45" s="7">
        <f t="shared" si="17"/>
        <v>0</v>
      </c>
      <c r="G45" s="7">
        <f t="shared" si="17"/>
        <v>0.6906608631346246</v>
      </c>
      <c r="H45" s="7">
        <f t="shared" si="17"/>
        <v>5.39433481240243</v>
      </c>
      <c r="I45" s="7">
        <f t="shared" si="17"/>
        <v>0.004365783308853173</v>
      </c>
      <c r="J45" s="7">
        <f t="shared" si="17"/>
        <v>0</v>
      </c>
      <c r="K45" s="7">
        <f t="shared" si="17"/>
        <v>0.03988283447834542</v>
      </c>
      <c r="L45" s="7">
        <f t="shared" si="17"/>
        <v>0.6199313659746397</v>
      </c>
      <c r="M45" s="7">
        <f t="shared" si="17"/>
        <v>0.2561375593386323</v>
      </c>
      <c r="N45" s="7">
        <f t="shared" si="17"/>
        <v>0.1085</v>
      </c>
      <c r="O45" s="7">
        <f t="shared" si="17"/>
        <v>1.222136039594062</v>
      </c>
      <c r="P45" s="7">
        <f t="shared" si="17"/>
        <v>0.009372503214272103</v>
      </c>
      <c r="Q45" s="7">
        <f t="shared" si="17"/>
        <v>1.7851796463057477</v>
      </c>
      <c r="R45" s="7">
        <f t="shared" si="17"/>
        <v>0.1463500555804825</v>
      </c>
      <c r="S45" s="7">
        <f t="shared" si="17"/>
        <v>0.1340824866144508</v>
      </c>
      <c r="T45" s="7">
        <f t="shared" si="17"/>
        <v>0.2795882590911136</v>
      </c>
      <c r="U45" s="7">
        <f t="shared" si="17"/>
        <v>0.08732829090098847</v>
      </c>
      <c r="V45" s="7">
        <f t="shared" si="17"/>
        <v>3.683092454873522</v>
      </c>
      <c r="W45" s="7">
        <f t="shared" si="17"/>
        <v>0.09475907966371802</v>
      </c>
      <c r="X45" s="7">
        <f t="shared" si="17"/>
        <v>2.644239961009563</v>
      </c>
      <c r="Y45" s="7">
        <f t="shared" si="17"/>
        <v>8.366402143609312</v>
      </c>
      <c r="Z45" s="7">
        <f t="shared" si="17"/>
        <v>0.327433292526868</v>
      </c>
      <c r="AA45" s="7">
        <f t="shared" si="17"/>
        <v>4.469739139769495</v>
      </c>
      <c r="AB45" s="7">
        <f t="shared" si="17"/>
        <v>0.5250696792560166</v>
      </c>
      <c r="AC45" s="7">
        <f t="shared" si="17"/>
        <v>0</v>
      </c>
      <c r="AD45" s="7">
        <f t="shared" si="17"/>
        <v>0.74367328171966</v>
      </c>
      <c r="AE45" s="7">
        <f t="shared" si="17"/>
        <v>0.0013249000213320875</v>
      </c>
      <c r="AF45" s="7">
        <f t="shared" si="17"/>
        <v>0</v>
      </c>
      <c r="AG45" s="7">
        <f t="shared" si="17"/>
        <v>0.050610251229215156</v>
      </c>
      <c r="AH45" s="7">
        <f t="shared" si="17"/>
        <v>0.04560822540829565</v>
      </c>
      <c r="AI45" s="7">
        <f t="shared" si="17"/>
        <v>44.84466846269337</v>
      </c>
      <c r="AJ45" s="7">
        <f t="shared" si="17"/>
        <v>5.909834264103983</v>
      </c>
      <c r="AK45" s="7">
        <f t="shared" si="17"/>
        <v>0.27915221736214446</v>
      </c>
      <c r="AL45" s="7">
        <f t="shared" si="17"/>
        <v>11.239257822848126</v>
      </c>
      <c r="AM45" s="7">
        <f t="shared" si="17"/>
        <v>3.9953171723792535</v>
      </c>
      <c r="AN45" s="7">
        <f t="shared" si="17"/>
        <v>0.12307776312779914</v>
      </c>
      <c r="AO45" s="7">
        <f t="shared" si="17"/>
        <v>0.000950966273958418</v>
      </c>
      <c r="AP45" s="7">
        <f t="shared" si="17"/>
        <v>230.4364198102907</v>
      </c>
      <c r="AQ45" s="7">
        <f t="shared" si="17"/>
        <v>0</v>
      </c>
      <c r="AR45" s="7">
        <f t="shared" si="17"/>
        <v>0.8573634954292659</v>
      </c>
      <c r="AS45" s="7">
        <f t="shared" si="17"/>
        <v>1.9061634734149353</v>
      </c>
      <c r="AT45" s="7">
        <f t="shared" si="17"/>
        <v>0.5556558222948523</v>
      </c>
      <c r="AU45" s="7">
        <f t="shared" si="17"/>
        <v>1.1661387318839693</v>
      </c>
      <c r="AV45" s="7">
        <f t="shared" si="17"/>
        <v>0.08517298988730851</v>
      </c>
      <c r="AW45" s="7">
        <f t="shared" si="17"/>
        <v>0.06424009510544097</v>
      </c>
      <c r="AX45" s="7">
        <f t="shared" si="17"/>
        <v>0</v>
      </c>
      <c r="AY45" s="7"/>
      <c r="AZ45" s="7"/>
      <c r="BA45" s="7">
        <f t="shared" si="17"/>
        <v>8.555394163475507</v>
      </c>
      <c r="BB45" s="7">
        <f>IF(BB$34=0,0,BB$34*BB39/100)</f>
        <v>1.711078832695102</v>
      </c>
      <c r="BC45" s="7">
        <f t="shared" si="17"/>
        <v>0</v>
      </c>
      <c r="BD45" s="7"/>
      <c r="BE45" s="7">
        <f t="shared" si="17"/>
        <v>1.25</v>
      </c>
      <c r="BF45" s="7">
        <f t="shared" si="17"/>
        <v>3.1650607457059077</v>
      </c>
      <c r="BG45" s="7">
        <f t="shared" si="17"/>
        <v>0.01277139208173692</v>
      </c>
      <c r="BH45" s="7">
        <f t="shared" si="17"/>
        <v>1410.182395589967</v>
      </c>
      <c r="BI45" s="7">
        <f t="shared" si="17"/>
        <v>1.647628937348563</v>
      </c>
      <c r="BJ45" s="7">
        <f t="shared" si="17"/>
        <v>5</v>
      </c>
      <c r="BK45" s="7">
        <f t="shared" si="17"/>
        <v>4.845010785331949</v>
      </c>
      <c r="BL45" s="7">
        <f t="shared" si="17"/>
        <v>0</v>
      </c>
      <c r="BM45" s="7">
        <f t="shared" si="17"/>
        <v>0</v>
      </c>
      <c r="BN45" s="7">
        <f t="shared" si="18"/>
        <v>0</v>
      </c>
      <c r="BO45" s="7">
        <f t="shared" si="18"/>
        <v>18.154649122710666</v>
      </c>
      <c r="BP45" s="7">
        <f t="shared" si="18"/>
        <v>11.04982011741846</v>
      </c>
      <c r="BQ45" s="7">
        <f t="shared" si="18"/>
        <v>0</v>
      </c>
      <c r="BR45" s="7">
        <f t="shared" si="18"/>
        <v>0</v>
      </c>
      <c r="BS45" s="7">
        <f t="shared" si="18"/>
        <v>0</v>
      </c>
      <c r="BT45" s="7" t="s">
        <v>129</v>
      </c>
      <c r="BU45" s="7" t="s">
        <v>129</v>
      </c>
      <c r="BV45" s="7">
        <f t="shared" si="19"/>
        <v>0</v>
      </c>
      <c r="BW45" s="7">
        <f t="shared" si="19"/>
        <v>0</v>
      </c>
      <c r="BX45" s="7">
        <f>IF(BX$34=0,0,BX$34*BX39/100)</f>
        <v>0</v>
      </c>
      <c r="BY45" s="7">
        <f t="shared" si="19"/>
        <v>0</v>
      </c>
      <c r="BZ45" s="7">
        <f t="shared" si="19"/>
        <v>0</v>
      </c>
      <c r="CA45" s="7">
        <f t="shared" si="19"/>
        <v>0</v>
      </c>
      <c r="CB45" s="7">
        <f t="shared" si="19"/>
        <v>0</v>
      </c>
      <c r="CC45" s="7">
        <f t="shared" si="19"/>
        <v>0</v>
      </c>
      <c r="CD45" s="7">
        <f t="shared" si="19"/>
        <v>0</v>
      </c>
      <c r="CE45" s="7">
        <f t="shared" si="19"/>
        <v>0</v>
      </c>
      <c r="CF45" s="7">
        <f t="shared" si="19"/>
        <v>1.4898071644650455</v>
      </c>
      <c r="CG45" s="7">
        <f>IF(CG$34=0,0,CG$34*CG39/100)</f>
        <v>0</v>
      </c>
      <c r="CH45" s="7">
        <f t="shared" si="19"/>
        <v>0.07624426403106248</v>
      </c>
      <c r="CI45" s="7">
        <f t="shared" si="19"/>
        <v>0.6800320587442765</v>
      </c>
      <c r="CJ45" s="7">
        <f t="shared" si="19"/>
        <v>0</v>
      </c>
      <c r="CK45" s="7">
        <f t="shared" si="19"/>
        <v>0.13060924583995356</v>
      </c>
      <c r="CL45" s="7">
        <f t="shared" si="19"/>
        <v>0</v>
      </c>
      <c r="CM45" s="7">
        <f t="shared" si="19"/>
        <v>0</v>
      </c>
      <c r="CN45" s="7">
        <f t="shared" si="19"/>
        <v>0.018387096774193548</v>
      </c>
      <c r="CO45" s="7">
        <f t="shared" si="19"/>
        <v>4.965810077029928</v>
      </c>
      <c r="CP45" s="7">
        <f t="shared" si="19"/>
        <v>0</v>
      </c>
      <c r="CQ45" s="7">
        <f t="shared" si="19"/>
        <v>0</v>
      </c>
      <c r="CR45" s="7">
        <f t="shared" si="19"/>
        <v>0</v>
      </c>
      <c r="CS45" s="7">
        <f t="shared" si="19"/>
        <v>0</v>
      </c>
      <c r="CT45" s="7">
        <f t="shared" si="19"/>
        <v>0</v>
      </c>
      <c r="CU45" s="7">
        <f t="shared" si="19"/>
        <v>0</v>
      </c>
      <c r="CV45" s="7">
        <f t="shared" si="19"/>
        <v>0</v>
      </c>
      <c r="CW45" s="7">
        <f t="shared" si="19"/>
        <v>0</v>
      </c>
      <c r="CX45" s="7">
        <f t="shared" si="19"/>
        <v>0</v>
      </c>
    </row>
    <row r="46" spans="1:102" ht="12.75">
      <c r="A46" s="23" t="s">
        <v>30</v>
      </c>
      <c r="B46" s="7">
        <f>IF(B$34=0,0,B$34*B40/100)</f>
        <v>0.06013279003308476</v>
      </c>
      <c r="C46" s="7">
        <f t="shared" si="17"/>
        <v>0.05507338353164038</v>
      </c>
      <c r="D46" s="7">
        <f t="shared" si="17"/>
        <v>0.035510688836104344</v>
      </c>
      <c r="E46" s="7">
        <f t="shared" si="17"/>
        <v>0.1184075937812341</v>
      </c>
      <c r="F46" s="7">
        <f t="shared" si="17"/>
        <v>0</v>
      </c>
      <c r="G46" s="7">
        <f t="shared" si="17"/>
        <v>0.7763999998035803</v>
      </c>
      <c r="H46" s="7">
        <f t="shared" si="17"/>
        <v>0.6275896461422303</v>
      </c>
      <c r="I46" s="7">
        <f t="shared" si="17"/>
        <v>0.4770759944657668</v>
      </c>
      <c r="J46" s="7">
        <f t="shared" si="17"/>
        <v>0</v>
      </c>
      <c r="K46" s="7">
        <f t="shared" si="17"/>
        <v>0.0905325332335221</v>
      </c>
      <c r="L46" s="7">
        <f t="shared" si="17"/>
        <v>0.14169479047258443</v>
      </c>
      <c r="M46" s="7">
        <f t="shared" si="17"/>
        <v>0.11322086530802239</v>
      </c>
      <c r="N46" s="7">
        <f t="shared" si="17"/>
        <v>0.1085</v>
      </c>
      <c r="O46" s="7">
        <f t="shared" si="17"/>
        <v>1.622783782432638</v>
      </c>
      <c r="P46" s="7">
        <f t="shared" si="17"/>
        <v>0</v>
      </c>
      <c r="Q46" s="7">
        <f t="shared" si="17"/>
        <v>2.4489557416193493</v>
      </c>
      <c r="R46" s="7">
        <f t="shared" si="17"/>
        <v>0.20076680217692197</v>
      </c>
      <c r="S46" s="7">
        <f t="shared" si="17"/>
        <v>2.3853882379986597</v>
      </c>
      <c r="T46" s="7">
        <f t="shared" si="17"/>
        <v>8.042915449274057</v>
      </c>
      <c r="U46" s="7">
        <f t="shared" si="17"/>
        <v>0.1596816026174753</v>
      </c>
      <c r="V46" s="7">
        <f t="shared" si="17"/>
        <v>6.367278307266652</v>
      </c>
      <c r="W46" s="7">
        <f t="shared" si="17"/>
        <v>0.16381816089383605</v>
      </c>
      <c r="X46" s="7">
        <f t="shared" si="17"/>
        <v>0.2632821592855439</v>
      </c>
      <c r="Y46" s="7">
        <f t="shared" si="17"/>
        <v>82.42104235258266</v>
      </c>
      <c r="Z46" s="7">
        <f t="shared" si="17"/>
        <v>3.2256868373960406</v>
      </c>
      <c r="AA46" s="7">
        <f t="shared" si="17"/>
        <v>4.557915284139985</v>
      </c>
      <c r="AB46" s="7">
        <f t="shared" si="17"/>
        <v>0</v>
      </c>
      <c r="AC46" s="7">
        <f t="shared" si="17"/>
        <v>0</v>
      </c>
      <c r="AD46" s="7">
        <f t="shared" si="17"/>
        <v>1.409069604846247</v>
      </c>
      <c r="AE46" s="7">
        <f t="shared" si="17"/>
        <v>0</v>
      </c>
      <c r="AF46" s="7">
        <f t="shared" si="17"/>
        <v>0</v>
      </c>
      <c r="AG46" s="7">
        <f t="shared" si="17"/>
        <v>0</v>
      </c>
      <c r="AH46" s="7">
        <f t="shared" si="17"/>
        <v>0</v>
      </c>
      <c r="AI46" s="7">
        <f t="shared" si="17"/>
        <v>2.111344791330233</v>
      </c>
      <c r="AJ46" s="7">
        <f t="shared" si="17"/>
        <v>0</v>
      </c>
      <c r="AK46" s="7">
        <f t="shared" si="17"/>
        <v>0.0022182340174318562</v>
      </c>
      <c r="AL46" s="7">
        <f t="shared" si="17"/>
        <v>0</v>
      </c>
      <c r="AM46" s="7">
        <f t="shared" si="17"/>
        <v>0</v>
      </c>
      <c r="AN46" s="7">
        <f t="shared" si="17"/>
        <v>0.04793540880623817</v>
      </c>
      <c r="AO46" s="7">
        <f t="shared" si="17"/>
        <v>0</v>
      </c>
      <c r="AP46" s="7">
        <f t="shared" si="17"/>
        <v>0.0778309082980206</v>
      </c>
      <c r="AQ46" s="7">
        <f t="shared" si="17"/>
        <v>0</v>
      </c>
      <c r="AR46" s="7">
        <f t="shared" si="17"/>
        <v>0</v>
      </c>
      <c r="AS46" s="7">
        <f t="shared" si="17"/>
        <v>0</v>
      </c>
      <c r="AT46" s="7">
        <f t="shared" si="17"/>
        <v>0.0001950901700354094</v>
      </c>
      <c r="AU46" s="7">
        <f t="shared" si="17"/>
        <v>0.17990375552926946</v>
      </c>
      <c r="AV46" s="7">
        <f t="shared" si="17"/>
        <v>0</v>
      </c>
      <c r="AW46" s="7">
        <f t="shared" si="17"/>
        <v>0.001054769157834116</v>
      </c>
      <c r="AX46" s="7">
        <f t="shared" si="17"/>
        <v>0</v>
      </c>
      <c r="AY46" s="7"/>
      <c r="AZ46" s="7"/>
      <c r="BA46" s="7">
        <f t="shared" si="17"/>
        <v>1.2861481579294831</v>
      </c>
      <c r="BB46" s="7">
        <f>IF(BB$34=0,0,BB$34*BB40/100)</f>
        <v>0.257229631585896</v>
      </c>
      <c r="BC46" s="7">
        <f t="shared" si="17"/>
        <v>0</v>
      </c>
      <c r="BD46" s="7"/>
      <c r="BE46" s="7">
        <f t="shared" si="17"/>
        <v>1.25</v>
      </c>
      <c r="BF46" s="7">
        <f t="shared" si="17"/>
        <v>1.6045245077503154</v>
      </c>
      <c r="BG46" s="7">
        <f t="shared" si="17"/>
        <v>0.05278842060451255</v>
      </c>
      <c r="BH46" s="7">
        <f t="shared" si="17"/>
        <v>22.133811236109512</v>
      </c>
      <c r="BI46" s="7">
        <f t="shared" si="17"/>
        <v>2.9595015576323993</v>
      </c>
      <c r="BJ46" s="7">
        <f t="shared" si="17"/>
        <v>0</v>
      </c>
      <c r="BK46" s="7">
        <f t="shared" si="17"/>
        <v>0.13341855077095066</v>
      </c>
      <c r="BL46" s="7">
        <f t="shared" si="17"/>
        <v>0</v>
      </c>
      <c r="BM46" s="7">
        <f t="shared" si="17"/>
        <v>0</v>
      </c>
      <c r="BN46" s="7">
        <f t="shared" si="18"/>
        <v>0</v>
      </c>
      <c r="BO46" s="7">
        <f t="shared" si="18"/>
        <v>9.134403841215164</v>
      </c>
      <c r="BP46" s="7">
        <f t="shared" si="18"/>
        <v>5.559651340163904</v>
      </c>
      <c r="BQ46" s="7">
        <f t="shared" si="18"/>
        <v>0</v>
      </c>
      <c r="BR46" s="7">
        <f t="shared" si="18"/>
        <v>0</v>
      </c>
      <c r="BS46" s="7">
        <f t="shared" si="18"/>
        <v>0</v>
      </c>
      <c r="BT46" s="7" t="s">
        <v>129</v>
      </c>
      <c r="BU46" s="7" t="s">
        <v>129</v>
      </c>
      <c r="BV46" s="7">
        <f t="shared" si="19"/>
        <v>0</v>
      </c>
      <c r="BW46" s="7">
        <f t="shared" si="19"/>
        <v>0</v>
      </c>
      <c r="BX46" s="7">
        <f>IF(BX$34=0,0,BX$34*BX40/100)</f>
        <v>0</v>
      </c>
      <c r="BY46" s="7">
        <f t="shared" si="19"/>
        <v>0</v>
      </c>
      <c r="BZ46" s="7">
        <f t="shared" si="19"/>
        <v>0</v>
      </c>
      <c r="CA46" s="7">
        <f t="shared" si="19"/>
        <v>0</v>
      </c>
      <c r="CB46" s="7">
        <f t="shared" si="19"/>
        <v>0</v>
      </c>
      <c r="CC46" s="7">
        <f t="shared" si="19"/>
        <v>0</v>
      </c>
      <c r="CD46" s="7">
        <f t="shared" si="19"/>
        <v>0</v>
      </c>
      <c r="CE46" s="7">
        <f t="shared" si="19"/>
        <v>0</v>
      </c>
      <c r="CF46" s="7">
        <f t="shared" si="19"/>
        <v>0.749587623191007</v>
      </c>
      <c r="CG46" s="7">
        <f>IF(CG$34=0,0,CG$34*CG40/100)</f>
        <v>0</v>
      </c>
      <c r="CH46" s="7">
        <f t="shared" si="19"/>
        <v>0.07624426403106248</v>
      </c>
      <c r="CI46" s="7">
        <f t="shared" si="19"/>
        <v>0.0008139300041965467</v>
      </c>
      <c r="CJ46" s="7">
        <f t="shared" si="19"/>
        <v>0</v>
      </c>
      <c r="CK46" s="7">
        <f t="shared" si="19"/>
        <v>0.06751756719128539</v>
      </c>
      <c r="CL46" s="7">
        <f t="shared" si="19"/>
        <v>0</v>
      </c>
      <c r="CM46" s="7">
        <f t="shared" si="19"/>
        <v>0</v>
      </c>
      <c r="CN46" s="7">
        <f t="shared" si="19"/>
        <v>0.018387096774193548</v>
      </c>
      <c r="CO46" s="7">
        <f t="shared" si="19"/>
        <v>4.965810077029928</v>
      </c>
      <c r="CP46" s="7">
        <f t="shared" si="19"/>
        <v>0</v>
      </c>
      <c r="CQ46" s="7">
        <f t="shared" si="19"/>
        <v>0</v>
      </c>
      <c r="CR46" s="7">
        <f t="shared" si="19"/>
        <v>0</v>
      </c>
      <c r="CS46" s="7">
        <f t="shared" si="19"/>
        <v>0</v>
      </c>
      <c r="CT46" s="7">
        <f t="shared" si="19"/>
        <v>0</v>
      </c>
      <c r="CU46" s="7">
        <f t="shared" si="19"/>
        <v>0</v>
      </c>
      <c r="CV46" s="7">
        <f t="shared" si="19"/>
        <v>0</v>
      </c>
      <c r="CW46" s="7">
        <f t="shared" si="19"/>
        <v>0</v>
      </c>
      <c r="CX46" s="7">
        <f t="shared" si="19"/>
        <v>0</v>
      </c>
    </row>
    <row r="47" spans="2:10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</row>
    <row r="48" spans="1:102" ht="12.75">
      <c r="A48" s="35" t="s">
        <v>146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</row>
    <row r="49" spans="1:102" ht="12.75">
      <c r="A49" s="34" t="s">
        <v>147</v>
      </c>
      <c r="B49" s="7">
        <f>B16*B23/100</f>
        <v>0</v>
      </c>
      <c r="C49" s="7">
        <f aca="true" t="shared" si="20" ref="C49:AX49">C16*C23/100</f>
        <v>4.6160000000000005</v>
      </c>
      <c r="D49" s="7">
        <f t="shared" si="20"/>
        <v>5.0025</v>
      </c>
      <c r="E49" s="7">
        <f t="shared" si="20"/>
        <v>0.7848</v>
      </c>
      <c r="F49" s="7">
        <f t="shared" si="20"/>
        <v>0</v>
      </c>
      <c r="G49" s="7">
        <f t="shared" si="20"/>
        <v>0</v>
      </c>
      <c r="H49" s="7">
        <f t="shared" si="20"/>
        <v>49.6077</v>
      </c>
      <c r="I49" s="7">
        <f t="shared" si="20"/>
        <v>0</v>
      </c>
      <c r="J49" s="7">
        <f t="shared" si="20"/>
        <v>0</v>
      </c>
      <c r="K49" s="7">
        <f t="shared" si="20"/>
        <v>0</v>
      </c>
      <c r="L49" s="7">
        <f t="shared" si="20"/>
        <v>2.7621</v>
      </c>
      <c r="M49" s="7">
        <f t="shared" si="20"/>
        <v>1.4661000000000002</v>
      </c>
      <c r="N49" s="7">
        <f t="shared" si="20"/>
        <v>0</v>
      </c>
      <c r="O49" s="7">
        <f t="shared" si="20"/>
        <v>0</v>
      </c>
      <c r="P49" s="7">
        <f t="shared" si="20"/>
        <v>0</v>
      </c>
      <c r="Q49" s="7">
        <f t="shared" si="20"/>
        <v>0</v>
      </c>
      <c r="R49" s="7">
        <f t="shared" si="20"/>
        <v>0</v>
      </c>
      <c r="S49" s="7">
        <f t="shared" si="20"/>
        <v>0</v>
      </c>
      <c r="T49" s="7">
        <f t="shared" si="20"/>
        <v>0</v>
      </c>
      <c r="U49" s="7">
        <f t="shared" si="20"/>
        <v>0</v>
      </c>
      <c r="V49" s="7">
        <f t="shared" si="20"/>
        <v>0</v>
      </c>
      <c r="W49" s="7">
        <f t="shared" si="20"/>
        <v>0</v>
      </c>
      <c r="X49" s="7">
        <f t="shared" si="20"/>
        <v>0</v>
      </c>
      <c r="Y49" s="7">
        <f t="shared" si="20"/>
        <v>0</v>
      </c>
      <c r="Z49" s="7">
        <f t="shared" si="20"/>
        <v>0</v>
      </c>
      <c r="AA49" s="7">
        <f t="shared" si="20"/>
        <v>0</v>
      </c>
      <c r="AB49" s="7">
        <f t="shared" si="20"/>
        <v>0</v>
      </c>
      <c r="AC49" s="7">
        <f t="shared" si="20"/>
        <v>0</v>
      </c>
      <c r="AD49" s="7">
        <f t="shared" si="20"/>
        <v>0</v>
      </c>
      <c r="AE49" s="7">
        <f t="shared" si="20"/>
        <v>0</v>
      </c>
      <c r="AF49" s="7">
        <f t="shared" si="20"/>
        <v>0</v>
      </c>
      <c r="AG49" s="7">
        <f t="shared" si="20"/>
        <v>0</v>
      </c>
      <c r="AH49" s="7">
        <f t="shared" si="20"/>
        <v>0</v>
      </c>
      <c r="AI49" s="7">
        <f t="shared" si="20"/>
        <v>10.4644936</v>
      </c>
      <c r="AJ49" s="7">
        <f t="shared" si="20"/>
        <v>0</v>
      </c>
      <c r="AK49" s="7">
        <f t="shared" si="20"/>
        <v>4.6557</v>
      </c>
      <c r="AL49" s="7">
        <f t="shared" si="20"/>
        <v>0</v>
      </c>
      <c r="AM49" s="7">
        <f t="shared" si="20"/>
        <v>74.756</v>
      </c>
      <c r="AN49" s="7">
        <f t="shared" si="20"/>
        <v>5.04</v>
      </c>
      <c r="AO49" s="7">
        <f t="shared" si="20"/>
        <v>0</v>
      </c>
      <c r="AP49" s="7">
        <f t="shared" si="20"/>
        <v>0</v>
      </c>
      <c r="AQ49" s="7">
        <f t="shared" si="20"/>
        <v>0</v>
      </c>
      <c r="AR49" s="7">
        <f t="shared" si="20"/>
        <v>0</v>
      </c>
      <c r="AS49" s="7">
        <f t="shared" si="20"/>
        <v>0</v>
      </c>
      <c r="AT49" s="7">
        <f t="shared" si="20"/>
        <v>0</v>
      </c>
      <c r="AU49" s="7">
        <f t="shared" si="20"/>
        <v>0</v>
      </c>
      <c r="AV49" s="7">
        <f t="shared" si="20"/>
        <v>0</v>
      </c>
      <c r="AW49" s="7">
        <f t="shared" si="20"/>
        <v>0</v>
      </c>
      <c r="AX49" s="7">
        <f t="shared" si="20"/>
        <v>0</v>
      </c>
      <c r="AY49" s="7"/>
      <c r="AZ49" s="7"/>
      <c r="BA49" s="7">
        <f>BA16*BA23/100</f>
        <v>0</v>
      </c>
      <c r="BB49" s="7">
        <f>BB16*BB23/100</f>
        <v>0</v>
      </c>
      <c r="BC49" s="7">
        <f>BC16*BC23/100</f>
        <v>0</v>
      </c>
      <c r="BD49" s="7"/>
      <c r="BE49" s="7">
        <f aca="true" t="shared" si="21" ref="BE49:CS49">BE16*BE23/100</f>
        <v>0</v>
      </c>
      <c r="BF49" s="7">
        <f t="shared" si="21"/>
        <v>0</v>
      </c>
      <c r="BG49" s="7">
        <f t="shared" si="21"/>
        <v>0</v>
      </c>
      <c r="BH49" s="7">
        <f t="shared" si="21"/>
        <v>1095.2343999999998</v>
      </c>
      <c r="BI49" s="7">
        <f t="shared" si="21"/>
        <v>0</v>
      </c>
      <c r="BJ49" s="7">
        <f t="shared" si="21"/>
        <v>0</v>
      </c>
      <c r="BK49" s="7">
        <f t="shared" si="21"/>
        <v>0</v>
      </c>
      <c r="BL49" s="7">
        <f t="shared" si="21"/>
        <v>0</v>
      </c>
      <c r="BM49" s="7">
        <f t="shared" si="21"/>
        <v>0</v>
      </c>
      <c r="BN49" s="7">
        <f t="shared" si="21"/>
        <v>0</v>
      </c>
      <c r="BO49" s="7">
        <f t="shared" si="21"/>
        <v>0</v>
      </c>
      <c r="BP49" s="7">
        <f t="shared" si="21"/>
        <v>0</v>
      </c>
      <c r="BQ49" s="7">
        <f t="shared" si="21"/>
        <v>0</v>
      </c>
      <c r="BR49" s="7">
        <f t="shared" si="21"/>
        <v>0</v>
      </c>
      <c r="BS49" s="7">
        <f>BS16*BS23/100</f>
        <v>0</v>
      </c>
      <c r="BT49" s="7" t="s">
        <v>129</v>
      </c>
      <c r="BU49" s="7" t="s">
        <v>129</v>
      </c>
      <c r="BV49" s="7">
        <f t="shared" si="21"/>
        <v>0</v>
      </c>
      <c r="BW49" s="7">
        <f t="shared" si="21"/>
        <v>0</v>
      </c>
      <c r="BX49" s="7">
        <f>BX16*BX23/100</f>
        <v>0</v>
      </c>
      <c r="BY49" s="7">
        <f t="shared" si="21"/>
        <v>0</v>
      </c>
      <c r="BZ49" s="7">
        <f t="shared" si="21"/>
        <v>0</v>
      </c>
      <c r="CA49" s="7">
        <f t="shared" si="21"/>
        <v>0</v>
      </c>
      <c r="CB49" s="7">
        <f t="shared" si="21"/>
        <v>0</v>
      </c>
      <c r="CC49" s="7">
        <f t="shared" si="21"/>
        <v>0</v>
      </c>
      <c r="CD49" s="7">
        <f t="shared" si="21"/>
        <v>0</v>
      </c>
      <c r="CE49" s="7">
        <f t="shared" si="21"/>
        <v>0</v>
      </c>
      <c r="CF49" s="7">
        <f t="shared" si="21"/>
        <v>0</v>
      </c>
      <c r="CG49" s="7">
        <f>CG16*CG23/100</f>
        <v>0</v>
      </c>
      <c r="CH49" s="7">
        <f t="shared" si="21"/>
        <v>0</v>
      </c>
      <c r="CI49" s="7">
        <f t="shared" si="21"/>
        <v>0</v>
      </c>
      <c r="CJ49" s="7">
        <f t="shared" si="21"/>
        <v>0</v>
      </c>
      <c r="CK49" s="7">
        <f t="shared" si="21"/>
        <v>0</v>
      </c>
      <c r="CL49" s="7">
        <f t="shared" si="21"/>
        <v>0</v>
      </c>
      <c r="CM49" s="7">
        <f t="shared" si="21"/>
        <v>0</v>
      </c>
      <c r="CN49" s="7">
        <f t="shared" si="21"/>
        <v>0</v>
      </c>
      <c r="CO49" s="7">
        <f t="shared" si="21"/>
        <v>0</v>
      </c>
      <c r="CP49" s="7">
        <f t="shared" si="21"/>
        <v>0</v>
      </c>
      <c r="CQ49" s="7">
        <f t="shared" si="21"/>
        <v>0</v>
      </c>
      <c r="CR49" s="7">
        <f t="shared" si="21"/>
        <v>0</v>
      </c>
      <c r="CS49" s="7">
        <f t="shared" si="21"/>
        <v>0</v>
      </c>
      <c r="CT49" s="7">
        <f>CT16*CT23/100</f>
        <v>0</v>
      </c>
      <c r="CU49" s="7">
        <f>CU16*CU23/100</f>
        <v>0</v>
      </c>
      <c r="CV49" s="7">
        <f>CV16*CV23/100</f>
        <v>0</v>
      </c>
      <c r="CW49" s="7">
        <f>CW16*CW23/100</f>
        <v>0</v>
      </c>
      <c r="CX49" s="7">
        <f>CX16*CX23/100</f>
        <v>0</v>
      </c>
    </row>
    <row r="50" spans="1:102" ht="12.75">
      <c r="A50" s="34" t="s">
        <v>124</v>
      </c>
      <c r="B50" s="7">
        <f>B16*B28/B26</f>
        <v>0.04209295527623502</v>
      </c>
      <c r="C50" s="7">
        <f aca="true" t="shared" si="22" ref="C50:AX50">C16*C28/C26</f>
        <v>2.967950408863097</v>
      </c>
      <c r="D50" s="7">
        <f t="shared" si="22"/>
        <v>2.458219976680917</v>
      </c>
      <c r="E50" s="7">
        <f t="shared" si="22"/>
        <v>0.46714285714285714</v>
      </c>
      <c r="F50" s="7">
        <f t="shared" si="22"/>
        <v>0</v>
      </c>
      <c r="G50" s="7">
        <f t="shared" si="22"/>
        <v>3.763257371206394</v>
      </c>
      <c r="H50" s="7">
        <f t="shared" si="22"/>
        <v>47.35325812426334</v>
      </c>
      <c r="I50" s="7">
        <f t="shared" si="22"/>
        <v>0.264635124298316</v>
      </c>
      <c r="J50" s="7">
        <f t="shared" si="22"/>
        <v>0</v>
      </c>
      <c r="K50" s="7">
        <f t="shared" si="22"/>
        <v>0.14756481705839594</v>
      </c>
      <c r="L50" s="7">
        <f t="shared" si="22"/>
        <v>2.144944200202908</v>
      </c>
      <c r="M50" s="7">
        <f t="shared" si="22"/>
        <v>1.1385187690226581</v>
      </c>
      <c r="N50" s="7">
        <f t="shared" si="22"/>
        <v>0.10239323173205077</v>
      </c>
      <c r="O50" s="7">
        <f t="shared" si="22"/>
        <v>31.49850332273909</v>
      </c>
      <c r="P50" s="7">
        <f t="shared" si="22"/>
        <v>4.175522563000586</v>
      </c>
      <c r="Q50" s="7">
        <f t="shared" si="22"/>
        <v>36.545649526028704</v>
      </c>
      <c r="R50" s="7">
        <f t="shared" si="22"/>
        <v>3.654564952602871</v>
      </c>
      <c r="S50" s="7">
        <f t="shared" si="22"/>
        <v>0.36724670221723266</v>
      </c>
      <c r="T50" s="7">
        <f t="shared" si="22"/>
        <v>2.1091504150077602</v>
      </c>
      <c r="U50" s="7">
        <f t="shared" si="22"/>
        <v>0.8427161926871736</v>
      </c>
      <c r="V50" s="7">
        <f t="shared" si="22"/>
        <v>4.774168727672437</v>
      </c>
      <c r="W50" s="7">
        <f t="shared" si="22"/>
        <v>0.7887881286067601</v>
      </c>
      <c r="X50" s="7">
        <f t="shared" si="22"/>
        <v>23.52391622856158</v>
      </c>
      <c r="Y50" s="7">
        <f t="shared" si="22"/>
        <v>12.917124271352538</v>
      </c>
      <c r="Z50" s="7">
        <f t="shared" si="22"/>
        <v>0.5055334966630058</v>
      </c>
      <c r="AA50" s="7">
        <f t="shared" si="22"/>
        <v>80.45553046257925</v>
      </c>
      <c r="AB50" s="7">
        <f t="shared" si="22"/>
        <v>11.449839955623114</v>
      </c>
      <c r="AC50" s="7">
        <f t="shared" si="22"/>
        <v>0</v>
      </c>
      <c r="AD50" s="7">
        <f t="shared" si="22"/>
        <v>1.7818155856209617</v>
      </c>
      <c r="AE50" s="7">
        <f t="shared" si="22"/>
        <v>0.10069294066695539</v>
      </c>
      <c r="AF50" s="7">
        <f t="shared" si="22"/>
        <v>0</v>
      </c>
      <c r="AG50" s="7">
        <f t="shared" si="22"/>
        <v>0</v>
      </c>
      <c r="AH50" s="7">
        <f t="shared" si="22"/>
        <v>168.67833814370348</v>
      </c>
      <c r="AI50" s="7">
        <f t="shared" si="22"/>
        <v>24.692685841609993</v>
      </c>
      <c r="AJ50" s="7">
        <f t="shared" si="22"/>
        <v>1.98224309168674</v>
      </c>
      <c r="AK50" s="7">
        <f t="shared" si="22"/>
        <v>1.5233623453962437</v>
      </c>
      <c r="AL50" s="7">
        <f t="shared" si="22"/>
        <v>3.566890195003256</v>
      </c>
      <c r="AM50" s="7">
        <f t="shared" si="22"/>
        <v>5.140170485905272</v>
      </c>
      <c r="AN50" s="7">
        <f t="shared" si="22"/>
        <v>4.189852700490999</v>
      </c>
      <c r="AO50" s="7">
        <f t="shared" si="22"/>
        <v>0</v>
      </c>
      <c r="AP50" s="7">
        <f t="shared" si="22"/>
        <v>80.74522832830458</v>
      </c>
      <c r="AQ50" s="7">
        <f t="shared" si="22"/>
        <v>0</v>
      </c>
      <c r="AR50" s="7">
        <f t="shared" si="22"/>
        <v>2.0869805553749106</v>
      </c>
      <c r="AS50" s="7">
        <f t="shared" si="22"/>
        <v>0</v>
      </c>
      <c r="AT50" s="7">
        <f t="shared" si="22"/>
        <v>1.2468247144085494</v>
      </c>
      <c r="AU50" s="7">
        <f t="shared" si="22"/>
        <v>10.25956256866074</v>
      </c>
      <c r="AV50" s="7">
        <f t="shared" si="22"/>
        <v>0.9613560690142267</v>
      </c>
      <c r="AW50" s="7">
        <f t="shared" si="22"/>
        <v>0.8155819701070967</v>
      </c>
      <c r="AX50" s="7">
        <f t="shared" si="22"/>
        <v>18.48257980878302</v>
      </c>
      <c r="AY50" s="7"/>
      <c r="AZ50" s="7"/>
      <c r="BA50" s="7">
        <f>BA16*BA28/BA26</f>
        <v>2.470698726364917</v>
      </c>
      <c r="BB50" s="7">
        <f>BB16*BB28/BB26</f>
        <v>0.5426087956529656</v>
      </c>
      <c r="BC50" s="7">
        <f>BC16*BC28/BC26</f>
        <v>0</v>
      </c>
      <c r="BD50" s="7"/>
      <c r="BE50" s="7">
        <f aca="true" t="shared" si="23" ref="BE50:CS50">BE16*BE28/BE26</f>
        <v>0.4842937608318891</v>
      </c>
      <c r="BF50" s="7">
        <f t="shared" si="23"/>
        <v>0.24976754166368642</v>
      </c>
      <c r="BG50" s="7">
        <f t="shared" si="23"/>
        <v>0</v>
      </c>
      <c r="BH50" s="7">
        <f t="shared" si="23"/>
        <v>396.4979221232757</v>
      </c>
      <c r="BI50" s="7">
        <f t="shared" si="23"/>
        <v>1.2582017010935602</v>
      </c>
      <c r="BJ50" s="7">
        <f t="shared" si="23"/>
        <v>1.3254965545196595</v>
      </c>
      <c r="BK50" s="7">
        <f t="shared" si="23"/>
        <v>0.1519385260216556</v>
      </c>
      <c r="BL50" s="7">
        <f t="shared" si="23"/>
        <v>0</v>
      </c>
      <c r="BM50" s="7">
        <f t="shared" si="23"/>
        <v>0.4160871905380601</v>
      </c>
      <c r="BN50" s="7">
        <f t="shared" si="23"/>
        <v>0</v>
      </c>
      <c r="BO50" s="7">
        <f t="shared" si="23"/>
        <v>4.334222009503149</v>
      </c>
      <c r="BP50" s="7">
        <f t="shared" si="23"/>
        <v>2.6380225379324194</v>
      </c>
      <c r="BQ50" s="7">
        <f t="shared" si="23"/>
        <v>0.8365930250422492</v>
      </c>
      <c r="BR50" s="7">
        <f t="shared" si="23"/>
        <v>0.3011215240436319</v>
      </c>
      <c r="BS50" s="7">
        <f>BS16*BS28/BS26</f>
        <v>0</v>
      </c>
      <c r="BT50" s="7" t="s">
        <v>129</v>
      </c>
      <c r="BU50" s="7" t="s">
        <v>129</v>
      </c>
      <c r="BV50" s="7">
        <f t="shared" si="23"/>
        <v>0</v>
      </c>
      <c r="BW50" s="7">
        <f t="shared" si="23"/>
        <v>0</v>
      </c>
      <c r="BX50" s="7">
        <f>BX16*BX28/BX26</f>
        <v>0</v>
      </c>
      <c r="BY50" s="7">
        <f t="shared" si="23"/>
        <v>0</v>
      </c>
      <c r="BZ50" s="7">
        <f t="shared" si="23"/>
        <v>0</v>
      </c>
      <c r="CA50" s="7">
        <f t="shared" si="23"/>
        <v>0</v>
      </c>
      <c r="CB50" s="7">
        <f t="shared" si="23"/>
        <v>0</v>
      </c>
      <c r="CC50" s="7">
        <f t="shared" si="23"/>
        <v>0</v>
      </c>
      <c r="CD50" s="7">
        <f t="shared" si="23"/>
        <v>0</v>
      </c>
      <c r="CE50" s="7">
        <f t="shared" si="23"/>
        <v>0</v>
      </c>
      <c r="CF50" s="7">
        <f t="shared" si="23"/>
        <v>0.35567500966252563</v>
      </c>
      <c r="CG50" s="7">
        <f>CG16*CG28/CG26</f>
        <v>0</v>
      </c>
      <c r="CH50" s="7">
        <f t="shared" si="23"/>
        <v>0.0338863395693611</v>
      </c>
      <c r="CI50" s="7">
        <f t="shared" si="23"/>
        <v>4.714086382723456</v>
      </c>
      <c r="CJ50" s="7">
        <f t="shared" si="23"/>
        <v>0</v>
      </c>
      <c r="CK50" s="7">
        <f t="shared" si="23"/>
        <v>7.3042472438098685</v>
      </c>
      <c r="CL50" s="7">
        <f t="shared" si="23"/>
        <v>0</v>
      </c>
      <c r="CM50" s="7">
        <f t="shared" si="23"/>
        <v>0</v>
      </c>
      <c r="CN50" s="7">
        <f t="shared" si="23"/>
        <v>0</v>
      </c>
      <c r="CO50" s="7">
        <f t="shared" si="23"/>
        <v>0</v>
      </c>
      <c r="CP50" s="7">
        <f t="shared" si="23"/>
        <v>0</v>
      </c>
      <c r="CQ50" s="7">
        <f t="shared" si="23"/>
        <v>0</v>
      </c>
      <c r="CR50" s="7">
        <f t="shared" si="23"/>
        <v>0</v>
      </c>
      <c r="CS50" s="7">
        <f t="shared" si="23"/>
        <v>0</v>
      </c>
      <c r="CT50" s="7">
        <f>CT16*CT28/CT26</f>
        <v>0</v>
      </c>
      <c r="CU50" s="7">
        <f>CU16*CU28/CU26</f>
        <v>0</v>
      </c>
      <c r="CV50" s="7">
        <f>CV16*CV28/CV26</f>
        <v>0</v>
      </c>
      <c r="CW50" s="7">
        <f>CW16*CW28/CW26</f>
        <v>0</v>
      </c>
      <c r="CX50" s="7">
        <f>CX16*CX28/CX26</f>
        <v>0</v>
      </c>
    </row>
    <row r="51" spans="1:102" ht="12.75">
      <c r="A51" s="35" t="s">
        <v>125</v>
      </c>
      <c r="B51" s="21">
        <f>MAX(B49:B50)</f>
        <v>0.04209295527623502</v>
      </c>
      <c r="C51" s="21">
        <f aca="true" t="shared" si="24" ref="C51:BM51">MAX(C49:C50)</f>
        <v>4.6160000000000005</v>
      </c>
      <c r="D51" s="21">
        <f t="shared" si="24"/>
        <v>5.0025</v>
      </c>
      <c r="E51" s="21">
        <f t="shared" si="24"/>
        <v>0.7848</v>
      </c>
      <c r="F51" s="21">
        <f t="shared" si="24"/>
        <v>0</v>
      </c>
      <c r="G51" s="21">
        <f t="shared" si="24"/>
        <v>3.763257371206394</v>
      </c>
      <c r="H51" s="21">
        <f t="shared" si="24"/>
        <v>49.6077</v>
      </c>
      <c r="I51" s="21">
        <f t="shared" si="24"/>
        <v>0.264635124298316</v>
      </c>
      <c r="J51" s="21">
        <f t="shared" si="24"/>
        <v>0</v>
      </c>
      <c r="K51" s="21">
        <f t="shared" si="24"/>
        <v>0.14756481705839594</v>
      </c>
      <c r="L51" s="21">
        <f t="shared" si="24"/>
        <v>2.7621</v>
      </c>
      <c r="M51" s="21">
        <f t="shared" si="24"/>
        <v>1.4661000000000002</v>
      </c>
      <c r="N51" s="21">
        <f t="shared" si="24"/>
        <v>0.10239323173205077</v>
      </c>
      <c r="O51" s="21">
        <f t="shared" si="24"/>
        <v>31.49850332273909</v>
      </c>
      <c r="P51" s="21">
        <f t="shared" si="24"/>
        <v>4.175522563000586</v>
      </c>
      <c r="Q51" s="21">
        <f t="shared" si="24"/>
        <v>36.545649526028704</v>
      </c>
      <c r="R51" s="21">
        <f t="shared" si="24"/>
        <v>3.654564952602871</v>
      </c>
      <c r="S51" s="21">
        <f t="shared" si="24"/>
        <v>0.36724670221723266</v>
      </c>
      <c r="T51" s="21">
        <f t="shared" si="24"/>
        <v>2.1091504150077602</v>
      </c>
      <c r="U51" s="21">
        <f t="shared" si="24"/>
        <v>0.8427161926871736</v>
      </c>
      <c r="V51" s="21">
        <f t="shared" si="24"/>
        <v>4.774168727672437</v>
      </c>
      <c r="W51" s="21">
        <f t="shared" si="24"/>
        <v>0.7887881286067601</v>
      </c>
      <c r="X51" s="21">
        <f t="shared" si="24"/>
        <v>23.52391622856158</v>
      </c>
      <c r="Y51" s="21">
        <f t="shared" si="24"/>
        <v>12.917124271352538</v>
      </c>
      <c r="Z51" s="21">
        <f t="shared" si="24"/>
        <v>0.5055334966630058</v>
      </c>
      <c r="AA51" s="21">
        <f t="shared" si="24"/>
        <v>80.45553046257925</v>
      </c>
      <c r="AB51" s="21">
        <f t="shared" si="24"/>
        <v>11.449839955623114</v>
      </c>
      <c r="AC51" s="21">
        <f t="shared" si="24"/>
        <v>0</v>
      </c>
      <c r="AD51" s="21">
        <f t="shared" si="24"/>
        <v>1.7818155856209617</v>
      </c>
      <c r="AE51" s="21">
        <f t="shared" si="24"/>
        <v>0.10069294066695539</v>
      </c>
      <c r="AF51" s="21">
        <f t="shared" si="24"/>
        <v>0</v>
      </c>
      <c r="AG51" s="21">
        <f t="shared" si="24"/>
        <v>0</v>
      </c>
      <c r="AH51" s="21">
        <f t="shared" si="24"/>
        <v>168.67833814370348</v>
      </c>
      <c r="AI51" s="21">
        <f t="shared" si="24"/>
        <v>24.692685841609993</v>
      </c>
      <c r="AJ51" s="21">
        <f t="shared" si="24"/>
        <v>1.98224309168674</v>
      </c>
      <c r="AK51" s="21">
        <f t="shared" si="24"/>
        <v>4.6557</v>
      </c>
      <c r="AL51" s="21">
        <f t="shared" si="24"/>
        <v>3.566890195003256</v>
      </c>
      <c r="AM51" s="21">
        <f t="shared" si="24"/>
        <v>74.756</v>
      </c>
      <c r="AN51" s="21">
        <f t="shared" si="24"/>
        <v>5.04</v>
      </c>
      <c r="AO51" s="21">
        <f t="shared" si="24"/>
        <v>0</v>
      </c>
      <c r="AP51" s="21">
        <f t="shared" si="24"/>
        <v>80.74522832830458</v>
      </c>
      <c r="AQ51" s="21">
        <f t="shared" si="24"/>
        <v>0</v>
      </c>
      <c r="AR51" s="21">
        <f t="shared" si="24"/>
        <v>2.0869805553749106</v>
      </c>
      <c r="AS51" s="21">
        <f t="shared" si="24"/>
        <v>0</v>
      </c>
      <c r="AT51" s="21">
        <f t="shared" si="24"/>
        <v>1.2468247144085494</v>
      </c>
      <c r="AU51" s="21">
        <f t="shared" si="24"/>
        <v>10.25956256866074</v>
      </c>
      <c r="AV51" s="21">
        <f t="shared" si="24"/>
        <v>0.9613560690142267</v>
      </c>
      <c r="AW51" s="21">
        <f t="shared" si="24"/>
        <v>0.8155819701070967</v>
      </c>
      <c r="AX51" s="21">
        <f t="shared" si="24"/>
        <v>18.48257980878302</v>
      </c>
      <c r="AY51" s="21"/>
      <c r="AZ51" s="21"/>
      <c r="BA51" s="21">
        <f t="shared" si="24"/>
        <v>2.470698726364917</v>
      </c>
      <c r="BB51" s="21">
        <f>MAX(BB49:BB50)</f>
        <v>0.5426087956529656</v>
      </c>
      <c r="BC51" s="21">
        <f t="shared" si="24"/>
        <v>0</v>
      </c>
      <c r="BD51" s="21"/>
      <c r="BE51" s="21">
        <f t="shared" si="24"/>
        <v>0.4842937608318891</v>
      </c>
      <c r="BF51" s="21">
        <f t="shared" si="24"/>
        <v>0.24976754166368642</v>
      </c>
      <c r="BG51" s="21">
        <f t="shared" si="24"/>
        <v>0</v>
      </c>
      <c r="BH51" s="21">
        <f t="shared" si="24"/>
        <v>1095.2343999999998</v>
      </c>
      <c r="BI51" s="21">
        <f t="shared" si="24"/>
        <v>1.2582017010935602</v>
      </c>
      <c r="BJ51" s="21">
        <f t="shared" si="24"/>
        <v>1.3254965545196595</v>
      </c>
      <c r="BK51" s="21">
        <f t="shared" si="24"/>
        <v>0.1519385260216556</v>
      </c>
      <c r="BL51" s="21">
        <f t="shared" si="24"/>
        <v>0</v>
      </c>
      <c r="BM51" s="21">
        <f t="shared" si="24"/>
        <v>0.4160871905380601</v>
      </c>
      <c r="BN51" s="21">
        <f aca="true" t="shared" si="25" ref="BN51:BS51">MAX(BN49:BN50)</f>
        <v>0</v>
      </c>
      <c r="BO51" s="21">
        <f t="shared" si="25"/>
        <v>4.334222009503149</v>
      </c>
      <c r="BP51" s="21">
        <f t="shared" si="25"/>
        <v>2.6380225379324194</v>
      </c>
      <c r="BQ51" s="21">
        <f t="shared" si="25"/>
        <v>0.8365930250422492</v>
      </c>
      <c r="BR51" s="21">
        <f t="shared" si="25"/>
        <v>0.3011215240436319</v>
      </c>
      <c r="BS51" s="21">
        <f t="shared" si="25"/>
        <v>0</v>
      </c>
      <c r="BT51" s="21" t="s">
        <v>129</v>
      </c>
      <c r="BU51" s="21" t="s">
        <v>129</v>
      </c>
      <c r="BV51" s="21">
        <f aca="true" t="shared" si="26" ref="BV51:CS51">MAX(BV49:BV50)</f>
        <v>0</v>
      </c>
      <c r="BW51" s="21">
        <f t="shared" si="26"/>
        <v>0</v>
      </c>
      <c r="BX51" s="21">
        <f>MAX(BX49:BX50)</f>
        <v>0</v>
      </c>
      <c r="BY51" s="21">
        <f t="shared" si="26"/>
        <v>0</v>
      </c>
      <c r="BZ51" s="21">
        <f t="shared" si="26"/>
        <v>0</v>
      </c>
      <c r="CA51" s="21">
        <f t="shared" si="26"/>
        <v>0</v>
      </c>
      <c r="CB51" s="21">
        <f t="shared" si="26"/>
        <v>0</v>
      </c>
      <c r="CC51" s="21">
        <f t="shared" si="26"/>
        <v>0</v>
      </c>
      <c r="CD51" s="21">
        <f t="shared" si="26"/>
        <v>0</v>
      </c>
      <c r="CE51" s="21">
        <f t="shared" si="26"/>
        <v>0</v>
      </c>
      <c r="CF51" s="21">
        <f t="shared" si="26"/>
        <v>0.35567500966252563</v>
      </c>
      <c r="CG51" s="21">
        <f>MAX(CG49:CG50)</f>
        <v>0</v>
      </c>
      <c r="CH51" s="21">
        <f t="shared" si="26"/>
        <v>0.0338863395693611</v>
      </c>
      <c r="CI51" s="21">
        <f t="shared" si="26"/>
        <v>4.714086382723456</v>
      </c>
      <c r="CJ51" s="21">
        <f t="shared" si="26"/>
        <v>0</v>
      </c>
      <c r="CK51" s="21">
        <f t="shared" si="26"/>
        <v>7.3042472438098685</v>
      </c>
      <c r="CL51" s="21">
        <f t="shared" si="26"/>
        <v>0</v>
      </c>
      <c r="CM51" s="21">
        <f t="shared" si="26"/>
        <v>0</v>
      </c>
      <c r="CN51" s="21">
        <f t="shared" si="26"/>
        <v>0</v>
      </c>
      <c r="CO51" s="21">
        <f t="shared" si="26"/>
        <v>0</v>
      </c>
      <c r="CP51" s="21">
        <f t="shared" si="26"/>
        <v>0</v>
      </c>
      <c r="CQ51" s="21">
        <f t="shared" si="26"/>
        <v>0</v>
      </c>
      <c r="CR51" s="21">
        <f t="shared" si="26"/>
        <v>0</v>
      </c>
      <c r="CS51" s="21">
        <f t="shared" si="26"/>
        <v>0</v>
      </c>
      <c r="CT51" s="21">
        <f>MAX(CT49:CT50)</f>
        <v>0</v>
      </c>
      <c r="CU51" s="21">
        <f>MAX(CU49:CU50)</f>
        <v>0</v>
      </c>
      <c r="CV51" s="21">
        <f>MAX(CV49:CV50)</f>
        <v>0</v>
      </c>
      <c r="CW51" s="21">
        <f>MAX(CW49:CW50)</f>
        <v>0</v>
      </c>
      <c r="CX51" s="21">
        <f>MAX(CX49:CX50)</f>
        <v>0</v>
      </c>
    </row>
    <row r="52" spans="1:102" ht="12.7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</row>
    <row r="53" spans="1:111" ht="12.75">
      <c r="A53" s="35" t="s">
        <v>126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1"/>
      <c r="T53" s="4"/>
      <c r="U53" s="1"/>
      <c r="V53" s="1"/>
      <c r="W53" s="4"/>
      <c r="X53" s="1"/>
      <c r="Y53" s="1"/>
      <c r="Z53" s="4"/>
      <c r="AA53" s="4"/>
      <c r="AB53" s="4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4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4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</row>
    <row r="54" spans="1:102" ht="12.75">
      <c r="A54" s="34" t="s">
        <v>27</v>
      </c>
      <c r="B54" s="4">
        <v>6</v>
      </c>
      <c r="C54" s="4">
        <v>39</v>
      </c>
      <c r="D54" s="4">
        <v>17</v>
      </c>
      <c r="E54" s="4">
        <v>0</v>
      </c>
      <c r="F54" s="4">
        <v>0</v>
      </c>
      <c r="G54" s="4">
        <v>72</v>
      </c>
      <c r="H54" s="4">
        <v>206</v>
      </c>
      <c r="I54" s="4">
        <v>0</v>
      </c>
      <c r="J54" s="4">
        <v>0</v>
      </c>
      <c r="K54" s="4">
        <v>24</v>
      </c>
      <c r="L54" s="4">
        <v>67</v>
      </c>
      <c r="M54" s="11">
        <f>L54</f>
        <v>67</v>
      </c>
      <c r="N54" s="4">
        <v>42</v>
      </c>
      <c r="O54" s="4">
        <v>183</v>
      </c>
      <c r="P54" s="4">
        <v>195</v>
      </c>
      <c r="Q54" s="4">
        <v>85</v>
      </c>
      <c r="R54" s="11">
        <f>Q54</f>
        <v>85</v>
      </c>
      <c r="S54" s="4">
        <v>1</v>
      </c>
      <c r="T54" s="11">
        <f>K54+N54</f>
        <v>66</v>
      </c>
      <c r="U54" s="4">
        <v>2</v>
      </c>
      <c r="V54" s="4">
        <v>1</v>
      </c>
      <c r="W54" s="11">
        <f>V54</f>
        <v>1</v>
      </c>
      <c r="X54" s="4">
        <v>114</v>
      </c>
      <c r="Y54" s="4">
        <v>12</v>
      </c>
      <c r="Z54" s="11">
        <f>Y54</f>
        <v>12</v>
      </c>
      <c r="AA54" s="18">
        <f>AA28*'S&amp;R'!B30/100</f>
        <v>271.24572815655836</v>
      </c>
      <c r="AB54" s="18">
        <f>AB28*'S&amp;R'!G30/100</f>
        <v>44.68447173439321</v>
      </c>
      <c r="AC54" s="4">
        <v>0</v>
      </c>
      <c r="AD54" s="4">
        <v>9</v>
      </c>
      <c r="AE54" s="4">
        <v>1</v>
      </c>
      <c r="AF54" s="4">
        <v>0</v>
      </c>
      <c r="AG54" s="4">
        <v>0</v>
      </c>
      <c r="AH54" s="4">
        <v>354</v>
      </c>
      <c r="AI54" s="4">
        <v>731</v>
      </c>
      <c r="AJ54" s="4">
        <v>12</v>
      </c>
      <c r="AK54" s="4">
        <v>44</v>
      </c>
      <c r="AL54" s="4">
        <v>4</v>
      </c>
      <c r="AM54" s="4">
        <v>22</v>
      </c>
      <c r="AN54" s="4">
        <v>95</v>
      </c>
      <c r="AO54" s="4">
        <v>0</v>
      </c>
      <c r="AP54" s="4">
        <v>62</v>
      </c>
      <c r="AQ54" s="4">
        <v>0</v>
      </c>
      <c r="AR54" s="4">
        <v>5</v>
      </c>
      <c r="AS54" s="4">
        <v>0</v>
      </c>
      <c r="AT54" s="4">
        <v>3</v>
      </c>
      <c r="AU54" s="4">
        <v>360</v>
      </c>
      <c r="AV54" s="4">
        <v>10</v>
      </c>
      <c r="AW54" s="4">
        <v>8</v>
      </c>
      <c r="AX54" s="4">
        <v>424</v>
      </c>
      <c r="AY54" s="4"/>
      <c r="AZ54" s="4"/>
      <c r="BA54" s="4">
        <v>22</v>
      </c>
      <c r="BB54" s="11">
        <f>BA54</f>
        <v>22</v>
      </c>
      <c r="BC54" s="4">
        <v>0</v>
      </c>
      <c r="BD54" s="4"/>
      <c r="BE54" s="4">
        <v>15</v>
      </c>
      <c r="BF54" s="4">
        <v>8</v>
      </c>
      <c r="BG54" s="4">
        <v>0</v>
      </c>
      <c r="BH54" s="4">
        <v>359</v>
      </c>
      <c r="BI54" s="4">
        <v>7</v>
      </c>
      <c r="BJ54" s="4">
        <v>0</v>
      </c>
      <c r="BK54" s="4">
        <v>2</v>
      </c>
      <c r="BL54" s="4">
        <v>0</v>
      </c>
      <c r="BM54" s="4">
        <v>0</v>
      </c>
      <c r="BN54" s="4">
        <v>0</v>
      </c>
      <c r="BO54" s="4">
        <v>29</v>
      </c>
      <c r="BP54" s="11">
        <f>BO54</f>
        <v>29</v>
      </c>
      <c r="BQ54" s="4">
        <v>0</v>
      </c>
      <c r="BR54" s="11">
        <f>BQ54</f>
        <v>0</v>
      </c>
      <c r="BS54" s="4">
        <v>0</v>
      </c>
      <c r="BT54" s="7" t="s">
        <v>129</v>
      </c>
      <c r="BU54" s="7" t="s">
        <v>129</v>
      </c>
      <c r="BV54" s="4">
        <v>0</v>
      </c>
      <c r="BW54" s="4">
        <v>0</v>
      </c>
      <c r="BX54" s="11">
        <f>BW54</f>
        <v>0</v>
      </c>
      <c r="BY54" s="4">
        <v>0</v>
      </c>
      <c r="BZ54" s="4">
        <v>0</v>
      </c>
      <c r="CA54" s="11">
        <f>$BZ54</f>
        <v>0</v>
      </c>
      <c r="CB54" s="11">
        <f aca="true" t="shared" si="27" ref="CB54:CE57">$BZ54</f>
        <v>0</v>
      </c>
      <c r="CC54" s="11">
        <f t="shared" si="27"/>
        <v>0</v>
      </c>
      <c r="CD54" s="11">
        <f t="shared" si="27"/>
        <v>0</v>
      </c>
      <c r="CE54" s="11">
        <f t="shared" si="27"/>
        <v>0</v>
      </c>
      <c r="CF54" s="11">
        <f>BO54</f>
        <v>29</v>
      </c>
      <c r="CG54" s="11">
        <f>BV54</f>
        <v>0</v>
      </c>
      <c r="CH54" s="4">
        <v>1</v>
      </c>
      <c r="CI54" s="4">
        <v>57</v>
      </c>
      <c r="CJ54" s="4">
        <v>0</v>
      </c>
      <c r="CK54" s="4">
        <v>10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</row>
    <row r="55" spans="1:102" ht="12.75">
      <c r="A55" s="34" t="s">
        <v>28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3</v>
      </c>
      <c r="M55" s="11">
        <f>L55</f>
        <v>3</v>
      </c>
      <c r="N55" s="4">
        <v>0</v>
      </c>
      <c r="O55" s="4">
        <v>8</v>
      </c>
      <c r="P55" s="4">
        <v>2</v>
      </c>
      <c r="Q55" s="4">
        <v>1</v>
      </c>
      <c r="R55" s="11">
        <f>Q55</f>
        <v>1</v>
      </c>
      <c r="S55" s="4">
        <v>0</v>
      </c>
      <c r="T55" s="11">
        <f>K55+N55</f>
        <v>0</v>
      </c>
      <c r="U55" s="4">
        <v>0</v>
      </c>
      <c r="V55" s="4">
        <v>0</v>
      </c>
      <c r="W55" s="11">
        <f>V55</f>
        <v>0</v>
      </c>
      <c r="X55" s="4">
        <v>96</v>
      </c>
      <c r="Y55" s="4">
        <v>33</v>
      </c>
      <c r="Z55" s="11">
        <f>Y55</f>
        <v>33</v>
      </c>
      <c r="AA55" s="18">
        <f>AA28*'S&amp;R'!C30/100</f>
        <v>2.681855088626546</v>
      </c>
      <c r="AB55" s="18">
        <f>AB28*'S&amp;R'!H30/100</f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92</v>
      </c>
      <c r="AJ55" s="4">
        <v>0</v>
      </c>
      <c r="AK55" s="4">
        <v>0</v>
      </c>
      <c r="AL55" s="4">
        <v>0</v>
      </c>
      <c r="AM55" s="4">
        <v>1</v>
      </c>
      <c r="AN55" s="4">
        <v>1</v>
      </c>
      <c r="AO55" s="4">
        <v>0</v>
      </c>
      <c r="AP55" s="4">
        <v>5</v>
      </c>
      <c r="AQ55" s="4">
        <v>0</v>
      </c>
      <c r="AR55" s="4">
        <v>2</v>
      </c>
      <c r="AS55" s="4">
        <v>0</v>
      </c>
      <c r="AT55" s="4">
        <v>1</v>
      </c>
      <c r="AU55" s="4">
        <v>0</v>
      </c>
      <c r="AV55" s="4">
        <v>0</v>
      </c>
      <c r="AW55" s="4">
        <v>2</v>
      </c>
      <c r="AX55" s="4">
        <v>0</v>
      </c>
      <c r="AY55" s="4"/>
      <c r="AZ55" s="4"/>
      <c r="BA55" s="4">
        <v>0</v>
      </c>
      <c r="BB55" s="11">
        <f>BA55</f>
        <v>0</v>
      </c>
      <c r="BC55" s="4">
        <v>0</v>
      </c>
      <c r="BD55" s="4"/>
      <c r="BE55" s="4">
        <v>0</v>
      </c>
      <c r="BF55" s="4">
        <v>0</v>
      </c>
      <c r="BG55" s="4">
        <v>0</v>
      </c>
      <c r="BH55" s="4">
        <v>143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11">
        <f>BO55</f>
        <v>0</v>
      </c>
      <c r="BQ55" s="4">
        <v>0</v>
      </c>
      <c r="BR55" s="11">
        <f>BQ55</f>
        <v>0</v>
      </c>
      <c r="BS55" s="4">
        <v>0</v>
      </c>
      <c r="BT55" s="7" t="s">
        <v>129</v>
      </c>
      <c r="BU55" s="7" t="s">
        <v>129</v>
      </c>
      <c r="BV55" s="4">
        <v>0</v>
      </c>
      <c r="BW55" s="4">
        <v>0</v>
      </c>
      <c r="BX55" s="11">
        <f>BW55</f>
        <v>0</v>
      </c>
      <c r="BY55" s="4">
        <v>0</v>
      </c>
      <c r="BZ55" s="4">
        <v>0</v>
      </c>
      <c r="CA55" s="11">
        <f>$BZ55</f>
        <v>0</v>
      </c>
      <c r="CB55" s="11">
        <f t="shared" si="27"/>
        <v>0</v>
      </c>
      <c r="CC55" s="11">
        <f t="shared" si="27"/>
        <v>0</v>
      </c>
      <c r="CD55" s="11">
        <f t="shared" si="27"/>
        <v>0</v>
      </c>
      <c r="CE55" s="11">
        <f t="shared" si="27"/>
        <v>0</v>
      </c>
      <c r="CF55" s="11">
        <f>BO55</f>
        <v>0</v>
      </c>
      <c r="CG55" s="11">
        <f>BV55</f>
        <v>0</v>
      </c>
      <c r="CH55" s="4">
        <v>0</v>
      </c>
      <c r="CI55" s="4">
        <v>0</v>
      </c>
      <c r="CJ55" s="4">
        <v>0</v>
      </c>
      <c r="CK55" s="4">
        <v>4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</row>
    <row r="56" spans="1:102" ht="12.75">
      <c r="A56" s="34" t="s">
        <v>29</v>
      </c>
      <c r="B56" s="4">
        <v>10</v>
      </c>
      <c r="C56" s="4">
        <v>0</v>
      </c>
      <c r="D56" s="4">
        <v>5</v>
      </c>
      <c r="E56" s="4">
        <v>5</v>
      </c>
      <c r="F56" s="4">
        <v>0</v>
      </c>
      <c r="G56" s="4">
        <v>45</v>
      </c>
      <c r="H56" s="4">
        <v>27</v>
      </c>
      <c r="I56" s="4">
        <v>10</v>
      </c>
      <c r="J56" s="4">
        <v>0</v>
      </c>
      <c r="K56" s="4">
        <v>57</v>
      </c>
      <c r="L56" s="4">
        <v>19</v>
      </c>
      <c r="M56" s="11">
        <f>L56</f>
        <v>19</v>
      </c>
      <c r="N56" s="4">
        <v>63</v>
      </c>
      <c r="O56" s="4">
        <v>129</v>
      </c>
      <c r="P56" s="4">
        <v>0</v>
      </c>
      <c r="Q56" s="4">
        <v>140</v>
      </c>
      <c r="R56" s="11">
        <f>Q56</f>
        <v>140</v>
      </c>
      <c r="S56" s="4">
        <v>3</v>
      </c>
      <c r="T56" s="11">
        <f>K56+N56</f>
        <v>120</v>
      </c>
      <c r="U56" s="4">
        <v>6</v>
      </c>
      <c r="V56" s="4">
        <v>25</v>
      </c>
      <c r="W56" s="11">
        <f>V56</f>
        <v>25</v>
      </c>
      <c r="X56" s="4">
        <v>22</v>
      </c>
      <c r="Y56" s="4">
        <v>58</v>
      </c>
      <c r="Z56" s="11">
        <f>Y56</f>
        <v>58</v>
      </c>
      <c r="AA56" s="18">
        <f>AA28*'S&amp;R'!D30/100</f>
        <v>15.076758401198758</v>
      </c>
      <c r="AB56" s="18">
        <f>AB28*'S&amp;R'!I30/100</f>
        <v>0.5085282656066898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103</v>
      </c>
      <c r="AJ56" s="4">
        <v>34</v>
      </c>
      <c r="AK56" s="4">
        <v>25</v>
      </c>
      <c r="AL56" s="4">
        <v>59</v>
      </c>
      <c r="AM56" s="4">
        <v>14</v>
      </c>
      <c r="AN56" s="4">
        <v>0</v>
      </c>
      <c r="AO56" s="4">
        <v>0</v>
      </c>
      <c r="AP56" s="4">
        <v>761</v>
      </c>
      <c r="AQ56" s="4">
        <v>0</v>
      </c>
      <c r="AR56" s="4">
        <v>35</v>
      </c>
      <c r="AS56" s="4">
        <v>0</v>
      </c>
      <c r="AT56" s="4">
        <v>9</v>
      </c>
      <c r="AU56" s="4">
        <v>3</v>
      </c>
      <c r="AV56" s="4">
        <v>2</v>
      </c>
      <c r="AW56" s="4">
        <v>0</v>
      </c>
      <c r="AX56" s="4">
        <v>0</v>
      </c>
      <c r="AY56" s="4"/>
      <c r="AZ56" s="4"/>
      <c r="BA56" s="4">
        <v>29</v>
      </c>
      <c r="BB56" s="11">
        <f>BA56</f>
        <v>29</v>
      </c>
      <c r="BC56" s="4">
        <v>0</v>
      </c>
      <c r="BD56" s="4"/>
      <c r="BE56" s="4">
        <v>2</v>
      </c>
      <c r="BF56" s="4">
        <v>1</v>
      </c>
      <c r="BG56" s="4">
        <v>0</v>
      </c>
      <c r="BH56" s="4">
        <v>2253</v>
      </c>
      <c r="BI56" s="4">
        <v>9</v>
      </c>
      <c r="BJ56" s="4">
        <v>12</v>
      </c>
      <c r="BK56" s="4">
        <v>0</v>
      </c>
      <c r="BL56" s="4">
        <v>0</v>
      </c>
      <c r="BM56" s="4">
        <v>3</v>
      </c>
      <c r="BN56" s="4">
        <v>0</v>
      </c>
      <c r="BO56" s="4">
        <v>14</v>
      </c>
      <c r="BP56" s="11">
        <f>BO56</f>
        <v>14</v>
      </c>
      <c r="BQ56" s="4">
        <v>8</v>
      </c>
      <c r="BR56" s="11">
        <f>BQ56</f>
        <v>8</v>
      </c>
      <c r="BS56" s="4">
        <v>1</v>
      </c>
      <c r="BT56" s="7" t="s">
        <v>129</v>
      </c>
      <c r="BU56" s="7" t="s">
        <v>129</v>
      </c>
      <c r="BV56" s="4">
        <v>0</v>
      </c>
      <c r="BW56" s="4">
        <v>0</v>
      </c>
      <c r="BX56" s="11">
        <f>BW56</f>
        <v>0</v>
      </c>
      <c r="BY56" s="4">
        <v>0</v>
      </c>
      <c r="BZ56" s="4">
        <v>2</v>
      </c>
      <c r="CA56" s="11">
        <f>$BZ56</f>
        <v>2</v>
      </c>
      <c r="CB56" s="11">
        <f t="shared" si="27"/>
        <v>2</v>
      </c>
      <c r="CC56" s="11">
        <f t="shared" si="27"/>
        <v>2</v>
      </c>
      <c r="CD56" s="11">
        <f t="shared" si="27"/>
        <v>2</v>
      </c>
      <c r="CE56" s="11">
        <f t="shared" si="27"/>
        <v>2</v>
      </c>
      <c r="CF56" s="11">
        <f>BO56</f>
        <v>14</v>
      </c>
      <c r="CG56" s="11">
        <f>BV56</f>
        <v>0</v>
      </c>
      <c r="CH56" s="4">
        <v>0</v>
      </c>
      <c r="CI56" s="4">
        <v>20</v>
      </c>
      <c r="CJ56" s="4">
        <v>0</v>
      </c>
      <c r="CK56" s="4">
        <v>102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</row>
    <row r="57" spans="1:102" ht="12.75">
      <c r="A57" s="34" t="s">
        <v>30</v>
      </c>
      <c r="B57" s="4">
        <v>0</v>
      </c>
      <c r="C57" s="4">
        <v>0</v>
      </c>
      <c r="D57" s="4">
        <v>0</v>
      </c>
      <c r="E57" s="4">
        <v>1</v>
      </c>
      <c r="F57" s="4">
        <v>0</v>
      </c>
      <c r="G57" s="4">
        <v>7</v>
      </c>
      <c r="H57" s="4">
        <v>0</v>
      </c>
      <c r="I57" s="4">
        <v>2</v>
      </c>
      <c r="J57" s="4">
        <v>0</v>
      </c>
      <c r="K57" s="4">
        <v>6</v>
      </c>
      <c r="L57" s="4">
        <v>4</v>
      </c>
      <c r="M57" s="11">
        <f>L57</f>
        <v>4</v>
      </c>
      <c r="N57" s="4">
        <v>9</v>
      </c>
      <c r="O57" s="4">
        <v>2</v>
      </c>
      <c r="P57" s="4">
        <v>0</v>
      </c>
      <c r="Q57" s="4">
        <v>3</v>
      </c>
      <c r="R57" s="11">
        <f>Q57</f>
        <v>3</v>
      </c>
      <c r="S57" s="4">
        <v>0</v>
      </c>
      <c r="T57" s="11">
        <f>K57+N57</f>
        <v>15</v>
      </c>
      <c r="U57" s="4">
        <v>0</v>
      </c>
      <c r="V57" s="4">
        <v>0</v>
      </c>
      <c r="W57" s="11">
        <f>V57</f>
        <v>0</v>
      </c>
      <c r="X57" s="4">
        <v>0</v>
      </c>
      <c r="Y57" s="4">
        <v>7</v>
      </c>
      <c r="Z57" s="11">
        <f>Y57</f>
        <v>7</v>
      </c>
      <c r="AA57" s="18">
        <f>AA28*'S&amp;R'!E30/100</f>
        <v>0.08361418863622727</v>
      </c>
      <c r="AB57" s="18">
        <f>AB28*'S&amp;R'!J30/100</f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/>
      <c r="AZ57" s="4"/>
      <c r="BA57" s="4">
        <v>7</v>
      </c>
      <c r="BB57" s="11">
        <f>BA57</f>
        <v>7</v>
      </c>
      <c r="BC57" s="4">
        <v>0</v>
      </c>
      <c r="BD57" s="4"/>
      <c r="BE57" s="4">
        <v>0</v>
      </c>
      <c r="BF57" s="4">
        <v>0</v>
      </c>
      <c r="BG57" s="4">
        <v>0</v>
      </c>
      <c r="BH57" s="4">
        <v>102</v>
      </c>
      <c r="BI57" s="4">
        <v>3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11">
        <f>BO57</f>
        <v>0</v>
      </c>
      <c r="BQ57" s="4">
        <v>0</v>
      </c>
      <c r="BR57" s="11">
        <f>BQ57</f>
        <v>0</v>
      </c>
      <c r="BS57" s="4">
        <v>0</v>
      </c>
      <c r="BT57" s="7" t="s">
        <v>129</v>
      </c>
      <c r="BU57" s="7" t="s">
        <v>129</v>
      </c>
      <c r="BV57" s="4">
        <v>0</v>
      </c>
      <c r="BW57" s="4">
        <v>0</v>
      </c>
      <c r="BX57" s="11">
        <f>BW57</f>
        <v>0</v>
      </c>
      <c r="BY57" s="4">
        <v>0</v>
      </c>
      <c r="BZ57" s="4">
        <v>0</v>
      </c>
      <c r="CA57" s="11">
        <f>$BZ57</f>
        <v>0</v>
      </c>
      <c r="CB57" s="11">
        <f t="shared" si="27"/>
        <v>0</v>
      </c>
      <c r="CC57" s="11">
        <f t="shared" si="27"/>
        <v>0</v>
      </c>
      <c r="CD57" s="11">
        <f t="shared" si="27"/>
        <v>0</v>
      </c>
      <c r="CE57" s="11">
        <f t="shared" si="27"/>
        <v>0</v>
      </c>
      <c r="CF57" s="11">
        <f>BO57</f>
        <v>0</v>
      </c>
      <c r="CG57" s="11">
        <f>BV57</f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</row>
    <row r="58" spans="1:102" ht="12.75">
      <c r="A58" s="3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1:102" ht="12.75">
      <c r="A59" s="35" t="s">
        <v>127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1:102" ht="12.75">
      <c r="A60" s="34" t="s">
        <v>27</v>
      </c>
      <c r="B60" s="7">
        <f>IF(B$51=0,0,B$51*B54/SUM(B$54:B$57))</f>
        <v>0.015784858228588133</v>
      </c>
      <c r="C60" s="7">
        <f aca="true" t="shared" si="28" ref="C60:BM63">IF(C$51=0,0,C$51*C54/SUM(C$54:C$57))</f>
        <v>4.6160000000000005</v>
      </c>
      <c r="D60" s="7">
        <f t="shared" si="28"/>
        <v>3.865568181818182</v>
      </c>
      <c r="E60" s="7">
        <f t="shared" si="28"/>
        <v>0</v>
      </c>
      <c r="F60" s="7">
        <f t="shared" si="28"/>
        <v>0</v>
      </c>
      <c r="G60" s="7">
        <f t="shared" si="28"/>
        <v>2.185117183281132</v>
      </c>
      <c r="H60" s="7">
        <f t="shared" si="28"/>
        <v>43.85916824034335</v>
      </c>
      <c r="I60" s="7">
        <f t="shared" si="28"/>
        <v>0</v>
      </c>
      <c r="J60" s="7">
        <f t="shared" si="28"/>
        <v>0</v>
      </c>
      <c r="K60" s="7">
        <f t="shared" si="28"/>
        <v>0.04070753574024715</v>
      </c>
      <c r="L60" s="7">
        <f t="shared" si="28"/>
        <v>1.9899000000000002</v>
      </c>
      <c r="M60" s="7">
        <f t="shared" si="28"/>
        <v>1.0562225806451615</v>
      </c>
      <c r="N60" s="7">
        <f t="shared" si="28"/>
        <v>0.03772382221707134</v>
      </c>
      <c r="O60" s="7">
        <f t="shared" si="28"/>
        <v>17.901323316960415</v>
      </c>
      <c r="P60" s="7">
        <f t="shared" si="28"/>
        <v>4.133131470990428</v>
      </c>
      <c r="Q60" s="7">
        <f t="shared" si="28"/>
        <v>13.56497908171371</v>
      </c>
      <c r="R60" s="7">
        <f t="shared" si="28"/>
        <v>1.3564979081713713</v>
      </c>
      <c r="S60" s="7">
        <f t="shared" si="28"/>
        <v>0.09181167555430816</v>
      </c>
      <c r="T60" s="7">
        <f t="shared" si="28"/>
        <v>0.6925568526891153</v>
      </c>
      <c r="U60" s="7">
        <f t="shared" si="28"/>
        <v>0.2106790481717934</v>
      </c>
      <c r="V60" s="7">
        <f t="shared" si="28"/>
        <v>0.1836218741412476</v>
      </c>
      <c r="W60" s="7">
        <f t="shared" si="28"/>
        <v>0.03033800494641385</v>
      </c>
      <c r="X60" s="7">
        <f t="shared" si="28"/>
        <v>11.559165733000086</v>
      </c>
      <c r="Y60" s="7">
        <f t="shared" si="28"/>
        <v>1.409140829602095</v>
      </c>
      <c r="Z60" s="7">
        <f t="shared" si="28"/>
        <v>0.05514910872687336</v>
      </c>
      <c r="AA60" s="7">
        <f t="shared" si="28"/>
        <v>75.48989331467965</v>
      </c>
      <c r="AB60" s="7">
        <f t="shared" si="28"/>
        <v>11.32100214326042</v>
      </c>
      <c r="AC60" s="7">
        <f t="shared" si="28"/>
        <v>0</v>
      </c>
      <c r="AD60" s="7">
        <f t="shared" si="28"/>
        <v>1.7818155856209619</v>
      </c>
      <c r="AE60" s="7">
        <f t="shared" si="28"/>
        <v>0.10069294066695539</v>
      </c>
      <c r="AF60" s="7">
        <f t="shared" si="28"/>
        <v>0</v>
      </c>
      <c r="AG60" s="7">
        <f t="shared" si="28"/>
        <v>0</v>
      </c>
      <c r="AH60" s="7">
        <f t="shared" si="28"/>
        <v>168.67833814370348</v>
      </c>
      <c r="AI60" s="7">
        <f t="shared" si="28"/>
        <v>19.49282219245886</v>
      </c>
      <c r="AJ60" s="7">
        <f t="shared" si="28"/>
        <v>0.5171068934834974</v>
      </c>
      <c r="AK60" s="7">
        <f t="shared" si="28"/>
        <v>2.9688521739130436</v>
      </c>
      <c r="AL60" s="7">
        <f t="shared" si="28"/>
        <v>0.22646921873036546</v>
      </c>
      <c r="AM60" s="7">
        <f t="shared" si="28"/>
        <v>44.449513513513516</v>
      </c>
      <c r="AN60" s="7">
        <f t="shared" si="28"/>
        <v>4.9875</v>
      </c>
      <c r="AO60" s="7">
        <f t="shared" si="28"/>
        <v>0</v>
      </c>
      <c r="AP60" s="7">
        <f t="shared" si="28"/>
        <v>6.046140285452758</v>
      </c>
      <c r="AQ60" s="7">
        <f t="shared" si="28"/>
        <v>0</v>
      </c>
      <c r="AR60" s="7">
        <f t="shared" si="28"/>
        <v>0.2484500661160608</v>
      </c>
      <c r="AS60" s="7">
        <f t="shared" si="28"/>
        <v>0</v>
      </c>
      <c r="AT60" s="7">
        <f t="shared" si="28"/>
        <v>0.28772878024812676</v>
      </c>
      <c r="AU60" s="7">
        <f t="shared" si="28"/>
        <v>10.174772795366023</v>
      </c>
      <c r="AV60" s="7">
        <f t="shared" si="28"/>
        <v>0.8011300575118555</v>
      </c>
      <c r="AW60" s="7">
        <f t="shared" si="28"/>
        <v>0.6524655760856773</v>
      </c>
      <c r="AX60" s="7">
        <f t="shared" si="28"/>
        <v>18.48257980878302</v>
      </c>
      <c r="AY60" s="7"/>
      <c r="AZ60" s="7"/>
      <c r="BA60" s="7">
        <f t="shared" si="28"/>
        <v>0.9371615858625548</v>
      </c>
      <c r="BB60" s="7">
        <f>IF(BB$51=0,0,BB$51*BB54/SUM(BB$54:BB$57))</f>
        <v>0.20581712938560764</v>
      </c>
      <c r="BC60" s="7">
        <f t="shared" si="28"/>
        <v>0</v>
      </c>
      <c r="BD60" s="7"/>
      <c r="BE60" s="7">
        <f t="shared" si="28"/>
        <v>0.4273180242634315</v>
      </c>
      <c r="BF60" s="7">
        <f t="shared" si="28"/>
        <v>0.2220155925899435</v>
      </c>
      <c r="BG60" s="7">
        <f t="shared" si="28"/>
        <v>0</v>
      </c>
      <c r="BH60" s="7">
        <f t="shared" si="28"/>
        <v>137.6230835141757</v>
      </c>
      <c r="BI60" s="7">
        <f t="shared" si="28"/>
        <v>0.4635479951397327</v>
      </c>
      <c r="BJ60" s="7">
        <f t="shared" si="28"/>
        <v>0</v>
      </c>
      <c r="BK60" s="7">
        <f t="shared" si="28"/>
        <v>0.10129235068110375</v>
      </c>
      <c r="BL60" s="7">
        <f t="shared" si="28"/>
        <v>0</v>
      </c>
      <c r="BM60" s="7">
        <f t="shared" si="28"/>
        <v>0</v>
      </c>
      <c r="BN60" s="7">
        <f aca="true" t="shared" si="29" ref="BN60:BS63">IF(BN$51=0,0,BN$51*BN54/SUM(BN$54:BN$57))</f>
        <v>0</v>
      </c>
      <c r="BO60" s="7">
        <f t="shared" si="29"/>
        <v>2.9230799598974726</v>
      </c>
      <c r="BP60" s="7">
        <f t="shared" si="29"/>
        <v>1.7791314790707013</v>
      </c>
      <c r="BQ60" s="7">
        <f t="shared" si="29"/>
        <v>0</v>
      </c>
      <c r="BR60" s="7">
        <f t="shared" si="29"/>
        <v>0</v>
      </c>
      <c r="BS60" s="7">
        <f t="shared" si="29"/>
        <v>0</v>
      </c>
      <c r="BT60" s="7" t="s">
        <v>129</v>
      </c>
      <c r="BU60" s="7" t="s">
        <v>129</v>
      </c>
      <c r="BV60" s="7">
        <f aca="true" t="shared" si="30" ref="BV60:CX63">IF(BV$51=0,0,BV$51*BV54/SUM(BV$54:BV$57))</f>
        <v>0</v>
      </c>
      <c r="BW60" s="7">
        <f t="shared" si="30"/>
        <v>0</v>
      </c>
      <c r="BX60" s="7">
        <f>IF(BX$51=0,0,BX$51*BX54/SUM(BX$54:BX$57))</f>
        <v>0</v>
      </c>
      <c r="BY60" s="7">
        <f t="shared" si="30"/>
        <v>0</v>
      </c>
      <c r="BZ60" s="7">
        <f t="shared" si="30"/>
        <v>0</v>
      </c>
      <c r="CA60" s="7">
        <f t="shared" si="30"/>
        <v>0</v>
      </c>
      <c r="CB60" s="7">
        <f t="shared" si="30"/>
        <v>0</v>
      </c>
      <c r="CC60" s="7">
        <f t="shared" si="30"/>
        <v>0</v>
      </c>
      <c r="CD60" s="7">
        <f t="shared" si="30"/>
        <v>0</v>
      </c>
      <c r="CE60" s="7">
        <f t="shared" si="30"/>
        <v>0</v>
      </c>
      <c r="CF60" s="7">
        <f t="shared" si="30"/>
        <v>0.2398738437258894</v>
      </c>
      <c r="CG60" s="7">
        <f>IF(CG$51=0,0,CG$51*CG54/SUM(CG$54:CG$57))</f>
        <v>0</v>
      </c>
      <c r="CH60" s="7">
        <f t="shared" si="30"/>
        <v>0.0338863395693611</v>
      </c>
      <c r="CI60" s="7">
        <f t="shared" si="30"/>
        <v>3.4896483612368434</v>
      </c>
      <c r="CJ60" s="7">
        <f t="shared" si="30"/>
        <v>0</v>
      </c>
      <c r="CK60" s="7">
        <f t="shared" si="30"/>
        <v>0.6296764865353335</v>
      </c>
      <c r="CL60" s="7">
        <f t="shared" si="30"/>
        <v>0</v>
      </c>
      <c r="CM60" s="7">
        <f t="shared" si="30"/>
        <v>0</v>
      </c>
      <c r="CN60" s="7">
        <f t="shared" si="30"/>
        <v>0</v>
      </c>
      <c r="CO60" s="7">
        <f t="shared" si="30"/>
        <v>0</v>
      </c>
      <c r="CP60" s="7">
        <f t="shared" si="30"/>
        <v>0</v>
      </c>
      <c r="CQ60" s="7">
        <f t="shared" si="30"/>
        <v>0</v>
      </c>
      <c r="CR60" s="7">
        <f t="shared" si="30"/>
        <v>0</v>
      </c>
      <c r="CS60" s="7">
        <f t="shared" si="30"/>
        <v>0</v>
      </c>
      <c r="CT60" s="7">
        <f t="shared" si="30"/>
        <v>0</v>
      </c>
      <c r="CU60" s="7">
        <f t="shared" si="30"/>
        <v>0</v>
      </c>
      <c r="CV60" s="7">
        <f t="shared" si="30"/>
        <v>0</v>
      </c>
      <c r="CW60" s="7">
        <f t="shared" si="30"/>
        <v>0</v>
      </c>
      <c r="CX60" s="7">
        <f t="shared" si="30"/>
        <v>0</v>
      </c>
    </row>
    <row r="61" spans="1:102" ht="12.75">
      <c r="A61" s="34" t="s">
        <v>28</v>
      </c>
      <c r="B61" s="7">
        <f>IF(B$51=0,0,B$51*B55/SUM(B$54:B$57))</f>
        <v>0</v>
      </c>
      <c r="C61" s="7">
        <f t="shared" si="28"/>
        <v>0</v>
      </c>
      <c r="D61" s="7">
        <f t="shared" si="28"/>
        <v>0</v>
      </c>
      <c r="E61" s="7">
        <f t="shared" si="28"/>
        <v>0</v>
      </c>
      <c r="F61" s="7">
        <f t="shared" si="28"/>
        <v>0</v>
      </c>
      <c r="G61" s="7">
        <f t="shared" si="28"/>
        <v>0</v>
      </c>
      <c r="H61" s="7">
        <f t="shared" si="28"/>
        <v>0</v>
      </c>
      <c r="I61" s="7">
        <f t="shared" si="28"/>
        <v>0</v>
      </c>
      <c r="J61" s="7">
        <f t="shared" si="28"/>
        <v>0</v>
      </c>
      <c r="K61" s="7">
        <f t="shared" si="28"/>
        <v>0</v>
      </c>
      <c r="L61" s="7">
        <f t="shared" si="28"/>
        <v>0.08910000000000001</v>
      </c>
      <c r="M61" s="7">
        <f t="shared" si="28"/>
        <v>0.04729354838709678</v>
      </c>
      <c r="N61" s="7">
        <f t="shared" si="28"/>
        <v>0</v>
      </c>
      <c r="O61" s="7">
        <f t="shared" si="28"/>
        <v>0.7825715111239525</v>
      </c>
      <c r="P61" s="7">
        <f t="shared" si="28"/>
        <v>0.04239109201015823</v>
      </c>
      <c r="Q61" s="7">
        <f t="shared" si="28"/>
        <v>0.1595879891966319</v>
      </c>
      <c r="R61" s="7">
        <f t="shared" si="28"/>
        <v>0.015958798919663193</v>
      </c>
      <c r="S61" s="7">
        <f t="shared" si="28"/>
        <v>0</v>
      </c>
      <c r="T61" s="7">
        <f t="shared" si="28"/>
        <v>0</v>
      </c>
      <c r="U61" s="7">
        <f t="shared" si="28"/>
        <v>0</v>
      </c>
      <c r="V61" s="7">
        <f t="shared" si="28"/>
        <v>0</v>
      </c>
      <c r="W61" s="7">
        <f t="shared" si="28"/>
        <v>0</v>
      </c>
      <c r="X61" s="7">
        <f t="shared" si="28"/>
        <v>9.734034301473757</v>
      </c>
      <c r="Y61" s="7">
        <f t="shared" si="28"/>
        <v>3.8751372814057614</v>
      </c>
      <c r="Z61" s="7">
        <f t="shared" si="28"/>
        <v>0.15166004899890176</v>
      </c>
      <c r="AA61" s="7">
        <f t="shared" si="28"/>
        <v>0.7463820938370552</v>
      </c>
      <c r="AB61" s="7">
        <f t="shared" si="28"/>
        <v>0</v>
      </c>
      <c r="AC61" s="7">
        <f t="shared" si="28"/>
        <v>0</v>
      </c>
      <c r="AD61" s="7">
        <f t="shared" si="28"/>
        <v>0</v>
      </c>
      <c r="AE61" s="7">
        <f t="shared" si="28"/>
        <v>0</v>
      </c>
      <c r="AF61" s="7">
        <f t="shared" si="28"/>
        <v>0</v>
      </c>
      <c r="AG61" s="7">
        <f t="shared" si="28"/>
        <v>0</v>
      </c>
      <c r="AH61" s="7">
        <f t="shared" si="28"/>
        <v>0</v>
      </c>
      <c r="AI61" s="7">
        <f t="shared" si="28"/>
        <v>2.453269003702073</v>
      </c>
      <c r="AJ61" s="7">
        <f t="shared" si="28"/>
        <v>0</v>
      </c>
      <c r="AK61" s="7">
        <f t="shared" si="28"/>
        <v>0</v>
      </c>
      <c r="AL61" s="7">
        <f t="shared" si="28"/>
        <v>0</v>
      </c>
      <c r="AM61" s="7">
        <f t="shared" si="28"/>
        <v>2.0204324324324325</v>
      </c>
      <c r="AN61" s="7">
        <f t="shared" si="28"/>
        <v>0.0525</v>
      </c>
      <c r="AO61" s="7">
        <f t="shared" si="28"/>
        <v>0</v>
      </c>
      <c r="AP61" s="7">
        <f t="shared" si="28"/>
        <v>0.4875919585042547</v>
      </c>
      <c r="AQ61" s="7">
        <f t="shared" si="28"/>
        <v>0</v>
      </c>
      <c r="AR61" s="7">
        <f t="shared" si="28"/>
        <v>0.09938002644642431</v>
      </c>
      <c r="AS61" s="7">
        <f t="shared" si="28"/>
        <v>0</v>
      </c>
      <c r="AT61" s="7">
        <f t="shared" si="28"/>
        <v>0.09590959341604226</v>
      </c>
      <c r="AU61" s="7">
        <f t="shared" si="28"/>
        <v>0</v>
      </c>
      <c r="AV61" s="7">
        <f t="shared" si="28"/>
        <v>0</v>
      </c>
      <c r="AW61" s="7">
        <f t="shared" si="28"/>
        <v>0.16311639402141934</v>
      </c>
      <c r="AX61" s="7">
        <f t="shared" si="28"/>
        <v>0</v>
      </c>
      <c r="AY61" s="7"/>
      <c r="AZ61" s="7"/>
      <c r="BA61" s="7">
        <f t="shared" si="28"/>
        <v>0</v>
      </c>
      <c r="BB61" s="7">
        <f>IF(BB$51=0,0,BB$51*BB55/SUM(BB$54:BB$57))</f>
        <v>0</v>
      </c>
      <c r="BC61" s="7">
        <f t="shared" si="28"/>
        <v>0</v>
      </c>
      <c r="BD61" s="7"/>
      <c r="BE61" s="7">
        <f t="shared" si="28"/>
        <v>0</v>
      </c>
      <c r="BF61" s="7">
        <f t="shared" si="28"/>
        <v>0</v>
      </c>
      <c r="BG61" s="7">
        <f t="shared" si="28"/>
        <v>0</v>
      </c>
      <c r="BH61" s="7">
        <f t="shared" si="28"/>
        <v>54.81922268113405</v>
      </c>
      <c r="BI61" s="7">
        <f t="shared" si="28"/>
        <v>0</v>
      </c>
      <c r="BJ61" s="7">
        <f t="shared" si="28"/>
        <v>0</v>
      </c>
      <c r="BK61" s="7">
        <f t="shared" si="28"/>
        <v>0.05064617534055187</v>
      </c>
      <c r="BL61" s="7">
        <f t="shared" si="28"/>
        <v>0</v>
      </c>
      <c r="BM61" s="7">
        <f t="shared" si="28"/>
        <v>0</v>
      </c>
      <c r="BN61" s="7">
        <f t="shared" si="29"/>
        <v>0</v>
      </c>
      <c r="BO61" s="7">
        <f t="shared" si="29"/>
        <v>0</v>
      </c>
      <c r="BP61" s="7">
        <f t="shared" si="29"/>
        <v>0</v>
      </c>
      <c r="BQ61" s="7">
        <f t="shared" si="29"/>
        <v>0</v>
      </c>
      <c r="BR61" s="7">
        <f t="shared" si="29"/>
        <v>0</v>
      </c>
      <c r="BS61" s="7">
        <f t="shared" si="29"/>
        <v>0</v>
      </c>
      <c r="BT61" s="7" t="s">
        <v>129</v>
      </c>
      <c r="BU61" s="7" t="s">
        <v>129</v>
      </c>
      <c r="BV61" s="7">
        <f t="shared" si="30"/>
        <v>0</v>
      </c>
      <c r="BW61" s="7">
        <f t="shared" si="30"/>
        <v>0</v>
      </c>
      <c r="BX61" s="7">
        <f>IF(BX$51=0,0,BX$51*BX55/SUM(BX$54:BX$57))</f>
        <v>0</v>
      </c>
      <c r="BY61" s="7">
        <f t="shared" si="30"/>
        <v>0</v>
      </c>
      <c r="BZ61" s="7">
        <f t="shared" si="30"/>
        <v>0</v>
      </c>
      <c r="CA61" s="7">
        <f t="shared" si="30"/>
        <v>0</v>
      </c>
      <c r="CB61" s="7">
        <f t="shared" si="30"/>
        <v>0</v>
      </c>
      <c r="CC61" s="7">
        <f t="shared" si="30"/>
        <v>0</v>
      </c>
      <c r="CD61" s="7">
        <f t="shared" si="30"/>
        <v>0</v>
      </c>
      <c r="CE61" s="7">
        <f t="shared" si="30"/>
        <v>0</v>
      </c>
      <c r="CF61" s="7">
        <f t="shared" si="30"/>
        <v>0</v>
      </c>
      <c r="CG61" s="7">
        <f>IF(CG$51=0,0,CG$51*CG55/SUM(CG$54:CG$57))</f>
        <v>0</v>
      </c>
      <c r="CH61" s="7">
        <f t="shared" si="30"/>
        <v>0</v>
      </c>
      <c r="CI61" s="7">
        <f t="shared" si="30"/>
        <v>0</v>
      </c>
      <c r="CJ61" s="7">
        <f t="shared" si="30"/>
        <v>0</v>
      </c>
      <c r="CK61" s="7">
        <f t="shared" si="30"/>
        <v>0.2518705946141334</v>
      </c>
      <c r="CL61" s="7">
        <f t="shared" si="30"/>
        <v>0</v>
      </c>
      <c r="CM61" s="7">
        <f t="shared" si="30"/>
        <v>0</v>
      </c>
      <c r="CN61" s="7">
        <f t="shared" si="30"/>
        <v>0</v>
      </c>
      <c r="CO61" s="7">
        <f t="shared" si="30"/>
        <v>0</v>
      </c>
      <c r="CP61" s="7">
        <f t="shared" si="30"/>
        <v>0</v>
      </c>
      <c r="CQ61" s="7">
        <f t="shared" si="30"/>
        <v>0</v>
      </c>
      <c r="CR61" s="7">
        <f t="shared" si="30"/>
        <v>0</v>
      </c>
      <c r="CS61" s="7">
        <f t="shared" si="30"/>
        <v>0</v>
      </c>
      <c r="CT61" s="7">
        <f t="shared" si="30"/>
        <v>0</v>
      </c>
      <c r="CU61" s="7">
        <f t="shared" si="30"/>
        <v>0</v>
      </c>
      <c r="CV61" s="7">
        <f t="shared" si="30"/>
        <v>0</v>
      </c>
      <c r="CW61" s="7">
        <f t="shared" si="30"/>
        <v>0</v>
      </c>
      <c r="CX61" s="7">
        <f t="shared" si="30"/>
        <v>0</v>
      </c>
    </row>
    <row r="62" spans="1:102" ht="12.75">
      <c r="A62" s="34" t="s">
        <v>29</v>
      </c>
      <c r="B62" s="7">
        <f>IF(B$51=0,0,B$51*B56/SUM(B$54:B$57))</f>
        <v>0.02630809704764689</v>
      </c>
      <c r="C62" s="7">
        <f t="shared" si="28"/>
        <v>0</v>
      </c>
      <c r="D62" s="7">
        <f t="shared" si="28"/>
        <v>1.1369318181818182</v>
      </c>
      <c r="E62" s="7">
        <f t="shared" si="28"/>
        <v>0.654</v>
      </c>
      <c r="F62" s="7">
        <f t="shared" si="28"/>
        <v>0</v>
      </c>
      <c r="G62" s="7">
        <f t="shared" si="28"/>
        <v>1.3656982395507076</v>
      </c>
      <c r="H62" s="7">
        <f t="shared" si="28"/>
        <v>5.748531759656652</v>
      </c>
      <c r="I62" s="7">
        <f t="shared" si="28"/>
        <v>0.22052927024859667</v>
      </c>
      <c r="J62" s="7">
        <f t="shared" si="28"/>
        <v>0</v>
      </c>
      <c r="K62" s="7">
        <f t="shared" si="28"/>
        <v>0.096680397383087</v>
      </c>
      <c r="L62" s="7">
        <f t="shared" si="28"/>
        <v>0.5643</v>
      </c>
      <c r="M62" s="7">
        <f t="shared" si="28"/>
        <v>0.2995258064516129</v>
      </c>
      <c r="N62" s="7">
        <f t="shared" si="28"/>
        <v>0.056585733325607006</v>
      </c>
      <c r="O62" s="7">
        <f t="shared" si="28"/>
        <v>12.618965616873735</v>
      </c>
      <c r="P62" s="7">
        <f t="shared" si="28"/>
        <v>0</v>
      </c>
      <c r="Q62" s="7">
        <f t="shared" si="28"/>
        <v>22.342318487528463</v>
      </c>
      <c r="R62" s="7">
        <f t="shared" si="28"/>
        <v>2.234231848752847</v>
      </c>
      <c r="S62" s="7">
        <f t="shared" si="28"/>
        <v>0.2754350266629245</v>
      </c>
      <c r="T62" s="7">
        <f t="shared" si="28"/>
        <v>1.2591942776165732</v>
      </c>
      <c r="U62" s="7">
        <f t="shared" si="28"/>
        <v>0.6320371445153802</v>
      </c>
      <c r="V62" s="7">
        <f t="shared" si="28"/>
        <v>4.5905468535311895</v>
      </c>
      <c r="W62" s="7">
        <f t="shared" si="28"/>
        <v>0.7584501236603463</v>
      </c>
      <c r="X62" s="7">
        <f t="shared" si="28"/>
        <v>2.2307161940877362</v>
      </c>
      <c r="Y62" s="7">
        <f t="shared" si="28"/>
        <v>6.810847343076793</v>
      </c>
      <c r="Z62" s="7">
        <f t="shared" si="28"/>
        <v>0.26655402551322127</v>
      </c>
      <c r="AA62" s="7">
        <f t="shared" si="28"/>
        <v>4.195984544983425</v>
      </c>
      <c r="AB62" s="7">
        <f t="shared" si="28"/>
        <v>0.12883781236269362</v>
      </c>
      <c r="AC62" s="7">
        <f t="shared" si="28"/>
        <v>0</v>
      </c>
      <c r="AD62" s="7">
        <f t="shared" si="28"/>
        <v>0</v>
      </c>
      <c r="AE62" s="7">
        <f t="shared" si="28"/>
        <v>0</v>
      </c>
      <c r="AF62" s="7">
        <f t="shared" si="28"/>
        <v>0</v>
      </c>
      <c r="AG62" s="7">
        <f t="shared" si="28"/>
        <v>0</v>
      </c>
      <c r="AH62" s="7">
        <f t="shared" si="28"/>
        <v>0</v>
      </c>
      <c r="AI62" s="7">
        <f t="shared" si="28"/>
        <v>2.7465946454490595</v>
      </c>
      <c r="AJ62" s="7">
        <f t="shared" si="28"/>
        <v>1.4651361982032427</v>
      </c>
      <c r="AK62" s="7">
        <f t="shared" si="28"/>
        <v>1.6868478260869566</v>
      </c>
      <c r="AL62" s="7">
        <f t="shared" si="28"/>
        <v>3.340420976272891</v>
      </c>
      <c r="AM62" s="7">
        <f t="shared" si="28"/>
        <v>28.286054054054055</v>
      </c>
      <c r="AN62" s="7">
        <f t="shared" si="28"/>
        <v>0</v>
      </c>
      <c r="AO62" s="7">
        <f t="shared" si="28"/>
        <v>0</v>
      </c>
      <c r="AP62" s="7">
        <f t="shared" si="28"/>
        <v>74.21149608434756</v>
      </c>
      <c r="AQ62" s="7">
        <f t="shared" si="28"/>
        <v>0</v>
      </c>
      <c r="AR62" s="7">
        <f t="shared" si="28"/>
        <v>1.7391504628124257</v>
      </c>
      <c r="AS62" s="7">
        <f t="shared" si="28"/>
        <v>0</v>
      </c>
      <c r="AT62" s="7">
        <f t="shared" si="28"/>
        <v>0.8631863407443804</v>
      </c>
      <c r="AU62" s="7">
        <f t="shared" si="28"/>
        <v>0.08478977329471686</v>
      </c>
      <c r="AV62" s="7">
        <f t="shared" si="28"/>
        <v>0.16022601150237112</v>
      </c>
      <c r="AW62" s="7">
        <f t="shared" si="28"/>
        <v>0</v>
      </c>
      <c r="AX62" s="7">
        <f t="shared" si="28"/>
        <v>0</v>
      </c>
      <c r="AY62" s="7"/>
      <c r="AZ62" s="7"/>
      <c r="BA62" s="7">
        <f t="shared" si="28"/>
        <v>1.2353493631824586</v>
      </c>
      <c r="BB62" s="7">
        <f>IF(BB$51=0,0,BB$51*BB56/SUM(BB$54:BB$57))</f>
        <v>0.2713043978264828</v>
      </c>
      <c r="BC62" s="7">
        <f t="shared" si="28"/>
        <v>0</v>
      </c>
      <c r="BD62" s="7"/>
      <c r="BE62" s="7">
        <f t="shared" si="28"/>
        <v>0.05697573656845754</v>
      </c>
      <c r="BF62" s="7">
        <f t="shared" si="28"/>
        <v>0.027751949073742937</v>
      </c>
      <c r="BG62" s="7">
        <f t="shared" si="28"/>
        <v>0</v>
      </c>
      <c r="BH62" s="7">
        <f t="shared" si="28"/>
        <v>863.6902706335316</v>
      </c>
      <c r="BI62" s="7">
        <f t="shared" si="28"/>
        <v>0.5959902794653706</v>
      </c>
      <c r="BJ62" s="7">
        <f t="shared" si="28"/>
        <v>1.3254965545196595</v>
      </c>
      <c r="BK62" s="7">
        <f t="shared" si="28"/>
        <v>0</v>
      </c>
      <c r="BL62" s="7">
        <f t="shared" si="28"/>
        <v>0</v>
      </c>
      <c r="BM62" s="7">
        <f t="shared" si="28"/>
        <v>0.4160871905380601</v>
      </c>
      <c r="BN62" s="7">
        <f t="shared" si="29"/>
        <v>0</v>
      </c>
      <c r="BO62" s="7">
        <f t="shared" si="29"/>
        <v>1.4111420496056764</v>
      </c>
      <c r="BP62" s="7">
        <f t="shared" si="29"/>
        <v>0.858891058861718</v>
      </c>
      <c r="BQ62" s="7">
        <f t="shared" si="29"/>
        <v>0.8365930250422492</v>
      </c>
      <c r="BR62" s="7">
        <f t="shared" si="29"/>
        <v>0.3011215240436319</v>
      </c>
      <c r="BS62" s="7">
        <f t="shared" si="29"/>
        <v>0</v>
      </c>
      <c r="BT62" s="7" t="s">
        <v>129</v>
      </c>
      <c r="BU62" s="7" t="s">
        <v>129</v>
      </c>
      <c r="BV62" s="7">
        <f t="shared" si="30"/>
        <v>0</v>
      </c>
      <c r="BW62" s="7">
        <f t="shared" si="30"/>
        <v>0</v>
      </c>
      <c r="BX62" s="7">
        <f>IF(BX$51=0,0,BX$51*BX56/SUM(BX$54:BX$57))</f>
        <v>0</v>
      </c>
      <c r="BY62" s="7">
        <f t="shared" si="30"/>
        <v>0</v>
      </c>
      <c r="BZ62" s="7">
        <f t="shared" si="30"/>
        <v>0</v>
      </c>
      <c r="CA62" s="7">
        <f t="shared" si="30"/>
        <v>0</v>
      </c>
      <c r="CB62" s="7">
        <f t="shared" si="30"/>
        <v>0</v>
      </c>
      <c r="CC62" s="7">
        <f t="shared" si="30"/>
        <v>0</v>
      </c>
      <c r="CD62" s="7">
        <f t="shared" si="30"/>
        <v>0</v>
      </c>
      <c r="CE62" s="7">
        <f t="shared" si="30"/>
        <v>0</v>
      </c>
      <c r="CF62" s="7">
        <f t="shared" si="30"/>
        <v>0.11580116593663625</v>
      </c>
      <c r="CG62" s="7">
        <f>IF(CG$51=0,0,CG$51*CG56/SUM(CG$54:CG$57))</f>
        <v>0</v>
      </c>
      <c r="CH62" s="7">
        <f t="shared" si="30"/>
        <v>0</v>
      </c>
      <c r="CI62" s="7">
        <f t="shared" si="30"/>
        <v>1.2244380214866117</v>
      </c>
      <c r="CJ62" s="7">
        <f t="shared" si="30"/>
        <v>0</v>
      </c>
      <c r="CK62" s="7">
        <f t="shared" si="30"/>
        <v>6.4227001626604014</v>
      </c>
      <c r="CL62" s="7">
        <f t="shared" si="30"/>
        <v>0</v>
      </c>
      <c r="CM62" s="7">
        <f t="shared" si="30"/>
        <v>0</v>
      </c>
      <c r="CN62" s="7">
        <f t="shared" si="30"/>
        <v>0</v>
      </c>
      <c r="CO62" s="7">
        <f t="shared" si="30"/>
        <v>0</v>
      </c>
      <c r="CP62" s="7">
        <f t="shared" si="30"/>
        <v>0</v>
      </c>
      <c r="CQ62" s="7">
        <f t="shared" si="30"/>
        <v>0</v>
      </c>
      <c r="CR62" s="7">
        <f t="shared" si="30"/>
        <v>0</v>
      </c>
      <c r="CS62" s="7">
        <f t="shared" si="30"/>
        <v>0</v>
      </c>
      <c r="CT62" s="7">
        <f t="shared" si="30"/>
        <v>0</v>
      </c>
      <c r="CU62" s="7">
        <f t="shared" si="30"/>
        <v>0</v>
      </c>
      <c r="CV62" s="7">
        <f t="shared" si="30"/>
        <v>0</v>
      </c>
      <c r="CW62" s="7">
        <f t="shared" si="30"/>
        <v>0</v>
      </c>
      <c r="CX62" s="7">
        <f t="shared" si="30"/>
        <v>0</v>
      </c>
    </row>
    <row r="63" spans="1:102" ht="12.75">
      <c r="A63" s="34" t="s">
        <v>30</v>
      </c>
      <c r="B63" s="7">
        <f>IF(B$51=0,0,B$51*B57/SUM(B$54:B$57))</f>
        <v>0</v>
      </c>
      <c r="C63" s="7">
        <f t="shared" si="28"/>
        <v>0</v>
      </c>
      <c r="D63" s="7">
        <f t="shared" si="28"/>
        <v>0</v>
      </c>
      <c r="E63" s="7">
        <f t="shared" si="28"/>
        <v>0.1308</v>
      </c>
      <c r="F63" s="7">
        <f t="shared" si="28"/>
        <v>0</v>
      </c>
      <c r="G63" s="7">
        <f t="shared" si="28"/>
        <v>0.2124419483745545</v>
      </c>
      <c r="H63" s="7">
        <f t="shared" si="28"/>
        <v>0</v>
      </c>
      <c r="I63" s="7">
        <f t="shared" si="28"/>
        <v>0.04410585404971933</v>
      </c>
      <c r="J63" s="7">
        <f t="shared" si="28"/>
        <v>0</v>
      </c>
      <c r="K63" s="7">
        <f t="shared" si="28"/>
        <v>0.010176883935061788</v>
      </c>
      <c r="L63" s="7">
        <f t="shared" si="28"/>
        <v>0.1188</v>
      </c>
      <c r="M63" s="7">
        <f t="shared" si="28"/>
        <v>0.06305806451612904</v>
      </c>
      <c r="N63" s="7">
        <f t="shared" si="28"/>
        <v>0.008083676189372429</v>
      </c>
      <c r="O63" s="7">
        <f t="shared" si="28"/>
        <v>0.19564287778098813</v>
      </c>
      <c r="P63" s="7">
        <f t="shared" si="28"/>
        <v>0</v>
      </c>
      <c r="Q63" s="7">
        <f t="shared" si="28"/>
        <v>0.47876396758989564</v>
      </c>
      <c r="R63" s="7">
        <f t="shared" si="28"/>
        <v>0.047876396758989574</v>
      </c>
      <c r="S63" s="7">
        <f t="shared" si="28"/>
        <v>0</v>
      </c>
      <c r="T63" s="7">
        <f t="shared" si="28"/>
        <v>0.15739928470207165</v>
      </c>
      <c r="U63" s="7">
        <f t="shared" si="28"/>
        <v>0</v>
      </c>
      <c r="V63" s="7">
        <f t="shared" si="28"/>
        <v>0</v>
      </c>
      <c r="W63" s="7">
        <f t="shared" si="28"/>
        <v>0</v>
      </c>
      <c r="X63" s="7">
        <f t="shared" si="28"/>
        <v>0</v>
      </c>
      <c r="Y63" s="7">
        <f t="shared" si="28"/>
        <v>0.8219988172678888</v>
      </c>
      <c r="Z63" s="7">
        <f t="shared" si="28"/>
        <v>0.032170313424009465</v>
      </c>
      <c r="AA63" s="7">
        <f t="shared" si="28"/>
        <v>0.023270509079129545</v>
      </c>
      <c r="AB63" s="7">
        <f t="shared" si="28"/>
        <v>0</v>
      </c>
      <c r="AC63" s="7">
        <f t="shared" si="28"/>
        <v>0</v>
      </c>
      <c r="AD63" s="7">
        <f t="shared" si="28"/>
        <v>0</v>
      </c>
      <c r="AE63" s="7">
        <f t="shared" si="28"/>
        <v>0</v>
      </c>
      <c r="AF63" s="7">
        <f t="shared" si="28"/>
        <v>0</v>
      </c>
      <c r="AG63" s="7">
        <f t="shared" si="28"/>
        <v>0</v>
      </c>
      <c r="AH63" s="7">
        <f t="shared" si="28"/>
        <v>0</v>
      </c>
      <c r="AI63" s="7">
        <f t="shared" si="28"/>
        <v>0</v>
      </c>
      <c r="AJ63" s="7">
        <f t="shared" si="28"/>
        <v>0</v>
      </c>
      <c r="AK63" s="7">
        <f t="shared" si="28"/>
        <v>0</v>
      </c>
      <c r="AL63" s="7">
        <f t="shared" si="28"/>
        <v>0</v>
      </c>
      <c r="AM63" s="7">
        <f t="shared" si="28"/>
        <v>0</v>
      </c>
      <c r="AN63" s="7">
        <f t="shared" si="28"/>
        <v>0</v>
      </c>
      <c r="AO63" s="7">
        <f t="shared" si="28"/>
        <v>0</v>
      </c>
      <c r="AP63" s="7">
        <f t="shared" si="28"/>
        <v>0</v>
      </c>
      <c r="AQ63" s="7">
        <f t="shared" si="28"/>
        <v>0</v>
      </c>
      <c r="AR63" s="7">
        <f t="shared" si="28"/>
        <v>0</v>
      </c>
      <c r="AS63" s="7">
        <f t="shared" si="28"/>
        <v>0</v>
      </c>
      <c r="AT63" s="7">
        <f t="shared" si="28"/>
        <v>0</v>
      </c>
      <c r="AU63" s="7">
        <f t="shared" si="28"/>
        <v>0</v>
      </c>
      <c r="AV63" s="7">
        <f t="shared" si="28"/>
        <v>0</v>
      </c>
      <c r="AW63" s="7">
        <f t="shared" si="28"/>
        <v>0</v>
      </c>
      <c r="AX63" s="7">
        <f t="shared" si="28"/>
        <v>0</v>
      </c>
      <c r="AY63" s="7"/>
      <c r="AZ63" s="7"/>
      <c r="BA63" s="7">
        <f t="shared" si="28"/>
        <v>0.2981877773199038</v>
      </c>
      <c r="BB63" s="7">
        <f>IF(BB$51=0,0,BB$51*BB57/SUM(BB$54:BB$57))</f>
        <v>0.06548726844087516</v>
      </c>
      <c r="BC63" s="7">
        <f t="shared" si="28"/>
        <v>0</v>
      </c>
      <c r="BD63" s="7"/>
      <c r="BE63" s="7">
        <f t="shared" si="28"/>
        <v>0</v>
      </c>
      <c r="BF63" s="7">
        <f t="shared" si="28"/>
        <v>0</v>
      </c>
      <c r="BG63" s="7">
        <f t="shared" si="28"/>
        <v>0</v>
      </c>
      <c r="BH63" s="7">
        <f t="shared" si="28"/>
        <v>39.10182317115855</v>
      </c>
      <c r="BI63" s="7">
        <f t="shared" si="28"/>
        <v>0.1986634264884569</v>
      </c>
      <c r="BJ63" s="7">
        <f t="shared" si="28"/>
        <v>0</v>
      </c>
      <c r="BK63" s="7">
        <f t="shared" si="28"/>
        <v>0</v>
      </c>
      <c r="BL63" s="7">
        <f t="shared" si="28"/>
        <v>0</v>
      </c>
      <c r="BM63" s="7">
        <f t="shared" si="28"/>
        <v>0</v>
      </c>
      <c r="BN63" s="7">
        <f t="shared" si="29"/>
        <v>0</v>
      </c>
      <c r="BO63" s="7">
        <f t="shared" si="29"/>
        <v>0</v>
      </c>
      <c r="BP63" s="7">
        <f t="shared" si="29"/>
        <v>0</v>
      </c>
      <c r="BQ63" s="7">
        <f t="shared" si="29"/>
        <v>0</v>
      </c>
      <c r="BR63" s="7">
        <f t="shared" si="29"/>
        <v>0</v>
      </c>
      <c r="BS63" s="7">
        <f t="shared" si="29"/>
        <v>0</v>
      </c>
      <c r="BT63" s="7" t="s">
        <v>129</v>
      </c>
      <c r="BU63" s="7" t="s">
        <v>129</v>
      </c>
      <c r="BV63" s="7">
        <f t="shared" si="30"/>
        <v>0</v>
      </c>
      <c r="BW63" s="7">
        <f t="shared" si="30"/>
        <v>0</v>
      </c>
      <c r="BX63" s="7">
        <f>IF(BX$51=0,0,BX$51*BX57/SUM(BX$54:BX$57))</f>
        <v>0</v>
      </c>
      <c r="BY63" s="7">
        <f t="shared" si="30"/>
        <v>0</v>
      </c>
      <c r="BZ63" s="7">
        <f t="shared" si="30"/>
        <v>0</v>
      </c>
      <c r="CA63" s="7">
        <f t="shared" si="30"/>
        <v>0</v>
      </c>
      <c r="CB63" s="7">
        <f t="shared" si="30"/>
        <v>0</v>
      </c>
      <c r="CC63" s="7">
        <f t="shared" si="30"/>
        <v>0</v>
      </c>
      <c r="CD63" s="7">
        <f t="shared" si="30"/>
        <v>0</v>
      </c>
      <c r="CE63" s="7">
        <f t="shared" si="30"/>
        <v>0</v>
      </c>
      <c r="CF63" s="7">
        <f t="shared" si="30"/>
        <v>0</v>
      </c>
      <c r="CG63" s="7">
        <f>IF(CG$51=0,0,CG$51*CG57/SUM(CG$54:CG$57))</f>
        <v>0</v>
      </c>
      <c r="CH63" s="7">
        <f t="shared" si="30"/>
        <v>0</v>
      </c>
      <c r="CI63" s="7">
        <f t="shared" si="30"/>
        <v>0</v>
      </c>
      <c r="CJ63" s="7">
        <f t="shared" si="30"/>
        <v>0</v>
      </c>
      <c r="CK63" s="7">
        <f t="shared" si="30"/>
        <v>0</v>
      </c>
      <c r="CL63" s="7">
        <f t="shared" si="30"/>
        <v>0</v>
      </c>
      <c r="CM63" s="7">
        <f t="shared" si="30"/>
        <v>0</v>
      </c>
      <c r="CN63" s="7">
        <f t="shared" si="30"/>
        <v>0</v>
      </c>
      <c r="CO63" s="7">
        <f t="shared" si="30"/>
        <v>0</v>
      </c>
      <c r="CP63" s="7">
        <f t="shared" si="30"/>
        <v>0</v>
      </c>
      <c r="CQ63" s="7">
        <f t="shared" si="30"/>
        <v>0</v>
      </c>
      <c r="CR63" s="7">
        <f t="shared" si="30"/>
        <v>0</v>
      </c>
      <c r="CS63" s="7">
        <f t="shared" si="30"/>
        <v>0</v>
      </c>
      <c r="CT63" s="7">
        <f t="shared" si="30"/>
        <v>0</v>
      </c>
      <c r="CU63" s="7">
        <f t="shared" si="30"/>
        <v>0</v>
      </c>
      <c r="CV63" s="7">
        <f t="shared" si="30"/>
        <v>0</v>
      </c>
      <c r="CW63" s="7">
        <f t="shared" si="30"/>
        <v>0</v>
      </c>
      <c r="CX63" s="7">
        <f t="shared" si="30"/>
        <v>0</v>
      </c>
    </row>
    <row r="64" spans="2:10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1:102" ht="12.75">
      <c r="A65" s="117" t="s">
        <v>297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1:102" ht="12.75">
      <c r="A66" s="118" t="s">
        <v>121</v>
      </c>
      <c r="B66" s="4">
        <v>0</v>
      </c>
      <c r="C66" s="4">
        <v>496</v>
      </c>
      <c r="D66" s="4">
        <v>0</v>
      </c>
      <c r="E66" s="4">
        <v>0</v>
      </c>
      <c r="F66" s="4">
        <v>0</v>
      </c>
      <c r="G66" s="4">
        <v>812</v>
      </c>
      <c r="H66" s="4">
        <v>0</v>
      </c>
      <c r="I66" s="4">
        <v>0</v>
      </c>
      <c r="J66" s="4">
        <v>0</v>
      </c>
      <c r="K66" s="4">
        <v>716</v>
      </c>
      <c r="L66" s="4">
        <v>0</v>
      </c>
      <c r="M66" s="11">
        <f>L66</f>
        <v>0</v>
      </c>
      <c r="N66" s="4">
        <v>0</v>
      </c>
      <c r="O66" s="4">
        <v>907</v>
      </c>
      <c r="P66" s="4">
        <v>0</v>
      </c>
      <c r="Q66" s="4">
        <v>0</v>
      </c>
      <c r="R66" s="11">
        <f>Q66</f>
        <v>0</v>
      </c>
      <c r="S66" s="4">
        <v>0</v>
      </c>
      <c r="T66" s="11">
        <f>K66+N66</f>
        <v>716</v>
      </c>
      <c r="U66" s="114">
        <v>0</v>
      </c>
      <c r="V66" s="4">
        <v>0</v>
      </c>
      <c r="W66" s="11">
        <f>V66</f>
        <v>0</v>
      </c>
      <c r="X66" s="4">
        <v>1389</v>
      </c>
      <c r="Y66" s="4">
        <v>0</v>
      </c>
      <c r="Z66" s="11">
        <f>Y66</f>
        <v>0</v>
      </c>
      <c r="AA66" s="18">
        <v>0</v>
      </c>
      <c r="AB66" s="18">
        <v>0</v>
      </c>
      <c r="AC66" s="4">
        <v>0</v>
      </c>
      <c r="AD66" s="4">
        <v>0</v>
      </c>
      <c r="AE66" s="4">
        <v>724</v>
      </c>
      <c r="AF66" s="4">
        <v>0</v>
      </c>
      <c r="AG66" s="4">
        <v>0</v>
      </c>
      <c r="AH66" s="4">
        <v>0</v>
      </c>
      <c r="AI66" s="4">
        <v>0</v>
      </c>
      <c r="AJ66" s="4">
        <v>56</v>
      </c>
      <c r="AK66" s="4">
        <v>12</v>
      </c>
      <c r="AL66" s="4">
        <v>0</v>
      </c>
      <c r="AM66" s="4">
        <v>0</v>
      </c>
      <c r="AN66" s="4">
        <v>75</v>
      </c>
      <c r="AO66" s="4">
        <v>2</v>
      </c>
      <c r="AP66" s="4">
        <v>40</v>
      </c>
      <c r="AQ66" s="4">
        <v>0</v>
      </c>
      <c r="AR66" s="4">
        <v>289</v>
      </c>
      <c r="AS66" s="4">
        <v>0</v>
      </c>
      <c r="AT66" s="4">
        <v>2491</v>
      </c>
      <c r="AU66" s="4">
        <v>161</v>
      </c>
      <c r="AV66" s="4">
        <v>0</v>
      </c>
      <c r="AW66" s="4">
        <v>87</v>
      </c>
      <c r="AX66" s="4">
        <v>0</v>
      </c>
      <c r="AY66" s="4"/>
      <c r="AZ66" s="4"/>
      <c r="BA66" s="4">
        <v>0</v>
      </c>
      <c r="BB66" s="11">
        <f>BA66</f>
        <v>0</v>
      </c>
      <c r="BC66" s="4">
        <v>0</v>
      </c>
      <c r="BD66" s="4"/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11">
        <f>BO66</f>
        <v>0</v>
      </c>
      <c r="BQ66" s="4">
        <v>0</v>
      </c>
      <c r="BR66" s="11">
        <f>BQ66</f>
        <v>0</v>
      </c>
      <c r="BS66" s="4">
        <v>0</v>
      </c>
      <c r="BT66" s="7" t="s">
        <v>129</v>
      </c>
      <c r="BU66" s="7" t="s">
        <v>129</v>
      </c>
      <c r="BV66" s="4">
        <v>0</v>
      </c>
      <c r="BW66" s="4">
        <v>0</v>
      </c>
      <c r="BX66" s="11">
        <f>BW66</f>
        <v>0</v>
      </c>
      <c r="BY66" s="4">
        <v>0</v>
      </c>
      <c r="BZ66" s="4">
        <v>0</v>
      </c>
      <c r="CA66" s="11">
        <f>$BZ66</f>
        <v>0</v>
      </c>
      <c r="CB66" s="11">
        <f>$BZ66</f>
        <v>0</v>
      </c>
      <c r="CC66" s="11">
        <f>$BZ66</f>
        <v>0</v>
      </c>
      <c r="CD66" s="11">
        <f>$BZ66</f>
        <v>0</v>
      </c>
      <c r="CE66" s="11">
        <f>$BZ66</f>
        <v>0</v>
      </c>
      <c r="CF66" s="11">
        <f>BO66</f>
        <v>0</v>
      </c>
      <c r="CG66" s="11">
        <f>BV66</f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</row>
    <row r="67" spans="1:255" ht="12.75">
      <c r="A67" s="118" t="s">
        <v>179</v>
      </c>
      <c r="B67" s="7">
        <f>IF(B66=0,0,(B16-B34-B51)*B66/(B66+B70))</f>
        <v>0</v>
      </c>
      <c r="C67" s="7">
        <f aca="true" t="shared" si="31" ref="C67:Z67">IF(C66=0,0,(C16-C34-C51)*C66/(C66+C70))</f>
        <v>37.57243021126225</v>
      </c>
      <c r="D67" s="7">
        <f t="shared" si="31"/>
        <v>0</v>
      </c>
      <c r="E67" s="7">
        <f t="shared" si="31"/>
        <v>0</v>
      </c>
      <c r="F67" s="7">
        <f t="shared" si="31"/>
        <v>0</v>
      </c>
      <c r="G67" s="7">
        <f t="shared" si="31"/>
        <v>24.620892854718413</v>
      </c>
      <c r="H67" s="7">
        <f t="shared" si="31"/>
        <v>0</v>
      </c>
      <c r="I67" s="7">
        <f t="shared" si="31"/>
        <v>0</v>
      </c>
      <c r="J67" s="7">
        <f t="shared" si="31"/>
        <v>0</v>
      </c>
      <c r="K67" s="7">
        <f t="shared" si="31"/>
        <v>1.2126837044906718</v>
      </c>
      <c r="L67" s="7">
        <f t="shared" si="31"/>
        <v>0</v>
      </c>
      <c r="M67" s="7">
        <f t="shared" si="31"/>
        <v>0</v>
      </c>
      <c r="N67" s="7">
        <f t="shared" si="31"/>
        <v>0</v>
      </c>
      <c r="O67" s="7">
        <f t="shared" si="31"/>
        <v>84.11836044817933</v>
      </c>
      <c r="P67" s="7">
        <f t="shared" si="31"/>
        <v>0</v>
      </c>
      <c r="Q67" s="7">
        <f t="shared" si="31"/>
        <v>0</v>
      </c>
      <c r="R67" s="7">
        <f t="shared" si="31"/>
        <v>0</v>
      </c>
      <c r="S67" s="7">
        <f t="shared" si="31"/>
        <v>0</v>
      </c>
      <c r="T67" s="7">
        <f t="shared" si="31"/>
        <v>7.328550023956667</v>
      </c>
      <c r="U67" s="7">
        <f t="shared" si="31"/>
        <v>0</v>
      </c>
      <c r="V67" s="7">
        <f t="shared" si="31"/>
        <v>0</v>
      </c>
      <c r="W67" s="7">
        <f t="shared" si="31"/>
        <v>0</v>
      </c>
      <c r="X67" s="7">
        <f t="shared" si="31"/>
        <v>137.19901497872627</v>
      </c>
      <c r="Y67" s="7">
        <f t="shared" si="31"/>
        <v>0</v>
      </c>
      <c r="Z67" s="7">
        <f t="shared" si="31"/>
        <v>0</v>
      </c>
      <c r="AA67" s="4">
        <v>0</v>
      </c>
      <c r="AB67" s="4">
        <v>0</v>
      </c>
      <c r="AC67" s="7">
        <f aca="true" t="shared" si="32" ref="AC67:AX67">IF(AC66=0,0,(AC16-AC34-AC51)*AC66/(AC66+AC70))</f>
        <v>0</v>
      </c>
      <c r="AD67" s="7">
        <f t="shared" si="32"/>
        <v>0</v>
      </c>
      <c r="AE67" s="7">
        <f t="shared" si="32"/>
        <v>72.90168904287572</v>
      </c>
      <c r="AF67" s="7">
        <f t="shared" si="32"/>
        <v>0</v>
      </c>
      <c r="AG67" s="7">
        <f t="shared" si="32"/>
        <v>0</v>
      </c>
      <c r="AH67" s="7">
        <f t="shared" si="32"/>
        <v>0</v>
      </c>
      <c r="AI67" s="7">
        <f t="shared" si="32"/>
        <v>0</v>
      </c>
      <c r="AJ67" s="7">
        <f t="shared" si="32"/>
        <v>2.406954948519323</v>
      </c>
      <c r="AK67" s="7">
        <f t="shared" si="32"/>
        <v>0.2648073095981339</v>
      </c>
      <c r="AL67" s="7">
        <f t="shared" si="32"/>
        <v>0</v>
      </c>
      <c r="AM67" s="7">
        <f t="shared" si="32"/>
        <v>0</v>
      </c>
      <c r="AN67" s="7">
        <f t="shared" si="32"/>
        <v>3.267664329485216</v>
      </c>
      <c r="AO67" s="7">
        <f t="shared" si="32"/>
        <v>0.37274074074074076</v>
      </c>
      <c r="AP67" s="7">
        <f t="shared" si="32"/>
        <v>3.900735668034038</v>
      </c>
      <c r="AQ67" s="7">
        <f t="shared" si="32"/>
        <v>0</v>
      </c>
      <c r="AR67" s="7">
        <f t="shared" si="32"/>
        <v>14.360413821508311</v>
      </c>
      <c r="AS67" s="7">
        <f t="shared" si="32"/>
        <v>0</v>
      </c>
      <c r="AT67" s="7">
        <f t="shared" si="32"/>
        <v>238.91079719936127</v>
      </c>
      <c r="AU67" s="7">
        <f t="shared" si="32"/>
        <v>4.550384500149805</v>
      </c>
      <c r="AV67" s="7">
        <f t="shared" si="32"/>
        <v>0</v>
      </c>
      <c r="AW67" s="7">
        <f t="shared" si="32"/>
        <v>7.09556313993174</v>
      </c>
      <c r="AX67" s="7">
        <f t="shared" si="32"/>
        <v>0</v>
      </c>
      <c r="AY67" s="7"/>
      <c r="AZ67" s="7"/>
      <c r="BA67" s="7">
        <f>IF(BA66=0,0,(BA16-BA34-BA51)*BA66/(BA66+BA70))</f>
        <v>0</v>
      </c>
      <c r="BB67" s="7">
        <f>IF(BB66=0,0,(BB16-BB34-BB51)*BB66/(BB66+BB70))</f>
        <v>0</v>
      </c>
      <c r="BC67" s="7">
        <f>IF(BC66=0,0,(BC16-BC34-BC51)*BC66/(BC66+BC70))</f>
        <v>0</v>
      </c>
      <c r="BD67" s="7"/>
      <c r="BE67" s="7">
        <f aca="true" t="shared" si="33" ref="BE67:BS67">IF(BE66=0,0,(BE16-BE34-BE51)*BE66/(BE66+BE70))</f>
        <v>0</v>
      </c>
      <c r="BF67" s="7">
        <f t="shared" si="33"/>
        <v>0</v>
      </c>
      <c r="BG67" s="7">
        <f t="shared" si="33"/>
        <v>0</v>
      </c>
      <c r="BH67" s="7">
        <f t="shared" si="33"/>
        <v>0</v>
      </c>
      <c r="BI67" s="7">
        <f t="shared" si="33"/>
        <v>0</v>
      </c>
      <c r="BJ67" s="7">
        <f t="shared" si="33"/>
        <v>0</v>
      </c>
      <c r="BK67" s="7">
        <f t="shared" si="33"/>
        <v>0</v>
      </c>
      <c r="BL67" s="7">
        <f t="shared" si="33"/>
        <v>0</v>
      </c>
      <c r="BM67" s="7">
        <f t="shared" si="33"/>
        <v>0</v>
      </c>
      <c r="BN67" s="7">
        <f t="shared" si="33"/>
        <v>0</v>
      </c>
      <c r="BO67" s="7">
        <f t="shared" si="33"/>
        <v>0</v>
      </c>
      <c r="BP67" s="7">
        <f t="shared" si="33"/>
        <v>0</v>
      </c>
      <c r="BQ67" s="7">
        <f t="shared" si="33"/>
        <v>0</v>
      </c>
      <c r="BR67" s="7">
        <f t="shared" si="33"/>
        <v>0</v>
      </c>
      <c r="BS67" s="7">
        <f t="shared" si="33"/>
        <v>0</v>
      </c>
      <c r="BT67" s="7" t="s">
        <v>129</v>
      </c>
      <c r="BU67" s="7" t="s">
        <v>129</v>
      </c>
      <c r="BV67" s="7">
        <f aca="true" t="shared" si="34" ref="BV67:CX67">IF(BV66=0,0,(BV16-BV34-BV51)*BV66/(BV66+BV70))</f>
        <v>0</v>
      </c>
      <c r="BW67" s="7">
        <f t="shared" si="34"/>
        <v>0</v>
      </c>
      <c r="BX67" s="7">
        <f t="shared" si="34"/>
        <v>0</v>
      </c>
      <c r="BY67" s="7">
        <f t="shared" si="34"/>
        <v>0</v>
      </c>
      <c r="BZ67" s="7">
        <f t="shared" si="34"/>
        <v>0</v>
      </c>
      <c r="CA67" s="7">
        <f t="shared" si="34"/>
        <v>0</v>
      </c>
      <c r="CB67" s="7">
        <f t="shared" si="34"/>
        <v>0</v>
      </c>
      <c r="CC67" s="7">
        <f t="shared" si="34"/>
        <v>0</v>
      </c>
      <c r="CD67" s="7">
        <f t="shared" si="34"/>
        <v>0</v>
      </c>
      <c r="CE67" s="7">
        <f t="shared" si="34"/>
        <v>0</v>
      </c>
      <c r="CF67" s="7">
        <f t="shared" si="34"/>
        <v>0</v>
      </c>
      <c r="CG67" s="7">
        <f t="shared" si="34"/>
        <v>0</v>
      </c>
      <c r="CH67" s="7">
        <f t="shared" si="34"/>
        <v>0</v>
      </c>
      <c r="CI67" s="7">
        <f t="shared" si="34"/>
        <v>0</v>
      </c>
      <c r="CJ67" s="7">
        <f t="shared" si="34"/>
        <v>0</v>
      </c>
      <c r="CK67" s="7">
        <f t="shared" si="34"/>
        <v>0</v>
      </c>
      <c r="CL67" s="7">
        <f t="shared" si="34"/>
        <v>0</v>
      </c>
      <c r="CM67" s="7">
        <f t="shared" si="34"/>
        <v>0</v>
      </c>
      <c r="CN67" s="7">
        <f t="shared" si="34"/>
        <v>0</v>
      </c>
      <c r="CO67" s="7">
        <f t="shared" si="34"/>
        <v>0</v>
      </c>
      <c r="CP67" s="7">
        <f t="shared" si="34"/>
        <v>0</v>
      </c>
      <c r="CQ67" s="7">
        <f t="shared" si="34"/>
        <v>0</v>
      </c>
      <c r="CR67" s="7">
        <f t="shared" si="34"/>
        <v>0</v>
      </c>
      <c r="CS67" s="7">
        <f t="shared" si="34"/>
        <v>0</v>
      </c>
      <c r="CT67" s="7">
        <f t="shared" si="34"/>
        <v>0</v>
      </c>
      <c r="CU67" s="7">
        <f t="shared" si="34"/>
        <v>0</v>
      </c>
      <c r="CV67" s="7">
        <f t="shared" si="34"/>
        <v>0</v>
      </c>
      <c r="CW67" s="7">
        <f t="shared" si="34"/>
        <v>0</v>
      </c>
      <c r="CX67" s="7">
        <f t="shared" si="34"/>
        <v>0</v>
      </c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102" ht="12.75">
      <c r="A69" s="19" t="s">
        <v>130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255" ht="12.75">
      <c r="A70" s="19" t="s">
        <v>0</v>
      </c>
      <c r="B70" s="1">
        <f>SUM(B71:B74)</f>
        <v>3334</v>
      </c>
      <c r="C70" s="1">
        <f aca="true" t="shared" si="35" ref="C70:BM70">SUM(C71:C74)</f>
        <v>4207</v>
      </c>
      <c r="D70" s="1">
        <f t="shared" si="35"/>
        <v>4898</v>
      </c>
      <c r="E70" s="1">
        <f t="shared" si="35"/>
        <v>2697</v>
      </c>
      <c r="F70" s="1">
        <f t="shared" si="35"/>
        <v>1749</v>
      </c>
      <c r="G70" s="1">
        <f t="shared" si="35"/>
        <v>7905</v>
      </c>
      <c r="H70" s="1">
        <f t="shared" si="35"/>
        <v>15273</v>
      </c>
      <c r="I70" s="1">
        <f t="shared" si="35"/>
        <v>2274</v>
      </c>
      <c r="J70" s="1">
        <f t="shared" si="35"/>
        <v>2324</v>
      </c>
      <c r="K70" s="1">
        <f t="shared" si="35"/>
        <v>23598</v>
      </c>
      <c r="L70" s="1">
        <f t="shared" si="35"/>
        <v>11185</v>
      </c>
      <c r="M70" s="78">
        <f t="shared" si="35"/>
        <v>11185</v>
      </c>
      <c r="N70" s="1">
        <f t="shared" si="35"/>
        <v>34244</v>
      </c>
      <c r="O70" s="1">
        <f t="shared" si="35"/>
        <v>18028</v>
      </c>
      <c r="P70" s="1">
        <f t="shared" si="35"/>
        <v>20209</v>
      </c>
      <c r="Q70" s="1">
        <f t="shared" si="35"/>
        <v>35958</v>
      </c>
      <c r="R70" s="78">
        <f t="shared" si="35"/>
        <v>35958</v>
      </c>
      <c r="S70" s="1">
        <f t="shared" si="35"/>
        <v>28337</v>
      </c>
      <c r="T70" s="78">
        <f t="shared" si="35"/>
        <v>57842</v>
      </c>
      <c r="U70" s="1">
        <f t="shared" si="35"/>
        <v>6756</v>
      </c>
      <c r="V70" s="1">
        <f t="shared" si="35"/>
        <v>54474</v>
      </c>
      <c r="W70" s="78">
        <f t="shared" si="35"/>
        <v>54474</v>
      </c>
      <c r="X70" s="1">
        <f t="shared" si="35"/>
        <v>19598</v>
      </c>
      <c r="Y70" s="1">
        <f t="shared" si="35"/>
        <v>57923</v>
      </c>
      <c r="Z70" s="78">
        <f t="shared" si="35"/>
        <v>57923</v>
      </c>
      <c r="AA70" s="77">
        <f t="shared" si="35"/>
        <v>5662.509999519687</v>
      </c>
      <c r="AB70" s="77">
        <f t="shared" si="35"/>
        <v>152.4860999999998</v>
      </c>
      <c r="AC70" s="1">
        <f t="shared" si="35"/>
        <v>51084</v>
      </c>
      <c r="AD70" s="1">
        <f t="shared" si="35"/>
        <v>27218</v>
      </c>
      <c r="AE70" s="1">
        <f t="shared" si="35"/>
        <v>3736</v>
      </c>
      <c r="AF70" s="1">
        <f t="shared" si="35"/>
        <v>94139</v>
      </c>
      <c r="AG70" s="1">
        <f t="shared" si="35"/>
        <v>22142</v>
      </c>
      <c r="AH70" s="1">
        <f t="shared" si="35"/>
        <v>25240</v>
      </c>
      <c r="AI70" s="1">
        <f t="shared" si="35"/>
        <v>473978</v>
      </c>
      <c r="AJ70" s="1">
        <f t="shared" si="35"/>
        <v>720955</v>
      </c>
      <c r="AK70" s="1">
        <f t="shared" si="35"/>
        <v>300039</v>
      </c>
      <c r="AL70" s="1">
        <f t="shared" si="35"/>
        <v>87351</v>
      </c>
      <c r="AM70" s="1">
        <f t="shared" si="35"/>
        <v>243976</v>
      </c>
      <c r="AN70" s="1">
        <f t="shared" si="35"/>
        <v>11194</v>
      </c>
      <c r="AO70" s="1">
        <f t="shared" si="35"/>
        <v>3372</v>
      </c>
      <c r="AP70" s="1">
        <f t="shared" si="35"/>
        <v>112260</v>
      </c>
      <c r="AQ70" s="1">
        <f t="shared" si="35"/>
        <v>31588</v>
      </c>
      <c r="AR70" s="1">
        <f t="shared" si="35"/>
        <v>184035</v>
      </c>
      <c r="AS70" s="1">
        <f t="shared" si="35"/>
        <v>25630</v>
      </c>
      <c r="AT70" s="1">
        <f t="shared" si="35"/>
        <v>37974</v>
      </c>
      <c r="AU70" s="1">
        <f t="shared" si="35"/>
        <v>27493</v>
      </c>
      <c r="AV70" s="1">
        <f t="shared" si="35"/>
        <v>19574</v>
      </c>
      <c r="AW70" s="1">
        <f t="shared" si="35"/>
        <v>8344</v>
      </c>
      <c r="AX70" s="1">
        <f t="shared" si="35"/>
        <v>11918</v>
      </c>
      <c r="AY70" s="1"/>
      <c r="AZ70" s="1"/>
      <c r="BA70" s="1">
        <f t="shared" si="35"/>
        <v>104258</v>
      </c>
      <c r="BB70" s="78">
        <f t="shared" si="35"/>
        <v>104258</v>
      </c>
      <c r="BC70" s="1">
        <f t="shared" si="35"/>
        <v>46756</v>
      </c>
      <c r="BD70" s="1"/>
      <c r="BE70" s="1">
        <f t="shared" si="35"/>
        <v>36905</v>
      </c>
      <c r="BF70" s="1">
        <f t="shared" si="35"/>
        <v>13937</v>
      </c>
      <c r="BG70" s="1">
        <f t="shared" si="35"/>
        <v>322</v>
      </c>
      <c r="BH70" s="1">
        <f t="shared" si="35"/>
        <v>102156</v>
      </c>
      <c r="BI70" s="1">
        <f t="shared" si="35"/>
        <v>29578</v>
      </c>
      <c r="BJ70" s="1">
        <f t="shared" si="35"/>
        <v>14789</v>
      </c>
      <c r="BK70" s="1">
        <f t="shared" si="35"/>
        <v>2852</v>
      </c>
      <c r="BL70" s="1">
        <f t="shared" si="35"/>
        <v>9893</v>
      </c>
      <c r="BM70" s="1">
        <f t="shared" si="35"/>
        <v>507208</v>
      </c>
      <c r="BN70" s="1">
        <f aca="true" t="shared" si="36" ref="BN70:CX70">SUM(BN71:BN74)</f>
        <v>421328</v>
      </c>
      <c r="BO70" s="1">
        <f t="shared" si="36"/>
        <v>2050739</v>
      </c>
      <c r="BP70" s="78">
        <f t="shared" si="36"/>
        <v>2050739</v>
      </c>
      <c r="BQ70" s="1">
        <f t="shared" si="36"/>
        <v>13010</v>
      </c>
      <c r="BR70" s="78">
        <f t="shared" si="36"/>
        <v>13010</v>
      </c>
      <c r="BS70" s="1">
        <f t="shared" si="36"/>
        <v>5725</v>
      </c>
      <c r="BT70" s="21" t="s">
        <v>129</v>
      </c>
      <c r="BU70" s="21" t="s">
        <v>129</v>
      </c>
      <c r="BV70" s="1">
        <f t="shared" si="36"/>
        <v>487078</v>
      </c>
      <c r="BW70" s="1">
        <f t="shared" si="36"/>
        <v>170593</v>
      </c>
      <c r="BX70" s="78">
        <f>SUM(BX71:BX74)</f>
        <v>170593</v>
      </c>
      <c r="BY70" s="1">
        <f t="shared" si="36"/>
        <v>44557</v>
      </c>
      <c r="BZ70" s="1">
        <f t="shared" si="36"/>
        <v>110795</v>
      </c>
      <c r="CA70" s="78">
        <f aca="true" t="shared" si="37" ref="CA70:CG70">SUM(CA71:CA74)</f>
        <v>110795</v>
      </c>
      <c r="CB70" s="78">
        <f t="shared" si="37"/>
        <v>110795</v>
      </c>
      <c r="CC70" s="78">
        <f t="shared" si="37"/>
        <v>110795</v>
      </c>
      <c r="CD70" s="78">
        <f t="shared" si="37"/>
        <v>110795</v>
      </c>
      <c r="CE70" s="78">
        <f t="shared" si="37"/>
        <v>110795</v>
      </c>
      <c r="CF70" s="78">
        <f t="shared" si="37"/>
        <v>2050739</v>
      </c>
      <c r="CG70" s="78">
        <f t="shared" si="37"/>
        <v>487078</v>
      </c>
      <c r="CH70" s="1">
        <f t="shared" si="36"/>
        <v>2823</v>
      </c>
      <c r="CI70" s="1">
        <f t="shared" si="36"/>
        <v>36538</v>
      </c>
      <c r="CJ70" s="1">
        <f t="shared" si="36"/>
        <v>5699</v>
      </c>
      <c r="CK70" s="1">
        <f t="shared" si="36"/>
        <v>54733</v>
      </c>
      <c r="CL70" s="1">
        <f t="shared" si="36"/>
        <v>4477</v>
      </c>
      <c r="CM70" s="1">
        <f t="shared" si="36"/>
        <v>8369</v>
      </c>
      <c r="CN70" s="1">
        <f t="shared" si="36"/>
        <v>37197</v>
      </c>
      <c r="CO70" s="1">
        <f t="shared" si="36"/>
        <v>7758</v>
      </c>
      <c r="CP70" s="1">
        <f t="shared" si="36"/>
        <v>5591</v>
      </c>
      <c r="CQ70" s="1">
        <f t="shared" si="36"/>
        <v>2035</v>
      </c>
      <c r="CR70" s="1">
        <f t="shared" si="36"/>
        <v>313</v>
      </c>
      <c r="CS70" s="1">
        <f t="shared" si="36"/>
        <v>223</v>
      </c>
      <c r="CT70" s="1">
        <f t="shared" si="36"/>
        <v>3964</v>
      </c>
      <c r="CU70" s="1">
        <f t="shared" si="36"/>
        <v>1314</v>
      </c>
      <c r="CV70" s="1">
        <f t="shared" si="36"/>
        <v>538</v>
      </c>
      <c r="CW70" s="1">
        <f t="shared" si="36"/>
        <v>4467</v>
      </c>
      <c r="CX70" s="1">
        <f t="shared" si="36"/>
        <v>1466</v>
      </c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102" ht="12.75">
      <c r="A71" s="20" t="s">
        <v>27</v>
      </c>
      <c r="B71" s="16">
        <v>2698</v>
      </c>
      <c r="C71" s="16">
        <v>3984</v>
      </c>
      <c r="D71" s="16">
        <v>4794</v>
      </c>
      <c r="E71" s="16">
        <v>2579</v>
      </c>
      <c r="F71" s="16">
        <v>1725</v>
      </c>
      <c r="G71" s="16">
        <v>4159</v>
      </c>
      <c r="H71" s="16">
        <v>14868</v>
      </c>
      <c r="I71" s="16">
        <v>2064</v>
      </c>
      <c r="J71" s="16">
        <v>2197</v>
      </c>
      <c r="K71" s="16">
        <v>5356</v>
      </c>
      <c r="L71" s="16">
        <v>9717</v>
      </c>
      <c r="M71" s="31">
        <v>9717</v>
      </c>
      <c r="N71" s="16">
        <v>5351</v>
      </c>
      <c r="O71" s="16">
        <v>15570</v>
      </c>
      <c r="P71" s="16">
        <v>7954</v>
      </c>
      <c r="Q71" s="16">
        <v>27963</v>
      </c>
      <c r="R71" s="31">
        <v>27963</v>
      </c>
      <c r="S71" s="16">
        <v>24526</v>
      </c>
      <c r="T71" s="11">
        <v>10707</v>
      </c>
      <c r="U71" s="16">
        <v>3040</v>
      </c>
      <c r="V71" s="16">
        <v>25331</v>
      </c>
      <c r="W71" s="31">
        <v>25331</v>
      </c>
      <c r="X71" s="16">
        <v>14632</v>
      </c>
      <c r="Y71" s="16">
        <v>4350</v>
      </c>
      <c r="Z71" s="31">
        <v>4350</v>
      </c>
      <c r="AA71" s="18">
        <v>4026.773755939127</v>
      </c>
      <c r="AB71" s="18">
        <v>146.70716159182138</v>
      </c>
      <c r="AC71" s="16">
        <v>10408</v>
      </c>
      <c r="AD71" s="16">
        <v>27110</v>
      </c>
      <c r="AE71" s="16">
        <v>3736</v>
      </c>
      <c r="AF71" s="16">
        <v>0</v>
      </c>
      <c r="AG71" s="16">
        <v>22101</v>
      </c>
      <c r="AH71" s="16">
        <v>2889</v>
      </c>
      <c r="AI71" s="16">
        <v>156942</v>
      </c>
      <c r="AJ71" s="16">
        <v>145725</v>
      </c>
      <c r="AK71" s="16">
        <v>69610</v>
      </c>
      <c r="AL71" s="16">
        <v>38627</v>
      </c>
      <c r="AM71" s="16">
        <v>191222</v>
      </c>
      <c r="AN71" s="16">
        <v>9800</v>
      </c>
      <c r="AO71" s="16">
        <v>918</v>
      </c>
      <c r="AP71" s="16">
        <v>28343</v>
      </c>
      <c r="AQ71" s="16">
        <v>14221</v>
      </c>
      <c r="AR71" s="16">
        <v>36668</v>
      </c>
      <c r="AS71" s="16">
        <v>4090</v>
      </c>
      <c r="AT71" s="16">
        <v>13584</v>
      </c>
      <c r="AU71" s="16">
        <v>11120</v>
      </c>
      <c r="AV71" s="16">
        <v>15749</v>
      </c>
      <c r="AW71" s="16">
        <v>6543</v>
      </c>
      <c r="AX71" s="16">
        <v>3276</v>
      </c>
      <c r="AY71" s="40"/>
      <c r="AZ71" s="16"/>
      <c r="BA71" s="16">
        <v>17543</v>
      </c>
      <c r="BB71" s="31">
        <v>17543</v>
      </c>
      <c r="BC71" s="16">
        <v>10817</v>
      </c>
      <c r="BD71" s="16"/>
      <c r="BE71" s="16">
        <v>12174</v>
      </c>
      <c r="BF71" s="16">
        <v>2075</v>
      </c>
      <c r="BG71" s="16">
        <v>188</v>
      </c>
      <c r="BH71" s="16">
        <v>8977</v>
      </c>
      <c r="BI71" s="16">
        <v>8105</v>
      </c>
      <c r="BJ71" s="16">
        <v>4776</v>
      </c>
      <c r="BK71" s="16">
        <v>1132</v>
      </c>
      <c r="BL71" s="16">
        <v>3180</v>
      </c>
      <c r="BM71" s="16">
        <v>94061</v>
      </c>
      <c r="BN71" s="16">
        <v>67260</v>
      </c>
      <c r="BO71" s="16">
        <v>323908</v>
      </c>
      <c r="BP71" s="11">
        <v>323908</v>
      </c>
      <c r="BQ71" s="16">
        <v>2800</v>
      </c>
      <c r="BR71" s="31">
        <v>2800</v>
      </c>
      <c r="BS71" s="16">
        <v>758</v>
      </c>
      <c r="BT71" s="7" t="s">
        <v>129</v>
      </c>
      <c r="BU71" s="7" t="s">
        <v>129</v>
      </c>
      <c r="BV71" s="16">
        <v>12406</v>
      </c>
      <c r="BW71" s="16">
        <v>0</v>
      </c>
      <c r="BX71" s="31">
        <v>0</v>
      </c>
      <c r="BY71" s="16">
        <v>1137</v>
      </c>
      <c r="BZ71" s="16">
        <v>17986</v>
      </c>
      <c r="CA71" s="11">
        <v>17986</v>
      </c>
      <c r="CB71" s="11">
        <v>17986</v>
      </c>
      <c r="CC71" s="11">
        <v>17986</v>
      </c>
      <c r="CD71" s="11">
        <v>17986</v>
      </c>
      <c r="CE71" s="11">
        <v>17986</v>
      </c>
      <c r="CF71" s="11">
        <v>323908</v>
      </c>
      <c r="CG71" s="11">
        <v>12406</v>
      </c>
      <c r="CH71" s="16">
        <v>711</v>
      </c>
      <c r="CI71" s="16">
        <v>5306</v>
      </c>
      <c r="CJ71" s="16">
        <v>1409</v>
      </c>
      <c r="CK71" s="16">
        <v>20378</v>
      </c>
      <c r="CL71" s="16">
        <v>1342</v>
      </c>
      <c r="CM71" s="16">
        <v>2368</v>
      </c>
      <c r="CN71" s="16">
        <v>12812</v>
      </c>
      <c r="CO71" s="16">
        <v>2880</v>
      </c>
      <c r="CP71" s="16">
        <v>1536</v>
      </c>
      <c r="CQ71" s="16">
        <v>555</v>
      </c>
      <c r="CR71" s="16">
        <v>47</v>
      </c>
      <c r="CS71" s="16">
        <v>33</v>
      </c>
      <c r="CT71" s="16">
        <v>1347</v>
      </c>
      <c r="CU71" s="16">
        <v>282</v>
      </c>
      <c r="CV71" s="16">
        <v>320</v>
      </c>
      <c r="CW71" s="16">
        <v>1724</v>
      </c>
      <c r="CX71" s="16">
        <v>341</v>
      </c>
    </row>
    <row r="72" spans="1:102" ht="12.75">
      <c r="A72" s="20" t="s">
        <v>28</v>
      </c>
      <c r="B72" s="16">
        <v>48</v>
      </c>
      <c r="C72" s="16">
        <v>0</v>
      </c>
      <c r="D72" s="16">
        <v>10</v>
      </c>
      <c r="E72" s="16">
        <v>69</v>
      </c>
      <c r="F72" s="16">
        <v>2</v>
      </c>
      <c r="G72" s="16">
        <v>56</v>
      </c>
      <c r="H72" s="16">
        <v>88</v>
      </c>
      <c r="I72" s="16">
        <v>145</v>
      </c>
      <c r="J72" s="16">
        <v>89</v>
      </c>
      <c r="K72" s="16">
        <v>10</v>
      </c>
      <c r="L72" s="16">
        <v>39</v>
      </c>
      <c r="M72" s="31">
        <v>39</v>
      </c>
      <c r="N72" s="16">
        <v>13</v>
      </c>
      <c r="O72" s="16">
        <v>243</v>
      </c>
      <c r="P72" s="16">
        <v>121</v>
      </c>
      <c r="Q72" s="16">
        <v>1284</v>
      </c>
      <c r="R72" s="31">
        <v>1284</v>
      </c>
      <c r="S72" s="16">
        <v>1734</v>
      </c>
      <c r="T72" s="11">
        <v>23</v>
      </c>
      <c r="U72" s="16">
        <v>128</v>
      </c>
      <c r="V72" s="16">
        <v>468</v>
      </c>
      <c r="W72" s="31">
        <v>468</v>
      </c>
      <c r="X72" s="16">
        <v>242</v>
      </c>
      <c r="Y72" s="16">
        <v>1</v>
      </c>
      <c r="Z72" s="31">
        <v>1</v>
      </c>
      <c r="AA72" s="18">
        <v>146.30822926190626</v>
      </c>
      <c r="AB72" s="18">
        <v>0.14590227234195693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40"/>
      <c r="AZ72" s="16"/>
      <c r="BA72" s="16">
        <v>0</v>
      </c>
      <c r="BB72" s="31">
        <v>0</v>
      </c>
      <c r="BC72" s="16">
        <v>0</v>
      </c>
      <c r="BD72" s="16"/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1</v>
      </c>
      <c r="BP72" s="11">
        <v>1</v>
      </c>
      <c r="BQ72" s="16">
        <v>0</v>
      </c>
      <c r="BR72" s="31">
        <v>0</v>
      </c>
      <c r="BS72" s="16">
        <v>0</v>
      </c>
      <c r="BT72" s="7" t="s">
        <v>129</v>
      </c>
      <c r="BU72" s="7" t="s">
        <v>129</v>
      </c>
      <c r="BV72" s="16">
        <v>0</v>
      </c>
      <c r="BW72" s="16">
        <v>0</v>
      </c>
      <c r="BX72" s="31">
        <v>0</v>
      </c>
      <c r="BY72" s="16">
        <v>0</v>
      </c>
      <c r="BZ72" s="16">
        <v>0</v>
      </c>
      <c r="CA72" s="11">
        <v>0</v>
      </c>
      <c r="CB72" s="11">
        <v>0</v>
      </c>
      <c r="CC72" s="11">
        <v>0</v>
      </c>
      <c r="CD72" s="11">
        <v>0</v>
      </c>
      <c r="CE72" s="11">
        <v>0</v>
      </c>
      <c r="CF72" s="11">
        <v>1</v>
      </c>
      <c r="CG72" s="11">
        <v>0</v>
      </c>
      <c r="CH72" s="16">
        <v>0</v>
      </c>
      <c r="CI72" s="16">
        <v>0</v>
      </c>
      <c r="CJ72" s="16">
        <v>0</v>
      </c>
      <c r="CK72" s="16">
        <v>147</v>
      </c>
      <c r="CL72" s="16">
        <v>0</v>
      </c>
      <c r="CM72" s="16">
        <v>0</v>
      </c>
      <c r="CN72" s="16">
        <v>0</v>
      </c>
      <c r="CO72" s="16">
        <v>3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</row>
    <row r="73" spans="1:102" ht="12.75">
      <c r="A73" s="20" t="s">
        <v>29</v>
      </c>
      <c r="B73" s="16">
        <v>121</v>
      </c>
      <c r="C73" s="16">
        <v>217</v>
      </c>
      <c r="D73" s="16">
        <v>88</v>
      </c>
      <c r="E73" s="16">
        <v>39</v>
      </c>
      <c r="F73" s="16">
        <v>21</v>
      </c>
      <c r="G73" s="16">
        <v>770</v>
      </c>
      <c r="H73" s="16">
        <v>293</v>
      </c>
      <c r="I73" s="16">
        <v>15</v>
      </c>
      <c r="J73" s="16">
        <v>34</v>
      </c>
      <c r="K73" s="16">
        <v>1926</v>
      </c>
      <c r="L73" s="16">
        <v>803</v>
      </c>
      <c r="M73" s="31">
        <v>803</v>
      </c>
      <c r="N73" s="16">
        <v>2048</v>
      </c>
      <c r="O73" s="16">
        <v>1497</v>
      </c>
      <c r="P73" s="16">
        <v>7346</v>
      </c>
      <c r="Q73" s="16">
        <v>4548</v>
      </c>
      <c r="R73" s="31">
        <v>4548</v>
      </c>
      <c r="S73" s="16">
        <v>1751</v>
      </c>
      <c r="T73" s="11">
        <v>3974</v>
      </c>
      <c r="U73" s="16">
        <v>886</v>
      </c>
      <c r="V73" s="16">
        <v>23526</v>
      </c>
      <c r="W73" s="31">
        <v>23526</v>
      </c>
      <c r="X73" s="16">
        <v>1826</v>
      </c>
      <c r="Y73" s="16">
        <v>3762</v>
      </c>
      <c r="Z73" s="31">
        <v>3762</v>
      </c>
      <c r="AA73" s="18">
        <v>1175.6783181744222</v>
      </c>
      <c r="AB73" s="18">
        <v>5.633036135836444</v>
      </c>
      <c r="AC73" s="16">
        <v>16</v>
      </c>
      <c r="AD73" s="16">
        <v>84</v>
      </c>
      <c r="AE73" s="16">
        <v>0</v>
      </c>
      <c r="AF73" s="16">
        <v>94139</v>
      </c>
      <c r="AG73" s="16">
        <v>41</v>
      </c>
      <c r="AH73" s="16">
        <v>11157</v>
      </c>
      <c r="AI73" s="16">
        <v>307567</v>
      </c>
      <c r="AJ73" s="16">
        <v>563481</v>
      </c>
      <c r="AK73" s="16">
        <v>224938</v>
      </c>
      <c r="AL73" s="16">
        <v>47599</v>
      </c>
      <c r="AM73" s="16">
        <v>46826</v>
      </c>
      <c r="AN73" s="16">
        <v>1257</v>
      </c>
      <c r="AO73" s="16">
        <v>2411</v>
      </c>
      <c r="AP73" s="16">
        <v>77720</v>
      </c>
      <c r="AQ73" s="16">
        <v>16748</v>
      </c>
      <c r="AR73" s="16">
        <v>145814</v>
      </c>
      <c r="AS73" s="16">
        <v>21394</v>
      </c>
      <c r="AT73" s="16">
        <v>22932</v>
      </c>
      <c r="AU73" s="16">
        <v>15783</v>
      </c>
      <c r="AV73" s="16">
        <v>3588</v>
      </c>
      <c r="AW73" s="16">
        <v>1683</v>
      </c>
      <c r="AX73" s="16">
        <v>8079</v>
      </c>
      <c r="AY73" s="40"/>
      <c r="AZ73" s="16"/>
      <c r="BA73" s="16">
        <v>82974</v>
      </c>
      <c r="BB73" s="31">
        <v>82974</v>
      </c>
      <c r="BC73" s="16">
        <v>35477</v>
      </c>
      <c r="BD73" s="16"/>
      <c r="BE73" s="16">
        <v>23982</v>
      </c>
      <c r="BF73" s="16">
        <v>11489</v>
      </c>
      <c r="BG73" s="16">
        <v>108</v>
      </c>
      <c r="BH73" s="16">
        <v>74063</v>
      </c>
      <c r="BI73" s="16">
        <v>20378</v>
      </c>
      <c r="BJ73" s="16">
        <v>9564</v>
      </c>
      <c r="BK73" s="16">
        <v>1539</v>
      </c>
      <c r="BL73" s="16">
        <v>6713</v>
      </c>
      <c r="BM73" s="16">
        <v>362360</v>
      </c>
      <c r="BN73" s="16">
        <v>315945</v>
      </c>
      <c r="BO73" s="16">
        <v>1559393</v>
      </c>
      <c r="BP73" s="11">
        <v>1559393</v>
      </c>
      <c r="BQ73" s="16">
        <v>9546</v>
      </c>
      <c r="BR73" s="31">
        <v>9546</v>
      </c>
      <c r="BS73" s="16">
        <v>1705</v>
      </c>
      <c r="BT73" s="7" t="s">
        <v>129</v>
      </c>
      <c r="BU73" s="7" t="s">
        <v>129</v>
      </c>
      <c r="BV73" s="16">
        <v>450804</v>
      </c>
      <c r="BW73" s="16">
        <v>166368</v>
      </c>
      <c r="BX73" s="31">
        <v>166368</v>
      </c>
      <c r="BY73" s="16">
        <v>43420</v>
      </c>
      <c r="BZ73" s="16">
        <v>51046</v>
      </c>
      <c r="CA73" s="11">
        <v>51046</v>
      </c>
      <c r="CB73" s="11">
        <v>51046</v>
      </c>
      <c r="CC73" s="11">
        <v>51046</v>
      </c>
      <c r="CD73" s="11">
        <v>51046</v>
      </c>
      <c r="CE73" s="11">
        <v>51046</v>
      </c>
      <c r="CF73" s="11">
        <v>1559393</v>
      </c>
      <c r="CG73" s="11">
        <v>450804</v>
      </c>
      <c r="CH73" s="16">
        <v>2099</v>
      </c>
      <c r="CI73" s="16">
        <v>30722</v>
      </c>
      <c r="CJ73" s="16">
        <v>4278</v>
      </c>
      <c r="CK73" s="16">
        <v>33276</v>
      </c>
      <c r="CL73" s="16">
        <v>3135</v>
      </c>
      <c r="CM73" s="16">
        <v>6001</v>
      </c>
      <c r="CN73" s="16">
        <v>24337</v>
      </c>
      <c r="CO73" s="16">
        <v>4763</v>
      </c>
      <c r="CP73" s="16">
        <v>4017</v>
      </c>
      <c r="CQ73" s="16">
        <v>1457</v>
      </c>
      <c r="CR73" s="16">
        <v>266</v>
      </c>
      <c r="CS73" s="16">
        <v>187</v>
      </c>
      <c r="CT73" s="16">
        <v>2559</v>
      </c>
      <c r="CU73" s="16">
        <v>1028</v>
      </c>
      <c r="CV73" s="16">
        <v>217</v>
      </c>
      <c r="CW73" s="16">
        <v>2726</v>
      </c>
      <c r="CX73" s="16">
        <v>1083</v>
      </c>
    </row>
    <row r="74" spans="1:102" ht="12.75">
      <c r="A74" s="20" t="s">
        <v>30</v>
      </c>
      <c r="B74" s="16">
        <v>467</v>
      </c>
      <c r="C74" s="16">
        <v>6</v>
      </c>
      <c r="D74" s="16">
        <v>6</v>
      </c>
      <c r="E74" s="16">
        <v>10</v>
      </c>
      <c r="F74" s="16">
        <v>1</v>
      </c>
      <c r="G74" s="16">
        <v>2920</v>
      </c>
      <c r="H74" s="16">
        <v>24</v>
      </c>
      <c r="I74" s="16">
        <v>50</v>
      </c>
      <c r="J74" s="16">
        <v>4</v>
      </c>
      <c r="K74" s="16">
        <v>16306</v>
      </c>
      <c r="L74" s="16">
        <v>626</v>
      </c>
      <c r="M74" s="31">
        <v>626</v>
      </c>
      <c r="N74" s="16">
        <v>26832</v>
      </c>
      <c r="O74" s="16">
        <v>718</v>
      </c>
      <c r="P74" s="16">
        <v>4788</v>
      </c>
      <c r="Q74" s="16">
        <v>2163</v>
      </c>
      <c r="R74" s="31">
        <v>2163</v>
      </c>
      <c r="S74" s="16">
        <v>326</v>
      </c>
      <c r="T74" s="11">
        <v>43138</v>
      </c>
      <c r="U74" s="16">
        <v>2702</v>
      </c>
      <c r="V74" s="16">
        <v>5149</v>
      </c>
      <c r="W74" s="31">
        <v>5149</v>
      </c>
      <c r="X74" s="16">
        <v>2898</v>
      </c>
      <c r="Y74" s="16">
        <v>49810</v>
      </c>
      <c r="Z74" s="31">
        <v>49810</v>
      </c>
      <c r="AA74" s="18">
        <v>313.7496961442307</v>
      </c>
      <c r="AB74" s="18">
        <v>0</v>
      </c>
      <c r="AC74" s="16">
        <v>40660</v>
      </c>
      <c r="AD74" s="16">
        <v>24</v>
      </c>
      <c r="AE74" s="16">
        <v>0</v>
      </c>
      <c r="AF74" s="16">
        <v>0</v>
      </c>
      <c r="AG74" s="16">
        <v>0</v>
      </c>
      <c r="AH74" s="16">
        <v>11194</v>
      </c>
      <c r="AI74" s="16">
        <v>9469</v>
      </c>
      <c r="AJ74" s="16">
        <v>11749</v>
      </c>
      <c r="AK74" s="16">
        <v>5491</v>
      </c>
      <c r="AL74" s="16">
        <v>1125</v>
      </c>
      <c r="AM74" s="16">
        <v>5928</v>
      </c>
      <c r="AN74" s="16">
        <v>137</v>
      </c>
      <c r="AO74" s="16">
        <v>43</v>
      </c>
      <c r="AP74" s="16">
        <v>6197</v>
      </c>
      <c r="AQ74" s="16">
        <v>619</v>
      </c>
      <c r="AR74" s="16">
        <v>1553</v>
      </c>
      <c r="AS74" s="16">
        <v>146</v>
      </c>
      <c r="AT74" s="16">
        <v>1458</v>
      </c>
      <c r="AU74" s="16">
        <v>590</v>
      </c>
      <c r="AV74" s="16">
        <v>237</v>
      </c>
      <c r="AW74" s="16">
        <v>118</v>
      </c>
      <c r="AX74" s="16">
        <v>563</v>
      </c>
      <c r="AY74" s="40"/>
      <c r="AZ74" s="16"/>
      <c r="BA74" s="16">
        <v>3741</v>
      </c>
      <c r="BB74" s="31">
        <v>3741</v>
      </c>
      <c r="BC74" s="16">
        <v>462</v>
      </c>
      <c r="BD74" s="16"/>
      <c r="BE74" s="16">
        <v>749</v>
      </c>
      <c r="BF74" s="16">
        <v>373</v>
      </c>
      <c r="BG74" s="16">
        <v>26</v>
      </c>
      <c r="BH74" s="16">
        <v>19116</v>
      </c>
      <c r="BI74" s="16">
        <v>1095</v>
      </c>
      <c r="BJ74" s="16">
        <v>449</v>
      </c>
      <c r="BK74" s="16">
        <v>181</v>
      </c>
      <c r="BL74" s="16">
        <v>0</v>
      </c>
      <c r="BM74" s="16">
        <v>50787</v>
      </c>
      <c r="BN74" s="16">
        <v>38123</v>
      </c>
      <c r="BO74" s="16">
        <v>167437</v>
      </c>
      <c r="BP74" s="11">
        <v>167437</v>
      </c>
      <c r="BQ74" s="16">
        <v>664</v>
      </c>
      <c r="BR74" s="31">
        <v>664</v>
      </c>
      <c r="BS74" s="16">
        <v>3262</v>
      </c>
      <c r="BT74" s="7" t="s">
        <v>129</v>
      </c>
      <c r="BU74" s="7" t="s">
        <v>129</v>
      </c>
      <c r="BV74" s="16">
        <v>23868</v>
      </c>
      <c r="BW74" s="16">
        <v>4225</v>
      </c>
      <c r="BX74" s="31">
        <v>4225</v>
      </c>
      <c r="BY74" s="16">
        <v>0</v>
      </c>
      <c r="BZ74" s="16">
        <v>41763</v>
      </c>
      <c r="CA74" s="11">
        <v>41763</v>
      </c>
      <c r="CB74" s="11">
        <v>41763</v>
      </c>
      <c r="CC74" s="11">
        <v>41763</v>
      </c>
      <c r="CD74" s="11">
        <v>41763</v>
      </c>
      <c r="CE74" s="11">
        <v>41763</v>
      </c>
      <c r="CF74" s="11">
        <v>167437</v>
      </c>
      <c r="CG74" s="11">
        <v>23868</v>
      </c>
      <c r="CH74" s="16">
        <v>13</v>
      </c>
      <c r="CI74" s="16">
        <v>510</v>
      </c>
      <c r="CJ74" s="16">
        <v>12</v>
      </c>
      <c r="CK74" s="16">
        <v>932</v>
      </c>
      <c r="CL74" s="16">
        <v>0</v>
      </c>
      <c r="CM74" s="16">
        <v>0</v>
      </c>
      <c r="CN74" s="16">
        <v>48</v>
      </c>
      <c r="CO74" s="16">
        <v>112</v>
      </c>
      <c r="CP74" s="16">
        <v>38</v>
      </c>
      <c r="CQ74" s="16">
        <v>23</v>
      </c>
      <c r="CR74" s="16">
        <v>0</v>
      </c>
      <c r="CS74" s="16">
        <v>3</v>
      </c>
      <c r="CT74" s="16">
        <v>58</v>
      </c>
      <c r="CU74" s="16">
        <v>4</v>
      </c>
      <c r="CV74" s="16">
        <v>1</v>
      </c>
      <c r="CW74" s="16">
        <v>17</v>
      </c>
      <c r="CX74" s="16">
        <v>42</v>
      </c>
    </row>
    <row r="75" spans="1:102" ht="12.75">
      <c r="A75" s="2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1:102" ht="12.75">
      <c r="A76" s="19" t="s">
        <v>131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</row>
    <row r="77" spans="1:102" ht="12.75">
      <c r="A77" s="19" t="s">
        <v>0</v>
      </c>
      <c r="B77" s="21">
        <f>B16-B34-B51-B67</f>
        <v>8.147907044723764</v>
      </c>
      <c r="C77" s="21">
        <f>C16-C34-C51-C67</f>
        <v>318.68389898947635</v>
      </c>
      <c r="D77" s="21">
        <f aca="true" t="shared" si="38" ref="D77:AX77">D16-D34-D51-D67</f>
        <v>540.0975</v>
      </c>
      <c r="E77" s="21">
        <f t="shared" si="38"/>
        <v>199.5572</v>
      </c>
      <c r="F77" s="21">
        <f t="shared" si="38"/>
        <v>64</v>
      </c>
      <c r="G77" s="21">
        <f t="shared" si="38"/>
        <v>239.68984977407518</v>
      </c>
      <c r="H77" s="21">
        <f t="shared" si="38"/>
        <v>2810.9823</v>
      </c>
      <c r="I77" s="21">
        <f t="shared" si="38"/>
        <v>44.45036487570169</v>
      </c>
      <c r="J77" s="21">
        <f t="shared" si="38"/>
        <v>17</v>
      </c>
      <c r="K77" s="21">
        <f t="shared" si="38"/>
        <v>39.967751478450936</v>
      </c>
      <c r="L77" s="21">
        <f t="shared" si="38"/>
        <v>250.6009</v>
      </c>
      <c r="M77" s="21">
        <f t="shared" si="38"/>
        <v>133.0169</v>
      </c>
      <c r="N77" s="21">
        <f t="shared" si="38"/>
        <v>30.463606768267947</v>
      </c>
      <c r="O77" s="21">
        <f t="shared" si="38"/>
        <v>1671.9799362290814</v>
      </c>
      <c r="P77" s="21">
        <f t="shared" si="38"/>
        <v>421.57847743699944</v>
      </c>
      <c r="Q77" s="21">
        <f t="shared" si="38"/>
        <v>5683.077350473971</v>
      </c>
      <c r="R77" s="21">
        <f t="shared" si="38"/>
        <v>573.846491553249</v>
      </c>
      <c r="S77" s="21">
        <f t="shared" si="38"/>
        <v>2577.377753297783</v>
      </c>
      <c r="T77" s="21">
        <f t="shared" si="38"/>
        <v>592.0362995610355</v>
      </c>
      <c r="U77" s="21">
        <f t="shared" si="38"/>
        <v>701.1992838073129</v>
      </c>
      <c r="V77" s="21">
        <f t="shared" si="38"/>
        <v>9917.995831272328</v>
      </c>
      <c r="W77" s="21">
        <f t="shared" si="38"/>
        <v>1652.632481450948</v>
      </c>
      <c r="X77" s="21">
        <f t="shared" si="38"/>
        <v>1935.8000687927124</v>
      </c>
      <c r="Y77" s="21">
        <f t="shared" si="38"/>
        <v>6801.805356086846</v>
      </c>
      <c r="Z77" s="21">
        <f t="shared" si="38"/>
        <v>266.2001520655571</v>
      </c>
      <c r="AA77" s="21">
        <f t="shared" si="38"/>
        <v>1575.922609591565</v>
      </c>
      <c r="AB77" s="21">
        <f t="shared" si="38"/>
        <v>38.63300600661923</v>
      </c>
      <c r="AC77" s="21">
        <f t="shared" si="38"/>
        <v>3354</v>
      </c>
      <c r="AD77" s="21">
        <f t="shared" si="38"/>
        <v>5388.606289936814</v>
      </c>
      <c r="AE77" s="21">
        <f t="shared" si="38"/>
        <v>376.18882633174536</v>
      </c>
      <c r="AF77" s="21">
        <f t="shared" si="38"/>
        <v>2710</v>
      </c>
      <c r="AG77" s="21">
        <f t="shared" si="38"/>
        <v>2695.426383132096</v>
      </c>
      <c r="AH77" s="21">
        <f t="shared" si="38"/>
        <v>12026.67021114993</v>
      </c>
      <c r="AI77" s="21">
        <f t="shared" si="38"/>
        <v>12467.296549158391</v>
      </c>
      <c r="AJ77" s="21">
        <f t="shared" si="38"/>
        <v>30987.610801959796</v>
      </c>
      <c r="AK77" s="21">
        <f t="shared" si="38"/>
        <v>6621.043363709542</v>
      </c>
      <c r="AL77" s="21">
        <f t="shared" si="38"/>
        <v>4932.542109804997</v>
      </c>
      <c r="AM77" s="21">
        <f t="shared" si="38"/>
        <v>33824.390507491975</v>
      </c>
      <c r="AN77" s="21">
        <f t="shared" si="38"/>
        <v>487.7097933901001</v>
      </c>
      <c r="AO77" s="21">
        <f t="shared" si="38"/>
        <v>628.4408888888889</v>
      </c>
      <c r="AP77" s="21">
        <f t="shared" si="38"/>
        <v>10947.414652337528</v>
      </c>
      <c r="AQ77" s="21">
        <f t="shared" si="38"/>
        <v>3188</v>
      </c>
      <c r="AR77" s="21">
        <f t="shared" si="38"/>
        <v>9144.701583533848</v>
      </c>
      <c r="AS77" s="21">
        <f t="shared" si="38"/>
        <v>2538.019493177388</v>
      </c>
      <c r="AT77" s="21">
        <f t="shared" si="38"/>
        <v>3642.0709003807888</v>
      </c>
      <c r="AU77" s="21">
        <f t="shared" si="38"/>
        <v>777.0417457305504</v>
      </c>
      <c r="AV77" s="21">
        <f t="shared" si="38"/>
        <v>1568.131974573706</v>
      </c>
      <c r="AW77" s="21">
        <f t="shared" si="38"/>
        <v>680.5215958573614</v>
      </c>
      <c r="AX77" s="21">
        <f t="shared" si="38"/>
        <v>519.517420191217</v>
      </c>
      <c r="AY77" s="21"/>
      <c r="AZ77" s="21"/>
      <c r="BA77" s="21">
        <f aca="true" t="shared" si="39" ref="BA77:CX77">BA16-BA34-BA51-BA67</f>
        <v>4432.529301273635</v>
      </c>
      <c r="BB77" s="21">
        <f t="shared" si="39"/>
        <v>973.657391204347</v>
      </c>
      <c r="BC77" s="21">
        <f t="shared" si="39"/>
        <v>2509</v>
      </c>
      <c r="BD77" s="21"/>
      <c r="BE77" s="21">
        <f t="shared" si="39"/>
        <v>1046.5157062391681</v>
      </c>
      <c r="BF77" s="21">
        <f t="shared" si="39"/>
        <v>382.7502324583363</v>
      </c>
      <c r="BG77" s="21">
        <f t="shared" si="39"/>
        <v>10.932098765432098</v>
      </c>
      <c r="BH77" s="21">
        <f t="shared" si="39"/>
        <v>13281.108</v>
      </c>
      <c r="BI77" s="21">
        <f t="shared" si="39"/>
        <v>1955.7417982989064</v>
      </c>
      <c r="BJ77" s="21">
        <f t="shared" si="39"/>
        <v>1628.6745034454802</v>
      </c>
      <c r="BK77" s="21">
        <f t="shared" si="39"/>
        <v>139.84806147397833</v>
      </c>
      <c r="BL77" s="21">
        <f t="shared" si="39"/>
        <v>1017</v>
      </c>
      <c r="BM77" s="21">
        <f t="shared" si="39"/>
        <v>70347.58391280947</v>
      </c>
      <c r="BN77" s="21">
        <f t="shared" si="39"/>
        <v>0</v>
      </c>
      <c r="BO77" s="21">
        <f t="shared" si="39"/>
        <v>206706.0025475925</v>
      </c>
      <c r="BP77" s="21">
        <f t="shared" si="39"/>
        <v>125811.52793993005</v>
      </c>
      <c r="BQ77" s="21">
        <f t="shared" si="39"/>
        <v>1360.5094069749578</v>
      </c>
      <c r="BR77" s="21">
        <f t="shared" si="39"/>
        <v>489.69887847595635</v>
      </c>
      <c r="BS77" s="21">
        <f t="shared" si="39"/>
        <v>0</v>
      </c>
      <c r="BT77" s="21" t="s">
        <v>129</v>
      </c>
      <c r="BU77" s="21" t="s">
        <v>129</v>
      </c>
      <c r="BV77" s="21">
        <f t="shared" si="39"/>
        <v>41137</v>
      </c>
      <c r="BW77" s="21">
        <f t="shared" si="39"/>
        <v>4519</v>
      </c>
      <c r="BX77" s="21">
        <f t="shared" si="39"/>
        <v>1314</v>
      </c>
      <c r="BY77" s="21">
        <f t="shared" si="39"/>
        <v>265.296</v>
      </c>
      <c r="BZ77" s="21">
        <f t="shared" si="39"/>
        <v>0</v>
      </c>
      <c r="CA77" s="21">
        <f t="shared" si="39"/>
        <v>0</v>
      </c>
      <c r="CB77" s="21">
        <f t="shared" si="39"/>
        <v>0</v>
      </c>
      <c r="CC77" s="21">
        <f t="shared" si="39"/>
        <v>0</v>
      </c>
      <c r="CD77" s="21">
        <f t="shared" si="39"/>
        <v>0</v>
      </c>
      <c r="CE77" s="21">
        <f t="shared" si="39"/>
        <v>0</v>
      </c>
      <c r="CF77" s="21">
        <f t="shared" si="39"/>
        <v>16962.71194512368</v>
      </c>
      <c r="CG77" s="21">
        <f t="shared" si="39"/>
        <v>1100</v>
      </c>
      <c r="CH77" s="21">
        <f t="shared" si="39"/>
        <v>95.66113660430639</v>
      </c>
      <c r="CI77" s="21">
        <f t="shared" si="39"/>
        <v>2236.925821453891</v>
      </c>
      <c r="CJ77" s="21">
        <f t="shared" si="39"/>
        <v>264</v>
      </c>
      <c r="CK77" s="21">
        <f t="shared" si="39"/>
        <v>3446.408313753841</v>
      </c>
      <c r="CL77" s="21">
        <f t="shared" si="39"/>
        <v>191</v>
      </c>
      <c r="CM77" s="21">
        <f t="shared" si="39"/>
        <v>197</v>
      </c>
      <c r="CN77" s="21">
        <f t="shared" si="39"/>
        <v>911.9264516129032</v>
      </c>
      <c r="CO77" s="21">
        <f t="shared" si="39"/>
        <v>957.1367596918803</v>
      </c>
      <c r="CP77" s="21">
        <f t="shared" si="39"/>
        <v>269</v>
      </c>
      <c r="CQ77" s="21">
        <f t="shared" si="39"/>
        <v>104</v>
      </c>
      <c r="CR77" s="21">
        <f t="shared" si="39"/>
        <v>53</v>
      </c>
      <c r="CS77" s="21">
        <f t="shared" si="39"/>
        <v>4</v>
      </c>
      <c r="CT77" s="21">
        <f t="shared" si="39"/>
        <v>817</v>
      </c>
      <c r="CU77" s="21">
        <f t="shared" si="39"/>
        <v>120</v>
      </c>
      <c r="CV77" s="21">
        <f t="shared" si="39"/>
        <v>5</v>
      </c>
      <c r="CW77" s="21">
        <f t="shared" si="39"/>
        <v>696</v>
      </c>
      <c r="CX77" s="21">
        <f t="shared" si="39"/>
        <v>189</v>
      </c>
    </row>
    <row r="78" spans="1:102" ht="12.75">
      <c r="A78" s="20" t="s">
        <v>27</v>
      </c>
      <c r="B78" s="7">
        <f aca="true" t="shared" si="40" ref="B78:C81">IF(B$77=0,0,B$77*B71/SUM(B$71:B$74))</f>
        <v>6.593597242550905</v>
      </c>
      <c r="C78" s="7">
        <f t="shared" si="40"/>
        <v>301.7914555678806</v>
      </c>
      <c r="D78" s="7">
        <f aca="true" t="shared" si="41" ref="D78:BN81">IF(D$77=0,0,D$77*D71/SUM(D$71:D$74))</f>
        <v>528.6295253164557</v>
      </c>
      <c r="E78" s="7">
        <f t="shared" si="41"/>
        <v>190.82611004820168</v>
      </c>
      <c r="F78" s="7">
        <f t="shared" si="41"/>
        <v>63.12178387650086</v>
      </c>
      <c r="G78" s="7">
        <f t="shared" si="41"/>
        <v>126.10627263888409</v>
      </c>
      <c r="H78" s="7">
        <f t="shared" si="41"/>
        <v>2736.4424040070717</v>
      </c>
      <c r="I78" s="7">
        <f t="shared" si="41"/>
        <v>40.34544991356565</v>
      </c>
      <c r="J78" s="7">
        <f t="shared" si="41"/>
        <v>16.070998278829602</v>
      </c>
      <c r="K78" s="7">
        <f t="shared" si="41"/>
        <v>9.07141609113413</v>
      </c>
      <c r="L78" s="7">
        <f t="shared" si="41"/>
        <v>217.71023203397405</v>
      </c>
      <c r="M78" s="7">
        <f t="shared" si="41"/>
        <v>115.55880351363432</v>
      </c>
      <c r="N78" s="7">
        <f t="shared" si="41"/>
        <v>4.7602721591228185</v>
      </c>
      <c r="O78" s="7">
        <f t="shared" si="41"/>
        <v>1444.0163971093186</v>
      </c>
      <c r="P78" s="7">
        <f t="shared" si="41"/>
        <v>165.92781481191022</v>
      </c>
      <c r="Q78" s="7">
        <f t="shared" si="41"/>
        <v>4419.486399446679</v>
      </c>
      <c r="R78" s="7">
        <f t="shared" si="41"/>
        <v>446.2558941905418</v>
      </c>
      <c r="S78" s="7">
        <f t="shared" si="41"/>
        <v>2230.750142124481</v>
      </c>
      <c r="T78" s="7">
        <f t="shared" si="41"/>
        <v>109.59048199232404</v>
      </c>
      <c r="U78" s="7">
        <f t="shared" si="41"/>
        <v>315.51891988961387</v>
      </c>
      <c r="V78" s="7">
        <f t="shared" si="41"/>
        <v>4611.975481917233</v>
      </c>
      <c r="W78" s="7">
        <f t="shared" si="41"/>
        <v>768.4920032976092</v>
      </c>
      <c r="X78" s="7">
        <f t="shared" si="41"/>
        <v>1445.2814882424211</v>
      </c>
      <c r="Y78" s="7">
        <f t="shared" si="41"/>
        <v>510.8135507307594</v>
      </c>
      <c r="Z78" s="7">
        <f t="shared" si="41"/>
        <v>19.99155191349159</v>
      </c>
      <c r="AA78" s="7">
        <f>IF(AA$77=0,0,AA$77*AA71/SUM(AA$71:AA$74))</f>
        <v>1120.6839027626788</v>
      </c>
      <c r="AB78" s="7">
        <f t="shared" si="41"/>
        <v>37.16888722966159</v>
      </c>
      <c r="AC78" s="7">
        <f t="shared" si="41"/>
        <v>683.3535353535353</v>
      </c>
      <c r="AD78" s="7">
        <f t="shared" si="41"/>
        <v>5367.224502909363</v>
      </c>
      <c r="AE78" s="7">
        <f t="shared" si="41"/>
        <v>376.18882633174536</v>
      </c>
      <c r="AF78" s="7">
        <f t="shared" si="41"/>
        <v>0</v>
      </c>
      <c r="AG78" s="7">
        <f t="shared" si="41"/>
        <v>2690.435303658317</v>
      </c>
      <c r="AH78" s="7">
        <f t="shared" si="41"/>
        <v>1376.5867765456476</v>
      </c>
      <c r="AI78" s="7">
        <f t="shared" si="41"/>
        <v>4128.129269750951</v>
      </c>
      <c r="AJ78" s="7">
        <f t="shared" si="41"/>
        <v>6263.455533446042</v>
      </c>
      <c r="AK78" s="7">
        <f t="shared" si="41"/>
        <v>1536.1030684271752</v>
      </c>
      <c r="AL78" s="7">
        <f t="shared" si="41"/>
        <v>2181.192019272105</v>
      </c>
      <c r="AM78" s="7">
        <f t="shared" si="41"/>
        <v>26510.671548117974</v>
      </c>
      <c r="AN78" s="7">
        <f t="shared" si="41"/>
        <v>426.9748057194016</v>
      </c>
      <c r="AO78" s="7">
        <f t="shared" si="41"/>
        <v>171.08800000000002</v>
      </c>
      <c r="AP78" s="7">
        <f t="shared" si="41"/>
        <v>2763.9637759772186</v>
      </c>
      <c r="AQ78" s="7">
        <f t="shared" si="41"/>
        <v>1435.2459161706977</v>
      </c>
      <c r="AR78" s="7">
        <f t="shared" si="41"/>
        <v>1822.0334048687432</v>
      </c>
      <c r="AS78" s="7">
        <f t="shared" si="41"/>
        <v>405.0136452241715</v>
      </c>
      <c r="AT78" s="7">
        <f t="shared" si="41"/>
        <v>1302.835916963518</v>
      </c>
      <c r="AU78" s="7">
        <f t="shared" si="41"/>
        <v>314.28742634575053</v>
      </c>
      <c r="AV78" s="7">
        <f t="shared" si="41"/>
        <v>1261.6997275754213</v>
      </c>
      <c r="AW78" s="7">
        <f t="shared" si="41"/>
        <v>533.6352830410733</v>
      </c>
      <c r="AX78" s="7">
        <f t="shared" si="41"/>
        <v>142.80408361691784</v>
      </c>
      <c r="AY78" s="7"/>
      <c r="AZ78" s="7"/>
      <c r="BA78" s="7">
        <f t="shared" si="41"/>
        <v>745.8407175683724</v>
      </c>
      <c r="BB78" s="7">
        <f>IF(BB$77=0,0,BB$77*BB71/SUM(BB$71:BB$74))</f>
        <v>163.83271896543056</v>
      </c>
      <c r="BC78" s="7">
        <f t="shared" si="41"/>
        <v>580.4571178030627</v>
      </c>
      <c r="BD78" s="7"/>
      <c r="BE78" s="7">
        <f t="shared" si="41"/>
        <v>345.21832293064983</v>
      </c>
      <c r="BF78" s="7">
        <f t="shared" si="41"/>
        <v>56.98548700229948</v>
      </c>
      <c r="BG78" s="7">
        <f t="shared" si="41"/>
        <v>6.382716049382716</v>
      </c>
      <c r="BH78" s="7">
        <f t="shared" si="41"/>
        <v>1167.082760836368</v>
      </c>
      <c r="BI78" s="7">
        <f t="shared" si="41"/>
        <v>535.9147770374142</v>
      </c>
      <c r="BJ78" s="7">
        <f t="shared" si="41"/>
        <v>525.9685866830491</v>
      </c>
      <c r="BK78" s="7">
        <f t="shared" si="41"/>
        <v>55.50771584451034</v>
      </c>
      <c r="BL78" s="7">
        <f t="shared" si="41"/>
        <v>326.90387142423936</v>
      </c>
      <c r="BM78" s="7">
        <f t="shared" si="41"/>
        <v>13045.859076400158</v>
      </c>
      <c r="BN78" s="7">
        <f t="shared" si="41"/>
        <v>0</v>
      </c>
      <c r="BO78" s="7">
        <f aca="true" t="shared" si="42" ref="BO78:BS81">IF(BO$77=0,0,BO$77*BO71/SUM(BO$71:BO$74))</f>
        <v>32648.585643119673</v>
      </c>
      <c r="BP78" s="7">
        <f t="shared" si="42"/>
        <v>19871.548935270097</v>
      </c>
      <c r="BQ78" s="7">
        <f t="shared" si="42"/>
        <v>292.80755876478725</v>
      </c>
      <c r="BR78" s="7">
        <f t="shared" si="42"/>
        <v>105.39253341527115</v>
      </c>
      <c r="BS78" s="7">
        <f t="shared" si="42"/>
        <v>0</v>
      </c>
      <c r="BT78" s="7" t="s">
        <v>129</v>
      </c>
      <c r="BU78" s="7" t="s">
        <v>129</v>
      </c>
      <c r="BV78" s="7">
        <f aca="true" t="shared" si="43" ref="BV78:CX81">IF(BV$77=0,0,BV$77*BV71/SUM(BV$71:BV$74))</f>
        <v>1047.7698068892457</v>
      </c>
      <c r="BW78" s="7">
        <f t="shared" si="43"/>
        <v>0</v>
      </c>
      <c r="BX78" s="7">
        <f>IF(BX$77=0,0,BX$77*BX71/SUM(BX$71:BX$74))</f>
        <v>0</v>
      </c>
      <c r="BY78" s="7">
        <f t="shared" si="43"/>
        <v>6.769790425746796</v>
      </c>
      <c r="BZ78" s="7">
        <f t="shared" si="43"/>
        <v>0</v>
      </c>
      <c r="CA78" s="7">
        <f t="shared" si="43"/>
        <v>0</v>
      </c>
      <c r="CB78" s="7">
        <f t="shared" si="43"/>
        <v>0</v>
      </c>
      <c r="CC78" s="7">
        <f t="shared" si="43"/>
        <v>0</v>
      </c>
      <c r="CD78" s="7">
        <f t="shared" si="43"/>
        <v>0</v>
      </c>
      <c r="CE78" s="7">
        <f t="shared" si="43"/>
        <v>0</v>
      </c>
      <c r="CF78" s="7">
        <f t="shared" si="43"/>
        <v>2679.2088611574272</v>
      </c>
      <c r="CG78" s="7">
        <f>IF(CG$77=0,0,CG$77*CG71/SUM(CG$71:CG$74))</f>
        <v>28.01727854676253</v>
      </c>
      <c r="CH78" s="7">
        <f t="shared" si="43"/>
        <v>24.093187433815743</v>
      </c>
      <c r="CI78" s="7">
        <f t="shared" si="43"/>
        <v>324.84340710039805</v>
      </c>
      <c r="CJ78" s="7">
        <f t="shared" si="43"/>
        <v>65.27039831549395</v>
      </c>
      <c r="CK78" s="7">
        <f t="shared" si="43"/>
        <v>1283.1547442617025</v>
      </c>
      <c r="CL78" s="7">
        <f t="shared" si="43"/>
        <v>57.253071253071255</v>
      </c>
      <c r="CM78" s="7">
        <f t="shared" si="43"/>
        <v>55.740948739395385</v>
      </c>
      <c r="CN78" s="7">
        <f t="shared" si="43"/>
        <v>314.1006451612903</v>
      </c>
      <c r="CO78" s="7">
        <f t="shared" si="43"/>
        <v>355.31759060487434</v>
      </c>
      <c r="CP78" s="7">
        <f t="shared" si="43"/>
        <v>73.90162761581112</v>
      </c>
      <c r="CQ78" s="7">
        <f t="shared" si="43"/>
        <v>28.363636363636363</v>
      </c>
      <c r="CR78" s="7">
        <f t="shared" si="43"/>
        <v>7.958466453674121</v>
      </c>
      <c r="CS78" s="7">
        <f t="shared" si="43"/>
        <v>0.5919282511210763</v>
      </c>
      <c r="CT78" s="7">
        <f t="shared" si="43"/>
        <v>277.6233602421796</v>
      </c>
      <c r="CU78" s="7">
        <f t="shared" si="43"/>
        <v>25.753424657534246</v>
      </c>
      <c r="CV78" s="7">
        <f t="shared" si="43"/>
        <v>2.973977695167286</v>
      </c>
      <c r="CW78" s="7">
        <f t="shared" si="43"/>
        <v>268.6151779717932</v>
      </c>
      <c r="CX78" s="7">
        <f t="shared" si="43"/>
        <v>43.962482946794</v>
      </c>
    </row>
    <row r="79" spans="1:102" ht="12.75">
      <c r="A79" s="20" t="s">
        <v>28</v>
      </c>
      <c r="B79" s="7">
        <f t="shared" si="40"/>
        <v>0.1173064001639894</v>
      </c>
      <c r="C79" s="7">
        <f t="shared" si="40"/>
        <v>0</v>
      </c>
      <c r="D79" s="7">
        <f t="shared" si="41"/>
        <v>1.1026898734177215</v>
      </c>
      <c r="E79" s="7">
        <f t="shared" si="41"/>
        <v>5.105467853170189</v>
      </c>
      <c r="F79" s="7">
        <f t="shared" si="41"/>
        <v>0.07318467695826186</v>
      </c>
      <c r="G79" s="7">
        <f t="shared" si="41"/>
        <v>1.6979926106702354</v>
      </c>
      <c r="H79" s="7">
        <f t="shared" si="41"/>
        <v>16.196323079945</v>
      </c>
      <c r="I79" s="7">
        <f t="shared" si="41"/>
        <v>2.8343460452844083</v>
      </c>
      <c r="J79" s="7">
        <f t="shared" si="41"/>
        <v>0.6510327022375215</v>
      </c>
      <c r="K79" s="7">
        <f t="shared" si="41"/>
        <v>0.01693692324707642</v>
      </c>
      <c r="L79" s="7">
        <f t="shared" si="41"/>
        <v>0.8737983996423783</v>
      </c>
      <c r="M79" s="7">
        <f t="shared" si="41"/>
        <v>0.4638050156459544</v>
      </c>
      <c r="N79" s="7">
        <f t="shared" si="41"/>
        <v>0.011564854806315947</v>
      </c>
      <c r="O79" s="7">
        <f t="shared" si="41"/>
        <v>22.536672093613642</v>
      </c>
      <c r="P79" s="7">
        <f t="shared" si="41"/>
        <v>2.524172189117568</v>
      </c>
      <c r="Q79" s="7">
        <f t="shared" si="41"/>
        <v>202.9331808779292</v>
      </c>
      <c r="R79" s="7">
        <f t="shared" si="41"/>
        <v>20.49109781284754</v>
      </c>
      <c r="S79" s="7">
        <f t="shared" si="41"/>
        <v>157.71510831133696</v>
      </c>
      <c r="T79" s="7">
        <f t="shared" si="41"/>
        <v>0.2354143164120158</v>
      </c>
      <c r="U79" s="7">
        <f t="shared" si="41"/>
        <v>13.2850071532469</v>
      </c>
      <c r="V79" s="7">
        <f t="shared" si="41"/>
        <v>85.2080267473556</v>
      </c>
      <c r="W79" s="7">
        <f t="shared" si="41"/>
        <v>14.198186314921681</v>
      </c>
      <c r="X79" s="7">
        <f t="shared" si="41"/>
        <v>23.903644078366998</v>
      </c>
      <c r="Y79" s="7">
        <f t="shared" si="41"/>
        <v>0.11742840246684125</v>
      </c>
      <c r="Z79" s="7">
        <f t="shared" si="41"/>
        <v>0.00459575906057278</v>
      </c>
      <c r="AA79" s="7">
        <f t="shared" si="41"/>
        <v>40.718770736422904</v>
      </c>
      <c r="AB79" s="7">
        <f t="shared" si="41"/>
        <v>0.03696496509364608</v>
      </c>
      <c r="AC79" s="7">
        <f t="shared" si="41"/>
        <v>0</v>
      </c>
      <c r="AD79" s="7">
        <f t="shared" si="41"/>
        <v>0</v>
      </c>
      <c r="AE79" s="7">
        <f t="shared" si="41"/>
        <v>0</v>
      </c>
      <c r="AF79" s="7">
        <f t="shared" si="41"/>
        <v>0</v>
      </c>
      <c r="AG79" s="7">
        <f t="shared" si="41"/>
        <v>0</v>
      </c>
      <c r="AH79" s="7">
        <f t="shared" si="41"/>
        <v>0</v>
      </c>
      <c r="AI79" s="7">
        <f t="shared" si="41"/>
        <v>0</v>
      </c>
      <c r="AJ79" s="7">
        <f t="shared" si="41"/>
        <v>0</v>
      </c>
      <c r="AK79" s="7">
        <f t="shared" si="41"/>
        <v>0</v>
      </c>
      <c r="AL79" s="7">
        <f t="shared" si="41"/>
        <v>0</v>
      </c>
      <c r="AM79" s="7">
        <f t="shared" si="41"/>
        <v>0</v>
      </c>
      <c r="AN79" s="7">
        <f t="shared" si="41"/>
        <v>0</v>
      </c>
      <c r="AO79" s="7">
        <f t="shared" si="41"/>
        <v>0</v>
      </c>
      <c r="AP79" s="7">
        <f t="shared" si="41"/>
        <v>0</v>
      </c>
      <c r="AQ79" s="7">
        <f t="shared" si="41"/>
        <v>0</v>
      </c>
      <c r="AR79" s="7">
        <f t="shared" si="41"/>
        <v>0</v>
      </c>
      <c r="AS79" s="7">
        <f t="shared" si="41"/>
        <v>0</v>
      </c>
      <c r="AT79" s="7">
        <f t="shared" si="41"/>
        <v>0</v>
      </c>
      <c r="AU79" s="7">
        <f t="shared" si="41"/>
        <v>0</v>
      </c>
      <c r="AV79" s="7">
        <f t="shared" si="41"/>
        <v>0</v>
      </c>
      <c r="AW79" s="7">
        <f t="shared" si="41"/>
        <v>0</v>
      </c>
      <c r="AX79" s="7">
        <f t="shared" si="41"/>
        <v>0</v>
      </c>
      <c r="AY79" s="7"/>
      <c r="AZ79" s="7"/>
      <c r="BA79" s="7">
        <f t="shared" si="41"/>
        <v>0</v>
      </c>
      <c r="BB79" s="7">
        <f>IF(BB$77=0,0,BB$77*BB72/SUM(BB$71:BB$74))</f>
        <v>0</v>
      </c>
      <c r="BC79" s="7">
        <f t="shared" si="41"/>
        <v>0</v>
      </c>
      <c r="BD79" s="7"/>
      <c r="BE79" s="7">
        <f t="shared" si="41"/>
        <v>0</v>
      </c>
      <c r="BF79" s="7">
        <f t="shared" si="41"/>
        <v>0</v>
      </c>
      <c r="BG79" s="7">
        <f t="shared" si="41"/>
        <v>0</v>
      </c>
      <c r="BH79" s="7">
        <f t="shared" si="41"/>
        <v>0</v>
      </c>
      <c r="BI79" s="7">
        <f t="shared" si="41"/>
        <v>0</v>
      </c>
      <c r="BJ79" s="7">
        <f t="shared" si="41"/>
        <v>0</v>
      </c>
      <c r="BK79" s="7">
        <f t="shared" si="41"/>
        <v>0</v>
      </c>
      <c r="BL79" s="7">
        <f t="shared" si="41"/>
        <v>0</v>
      </c>
      <c r="BM79" s="7">
        <f t="shared" si="41"/>
        <v>0</v>
      </c>
      <c r="BN79" s="7">
        <f t="shared" si="41"/>
        <v>0</v>
      </c>
      <c r="BO79" s="7">
        <f t="shared" si="42"/>
        <v>0.10079586068611975</v>
      </c>
      <c r="BP79" s="7">
        <f t="shared" si="42"/>
        <v>0.06134936134726557</v>
      </c>
      <c r="BQ79" s="7">
        <f t="shared" si="42"/>
        <v>0</v>
      </c>
      <c r="BR79" s="7">
        <f t="shared" si="42"/>
        <v>0</v>
      </c>
      <c r="BS79" s="7">
        <f t="shared" si="42"/>
        <v>0</v>
      </c>
      <c r="BT79" s="7" t="s">
        <v>129</v>
      </c>
      <c r="BU79" s="7" t="s">
        <v>129</v>
      </c>
      <c r="BV79" s="7">
        <f t="shared" si="43"/>
        <v>0</v>
      </c>
      <c r="BW79" s="7">
        <f t="shared" si="43"/>
        <v>0</v>
      </c>
      <c r="BX79" s="7">
        <f>IF(BX$77=0,0,BX$77*BX72/SUM(BX$71:BX$74))</f>
        <v>0</v>
      </c>
      <c r="BY79" s="7">
        <f t="shared" si="43"/>
        <v>0</v>
      </c>
      <c r="BZ79" s="7">
        <f t="shared" si="43"/>
        <v>0</v>
      </c>
      <c r="CA79" s="7">
        <f t="shared" si="43"/>
        <v>0</v>
      </c>
      <c r="CB79" s="7">
        <f t="shared" si="43"/>
        <v>0</v>
      </c>
      <c r="CC79" s="7">
        <f t="shared" si="43"/>
        <v>0</v>
      </c>
      <c r="CD79" s="7">
        <f t="shared" si="43"/>
        <v>0</v>
      </c>
      <c r="CE79" s="7">
        <f t="shared" si="43"/>
        <v>0</v>
      </c>
      <c r="CF79" s="7">
        <f t="shared" si="43"/>
        <v>0.008271511852616875</v>
      </c>
      <c r="CG79" s="7">
        <f>IF(CG$77=0,0,CG$77*CG72/SUM(CG$71:CG$74))</f>
        <v>0</v>
      </c>
      <c r="CH79" s="7">
        <f t="shared" si="43"/>
        <v>0</v>
      </c>
      <c r="CI79" s="7">
        <f t="shared" si="43"/>
        <v>0</v>
      </c>
      <c r="CJ79" s="7">
        <f t="shared" si="43"/>
        <v>0</v>
      </c>
      <c r="CK79" s="7">
        <f t="shared" si="43"/>
        <v>9.256244352069402</v>
      </c>
      <c r="CL79" s="7">
        <f t="shared" si="43"/>
        <v>0</v>
      </c>
      <c r="CM79" s="7">
        <f t="shared" si="43"/>
        <v>0</v>
      </c>
      <c r="CN79" s="7">
        <f t="shared" si="43"/>
        <v>0</v>
      </c>
      <c r="CO79" s="7">
        <f t="shared" si="43"/>
        <v>0.3701224902134108</v>
      </c>
      <c r="CP79" s="7">
        <f t="shared" si="43"/>
        <v>0</v>
      </c>
      <c r="CQ79" s="7">
        <f t="shared" si="43"/>
        <v>0</v>
      </c>
      <c r="CR79" s="7">
        <f t="shared" si="43"/>
        <v>0</v>
      </c>
      <c r="CS79" s="7">
        <f t="shared" si="43"/>
        <v>0</v>
      </c>
      <c r="CT79" s="7">
        <f t="shared" si="43"/>
        <v>0</v>
      </c>
      <c r="CU79" s="7">
        <f t="shared" si="43"/>
        <v>0</v>
      </c>
      <c r="CV79" s="7">
        <f t="shared" si="43"/>
        <v>0</v>
      </c>
      <c r="CW79" s="7">
        <f t="shared" si="43"/>
        <v>0</v>
      </c>
      <c r="CX79" s="7">
        <f t="shared" si="43"/>
        <v>0</v>
      </c>
    </row>
    <row r="80" spans="1:102" ht="12.75">
      <c r="A80" s="20" t="s">
        <v>29</v>
      </c>
      <c r="B80" s="7">
        <f t="shared" si="40"/>
        <v>0.2957098837467233</v>
      </c>
      <c r="C80" s="7">
        <f t="shared" si="40"/>
        <v>16.43793821742723</v>
      </c>
      <c r="D80" s="7">
        <f t="shared" si="41"/>
        <v>9.703670886075948</v>
      </c>
      <c r="E80" s="7">
        <f t="shared" si="41"/>
        <v>2.885699221357063</v>
      </c>
      <c r="F80" s="7">
        <f t="shared" si="41"/>
        <v>0.7684391080617495</v>
      </c>
      <c r="G80" s="7">
        <f t="shared" si="41"/>
        <v>23.347398396715736</v>
      </c>
      <c r="H80" s="7">
        <f t="shared" si="41"/>
        <v>53.92639389118052</v>
      </c>
      <c r="I80" s="7">
        <f t="shared" si="41"/>
        <v>0.2932082115811457</v>
      </c>
      <c r="J80" s="7">
        <f t="shared" si="41"/>
        <v>0.2487091222030981</v>
      </c>
      <c r="K80" s="7">
        <f t="shared" si="41"/>
        <v>3.2620514173869184</v>
      </c>
      <c r="L80" s="7">
        <f t="shared" si="41"/>
        <v>17.991284997764865</v>
      </c>
      <c r="M80" s="7">
        <f t="shared" si="41"/>
        <v>9.549626347787214</v>
      </c>
      <c r="N80" s="7">
        <f t="shared" si="41"/>
        <v>1.821909434102697</v>
      </c>
      <c r="O80" s="7">
        <f t="shared" si="41"/>
        <v>138.83702931744702</v>
      </c>
      <c r="P80" s="7">
        <f t="shared" si="41"/>
        <v>153.244371084774</v>
      </c>
      <c r="Q80" s="7">
        <f t="shared" si="41"/>
        <v>718.8007061003287</v>
      </c>
      <c r="R80" s="7">
        <f t="shared" si="41"/>
        <v>72.5806174866282</v>
      </c>
      <c r="S80" s="7">
        <f t="shared" si="41"/>
        <v>159.2613348634089</v>
      </c>
      <c r="T80" s="7">
        <f t="shared" si="41"/>
        <v>40.675499713971774</v>
      </c>
      <c r="U80" s="7">
        <f t="shared" si="41"/>
        <v>91.95715888888087</v>
      </c>
      <c r="V80" s="7">
        <f t="shared" si="41"/>
        <v>4283.341959953607</v>
      </c>
      <c r="W80" s="7">
        <f t="shared" si="41"/>
        <v>713.7319043693321</v>
      </c>
      <c r="X80" s="7">
        <f t="shared" si="41"/>
        <v>180.36385986404187</v>
      </c>
      <c r="Y80" s="7">
        <f t="shared" si="41"/>
        <v>441.76565008025676</v>
      </c>
      <c r="Z80" s="7">
        <f t="shared" si="41"/>
        <v>17.2892455858748</v>
      </c>
      <c r="AA80" s="7">
        <f t="shared" si="41"/>
        <v>327.2008426254111</v>
      </c>
      <c r="AB80" s="7">
        <f t="shared" si="41"/>
        <v>1.427153811863985</v>
      </c>
      <c r="AC80" s="7">
        <f t="shared" si="41"/>
        <v>1.0505050505050506</v>
      </c>
      <c r="AD80" s="7">
        <f t="shared" si="41"/>
        <v>16.630278799128973</v>
      </c>
      <c r="AE80" s="7">
        <f t="shared" si="41"/>
        <v>0</v>
      </c>
      <c r="AF80" s="7">
        <f t="shared" si="41"/>
        <v>2710</v>
      </c>
      <c r="AG80" s="7">
        <f t="shared" si="41"/>
        <v>4.99107947377906</v>
      </c>
      <c r="AH80" s="7">
        <f t="shared" si="41"/>
        <v>5316.226606410451</v>
      </c>
      <c r="AI80" s="7">
        <f t="shared" si="41"/>
        <v>8090.099113745783</v>
      </c>
      <c r="AJ80" s="7">
        <f t="shared" si="41"/>
        <v>24219.167524046727</v>
      </c>
      <c r="AK80" s="7">
        <f t="shared" si="41"/>
        <v>4963.76888386542</v>
      </c>
      <c r="AL80" s="7">
        <f t="shared" si="41"/>
        <v>2687.823515295853</v>
      </c>
      <c r="AM80" s="7">
        <f t="shared" si="41"/>
        <v>6491.871782076185</v>
      </c>
      <c r="AN80" s="7">
        <f t="shared" si="41"/>
        <v>54.766054162172225</v>
      </c>
      <c r="AO80" s="7">
        <f t="shared" si="41"/>
        <v>449.33896296296297</v>
      </c>
      <c r="AP80" s="7">
        <f t="shared" si="41"/>
        <v>7579.1294029901355</v>
      </c>
      <c r="AQ80" s="7">
        <f t="shared" si="41"/>
        <v>1690.2818791946308</v>
      </c>
      <c r="AR80" s="7">
        <f t="shared" si="41"/>
        <v>7245.499588129457</v>
      </c>
      <c r="AS80" s="7">
        <f t="shared" si="41"/>
        <v>2118.5481481481484</v>
      </c>
      <c r="AT80" s="7">
        <f t="shared" si="41"/>
        <v>2199.398796216681</v>
      </c>
      <c r="AU80" s="7">
        <f t="shared" si="41"/>
        <v>446.0789973035055</v>
      </c>
      <c r="AV80" s="7">
        <f t="shared" si="41"/>
        <v>287.44546463525376</v>
      </c>
      <c r="AW80" s="7">
        <f t="shared" si="41"/>
        <v>137.26244556902435</v>
      </c>
      <c r="AX80" s="7">
        <f t="shared" si="41"/>
        <v>352.1716091395235</v>
      </c>
      <c r="AY80" s="7"/>
      <c r="AZ80" s="7"/>
      <c r="BA80" s="7">
        <f t="shared" si="41"/>
        <v>3527.6399532302416</v>
      </c>
      <c r="BB80" s="7">
        <f>IF(BB$77=0,0,BB$77*BB73/SUM(BB$71:BB$74))</f>
        <v>774.8877628363243</v>
      </c>
      <c r="BC80" s="7">
        <f t="shared" si="41"/>
        <v>1903.751240482505</v>
      </c>
      <c r="BD80" s="7"/>
      <c r="BE80" s="7">
        <f t="shared" si="41"/>
        <v>680.0579777002501</v>
      </c>
      <c r="BF80" s="7">
        <f t="shared" si="41"/>
        <v>315.5210892382741</v>
      </c>
      <c r="BG80" s="7">
        <f t="shared" si="41"/>
        <v>3.666666666666666</v>
      </c>
      <c r="BH80" s="7">
        <f t="shared" si="41"/>
        <v>9628.790299189475</v>
      </c>
      <c r="BI80" s="7">
        <f t="shared" si="41"/>
        <v>1347.4239761219526</v>
      </c>
      <c r="BJ80" s="7">
        <f t="shared" si="41"/>
        <v>1053.2587024783672</v>
      </c>
      <c r="BK80" s="7">
        <f t="shared" si="41"/>
        <v>75.46499530450654</v>
      </c>
      <c r="BL80" s="7">
        <f t="shared" si="41"/>
        <v>690.0961285757606</v>
      </c>
      <c r="BM80" s="7">
        <f t="shared" si="41"/>
        <v>50257.784787790486</v>
      </c>
      <c r="BN80" s="7">
        <f t="shared" si="41"/>
        <v>0</v>
      </c>
      <c r="BO80" s="7">
        <f t="shared" si="42"/>
        <v>157180.3595829103</v>
      </c>
      <c r="BP80" s="7">
        <f t="shared" si="42"/>
        <v>95667.7646393965</v>
      </c>
      <c r="BQ80" s="7">
        <f t="shared" si="42"/>
        <v>998.2646271316638</v>
      </c>
      <c r="BR80" s="7">
        <f t="shared" si="42"/>
        <v>359.3132585650638</v>
      </c>
      <c r="BS80" s="7">
        <f t="shared" si="42"/>
        <v>0</v>
      </c>
      <c r="BT80" s="7" t="s">
        <v>129</v>
      </c>
      <c r="BU80" s="7" t="s">
        <v>129</v>
      </c>
      <c r="BV80" s="7">
        <f t="shared" si="43"/>
        <v>38073.41770311942</v>
      </c>
      <c r="BW80" s="7">
        <f t="shared" si="43"/>
        <v>4407.0799622493305</v>
      </c>
      <c r="BX80" s="7">
        <f>IF(BX$77=0,0,BX$77*BX73/SUM(BX$71:BX$74))</f>
        <v>1281.4567537941182</v>
      </c>
      <c r="BY80" s="7">
        <f t="shared" si="43"/>
        <v>258.5262095742532</v>
      </c>
      <c r="BZ80" s="7">
        <f t="shared" si="43"/>
        <v>0</v>
      </c>
      <c r="CA80" s="7">
        <f t="shared" si="43"/>
        <v>0</v>
      </c>
      <c r="CB80" s="7">
        <f t="shared" si="43"/>
        <v>0</v>
      </c>
      <c r="CC80" s="7">
        <f t="shared" si="43"/>
        <v>0</v>
      </c>
      <c r="CD80" s="7">
        <f t="shared" si="43"/>
        <v>0</v>
      </c>
      <c r="CE80" s="7">
        <f t="shared" si="43"/>
        <v>0</v>
      </c>
      <c r="CF80" s="7">
        <f t="shared" si="43"/>
        <v>12898.537682387787</v>
      </c>
      <c r="CG80" s="7">
        <f>IF(CG$77=0,0,CG$77*CG73/SUM(CG$71:CG$74))</f>
        <v>1018.0800610990436</v>
      </c>
      <c r="CH80" s="7">
        <f t="shared" si="43"/>
        <v>71.12742675608895</v>
      </c>
      <c r="CI80" s="7">
        <f t="shared" si="43"/>
        <v>1880.859244805584</v>
      </c>
      <c r="CJ80" s="7">
        <f t="shared" si="43"/>
        <v>198.17371468678715</v>
      </c>
      <c r="CK80" s="7">
        <f t="shared" si="43"/>
        <v>2095.311476594976</v>
      </c>
      <c r="CL80" s="7">
        <f t="shared" si="43"/>
        <v>133.74692874692875</v>
      </c>
      <c r="CM80" s="7">
        <f t="shared" si="43"/>
        <v>141.25905126060462</v>
      </c>
      <c r="CN80" s="7">
        <f t="shared" si="43"/>
        <v>596.6490322580645</v>
      </c>
      <c r="CO80" s="7">
        <f t="shared" si="43"/>
        <v>587.6311402954918</v>
      </c>
      <c r="CP80" s="7">
        <f t="shared" si="43"/>
        <v>193.27007690931856</v>
      </c>
      <c r="CQ80" s="7">
        <f t="shared" si="43"/>
        <v>74.46093366093366</v>
      </c>
      <c r="CR80" s="7">
        <f t="shared" si="43"/>
        <v>45.04153354632588</v>
      </c>
      <c r="CS80" s="7">
        <f t="shared" si="43"/>
        <v>3.3542600896860986</v>
      </c>
      <c r="CT80" s="7">
        <f t="shared" si="43"/>
        <v>527.4225529767912</v>
      </c>
      <c r="CU80" s="7">
        <f t="shared" si="43"/>
        <v>93.88127853881278</v>
      </c>
      <c r="CV80" s="7">
        <f t="shared" si="43"/>
        <v>2.016728624535316</v>
      </c>
      <c r="CW80" s="7">
        <f t="shared" si="43"/>
        <v>424.73606447280054</v>
      </c>
      <c r="CX80" s="7">
        <f t="shared" si="43"/>
        <v>139.62278308321964</v>
      </c>
    </row>
    <row r="81" spans="1:102" ht="12.75">
      <c r="A81" s="20" t="s">
        <v>30</v>
      </c>
      <c r="B81" s="7">
        <f t="shared" si="40"/>
        <v>1.1412935182621469</v>
      </c>
      <c r="C81" s="7">
        <f t="shared" si="40"/>
        <v>0.45450520416849494</v>
      </c>
      <c r="D81" s="7">
        <f t="shared" si="41"/>
        <v>0.6616139240506329</v>
      </c>
      <c r="E81" s="7">
        <f t="shared" si="41"/>
        <v>0.7399228772710419</v>
      </c>
      <c r="F81" s="7">
        <f t="shared" si="41"/>
        <v>0.03659233847913093</v>
      </c>
      <c r="G81" s="7">
        <f t="shared" si="41"/>
        <v>88.53818612780513</v>
      </c>
      <c r="H81" s="7">
        <f t="shared" si="41"/>
        <v>4.417179021803182</v>
      </c>
      <c r="I81" s="7">
        <f t="shared" si="41"/>
        <v>0.9773607052704857</v>
      </c>
      <c r="J81" s="7">
        <f t="shared" si="41"/>
        <v>0.029259896729776247</v>
      </c>
      <c r="K81" s="7">
        <f t="shared" si="41"/>
        <v>27.61734704668281</v>
      </c>
      <c r="L81" s="7">
        <f t="shared" si="41"/>
        <v>14.025584568618685</v>
      </c>
      <c r="M81" s="7">
        <f t="shared" si="41"/>
        <v>7.444665122932499</v>
      </c>
      <c r="N81" s="7">
        <f t="shared" si="41"/>
        <v>23.869860320236114</v>
      </c>
      <c r="O81" s="7">
        <f t="shared" si="41"/>
        <v>66.58983770870204</v>
      </c>
      <c r="P81" s="7">
        <f t="shared" si="41"/>
        <v>99.88211935119764</v>
      </c>
      <c r="Q81" s="7">
        <f t="shared" si="41"/>
        <v>341.85706404903493</v>
      </c>
      <c r="R81" s="7">
        <f t="shared" si="41"/>
        <v>34.51888206323149</v>
      </c>
      <c r="S81" s="7">
        <f t="shared" si="41"/>
        <v>29.651167998555856</v>
      </c>
      <c r="T81" s="7">
        <f t="shared" si="41"/>
        <v>441.53490353832774</v>
      </c>
      <c r="U81" s="7">
        <f t="shared" si="41"/>
        <v>280.43819787557123</v>
      </c>
      <c r="V81" s="7">
        <f t="shared" si="41"/>
        <v>937.4703626541326</v>
      </c>
      <c r="W81" s="7">
        <f t="shared" si="41"/>
        <v>156.2103874690849</v>
      </c>
      <c r="X81" s="7">
        <f t="shared" si="41"/>
        <v>286.2510766078825</v>
      </c>
      <c r="Y81" s="7">
        <f t="shared" si="41"/>
        <v>5849.108726873363</v>
      </c>
      <c r="Z81" s="7">
        <f t="shared" si="41"/>
        <v>228.91475880713017</v>
      </c>
      <c r="AA81" s="7">
        <f t="shared" si="41"/>
        <v>87.3190934670521</v>
      </c>
      <c r="AB81" s="7">
        <f t="shared" si="41"/>
        <v>0</v>
      </c>
      <c r="AC81" s="7">
        <f t="shared" si="41"/>
        <v>2669.59595959596</v>
      </c>
      <c r="AD81" s="7">
        <f t="shared" si="41"/>
        <v>4.751508228322564</v>
      </c>
      <c r="AE81" s="7">
        <f t="shared" si="41"/>
        <v>0</v>
      </c>
      <c r="AF81" s="7">
        <f t="shared" si="41"/>
        <v>0</v>
      </c>
      <c r="AG81" s="7">
        <f t="shared" si="41"/>
        <v>0</v>
      </c>
      <c r="AH81" s="7">
        <f t="shared" si="41"/>
        <v>5333.8568281938315</v>
      </c>
      <c r="AI81" s="7">
        <f t="shared" si="41"/>
        <v>249.06816566165685</v>
      </c>
      <c r="AJ81" s="7">
        <f t="shared" si="41"/>
        <v>504.98774446702726</v>
      </c>
      <c r="AK81" s="7">
        <f t="shared" si="41"/>
        <v>121.17141141694611</v>
      </c>
      <c r="AL81" s="7">
        <f t="shared" si="41"/>
        <v>63.52657523703932</v>
      </c>
      <c r="AM81" s="7">
        <f t="shared" si="41"/>
        <v>821.847177297818</v>
      </c>
      <c r="AN81" s="7">
        <f t="shared" si="41"/>
        <v>5.9689335085263275</v>
      </c>
      <c r="AO81" s="7">
        <f t="shared" si="41"/>
        <v>8.013925925925927</v>
      </c>
      <c r="AP81" s="7">
        <f t="shared" si="41"/>
        <v>604.3214733701734</v>
      </c>
      <c r="AQ81" s="7">
        <f t="shared" si="41"/>
        <v>62.47220463467139</v>
      </c>
      <c r="AR81" s="7">
        <f t="shared" si="41"/>
        <v>77.16859053564848</v>
      </c>
      <c r="AS81" s="7">
        <f t="shared" si="41"/>
        <v>14.457699805068227</v>
      </c>
      <c r="AT81" s="7">
        <f t="shared" si="41"/>
        <v>139.83618720058962</v>
      </c>
      <c r="AU81" s="7">
        <f t="shared" si="41"/>
        <v>16.67532208129432</v>
      </c>
      <c r="AV81" s="7">
        <f t="shared" si="41"/>
        <v>18.986782363030976</v>
      </c>
      <c r="AW81" s="7">
        <f t="shared" si="41"/>
        <v>9.62386724726374</v>
      </c>
      <c r="AX81" s="7">
        <f t="shared" si="41"/>
        <v>24.541727434775563</v>
      </c>
      <c r="AY81" s="7"/>
      <c r="AZ81" s="7"/>
      <c r="BA81" s="7">
        <f t="shared" si="41"/>
        <v>159.0486304750203</v>
      </c>
      <c r="BB81" s="7">
        <f>IF(BB$77=0,0,BB$77*BB74/SUM(BB$71:BB$74))</f>
        <v>34.93690940259225</v>
      </c>
      <c r="BC81" s="7">
        <f t="shared" si="41"/>
        <v>24.791641714432373</v>
      </c>
      <c r="BD81" s="7"/>
      <c r="BE81" s="7">
        <f t="shared" si="41"/>
        <v>21.23940560826817</v>
      </c>
      <c r="BF81" s="7">
        <f t="shared" si="41"/>
        <v>10.24365621776275</v>
      </c>
      <c r="BG81" s="7">
        <f t="shared" si="41"/>
        <v>0.882716049382716</v>
      </c>
      <c r="BH81" s="7">
        <f t="shared" si="41"/>
        <v>2485.234939974157</v>
      </c>
      <c r="BI81" s="7">
        <f t="shared" si="41"/>
        <v>72.4030451395396</v>
      </c>
      <c r="BJ81" s="7">
        <f t="shared" si="41"/>
        <v>49.447214284063875</v>
      </c>
      <c r="BK81" s="7">
        <f t="shared" si="41"/>
        <v>8.875350324961458</v>
      </c>
      <c r="BL81" s="7">
        <f t="shared" si="41"/>
        <v>0</v>
      </c>
      <c r="BM81" s="7">
        <f t="shared" si="41"/>
        <v>7043.94004861882</v>
      </c>
      <c r="BN81" s="7">
        <f t="shared" si="41"/>
        <v>0</v>
      </c>
      <c r="BO81" s="7">
        <f t="shared" si="42"/>
        <v>16876.956525701833</v>
      </c>
      <c r="BP81" s="7">
        <f t="shared" si="42"/>
        <v>10272.153015902104</v>
      </c>
      <c r="BQ81" s="7">
        <f t="shared" si="42"/>
        <v>69.43722107850668</v>
      </c>
      <c r="BR81" s="7">
        <f t="shared" si="42"/>
        <v>24.993086495621444</v>
      </c>
      <c r="BS81" s="7">
        <f t="shared" si="42"/>
        <v>0</v>
      </c>
      <c r="BT81" s="7" t="s">
        <v>129</v>
      </c>
      <c r="BU81" s="7" t="s">
        <v>129</v>
      </c>
      <c r="BV81" s="7">
        <f t="shared" si="43"/>
        <v>2015.8124899913362</v>
      </c>
      <c r="BW81" s="7">
        <f t="shared" si="43"/>
        <v>111.92003775066972</v>
      </c>
      <c r="BX81" s="7">
        <f>IF(BX$77=0,0,BX$77*BX74/SUM(BX$71:BX$74))</f>
        <v>32.543246205881836</v>
      </c>
      <c r="BY81" s="7">
        <f t="shared" si="43"/>
        <v>0</v>
      </c>
      <c r="BZ81" s="7">
        <f t="shared" si="43"/>
        <v>0</v>
      </c>
      <c r="CA81" s="7">
        <f t="shared" si="43"/>
        <v>0</v>
      </c>
      <c r="CB81" s="7">
        <f t="shared" si="43"/>
        <v>0</v>
      </c>
      <c r="CC81" s="7">
        <f t="shared" si="43"/>
        <v>0</v>
      </c>
      <c r="CD81" s="7">
        <f t="shared" si="43"/>
        <v>0</v>
      </c>
      <c r="CE81" s="7">
        <f t="shared" si="43"/>
        <v>0</v>
      </c>
      <c r="CF81" s="7">
        <f t="shared" si="43"/>
        <v>1384.9571300666119</v>
      </c>
      <c r="CG81" s="7">
        <f>IF(CG$77=0,0,CG$77*CG74/SUM(CG$71:CG$74))</f>
        <v>53.902660354193785</v>
      </c>
      <c r="CH81" s="7">
        <f t="shared" si="43"/>
        <v>0.4405224144016943</v>
      </c>
      <c r="CI81" s="7">
        <f t="shared" si="43"/>
        <v>31.223169547908597</v>
      </c>
      <c r="CJ81" s="7">
        <f t="shared" si="43"/>
        <v>0.555886997718898</v>
      </c>
      <c r="CK81" s="7">
        <f t="shared" si="43"/>
        <v>58.68584854509308</v>
      </c>
      <c r="CL81" s="7">
        <f t="shared" si="43"/>
        <v>0</v>
      </c>
      <c r="CM81" s="7">
        <f t="shared" si="43"/>
        <v>0</v>
      </c>
      <c r="CN81" s="7">
        <f t="shared" si="43"/>
        <v>1.176774193548387</v>
      </c>
      <c r="CO81" s="7">
        <f t="shared" si="43"/>
        <v>13.817906301300669</v>
      </c>
      <c r="CP81" s="7">
        <f t="shared" si="43"/>
        <v>1.8282954748703273</v>
      </c>
      <c r="CQ81" s="7">
        <f t="shared" si="43"/>
        <v>1.1754299754299755</v>
      </c>
      <c r="CR81" s="7">
        <f t="shared" si="43"/>
        <v>0</v>
      </c>
      <c r="CS81" s="7">
        <f t="shared" si="43"/>
        <v>0.053811659192825115</v>
      </c>
      <c r="CT81" s="7">
        <f t="shared" si="43"/>
        <v>11.954086781029263</v>
      </c>
      <c r="CU81" s="7">
        <f t="shared" si="43"/>
        <v>0.365296803652968</v>
      </c>
      <c r="CV81" s="7">
        <f t="shared" si="43"/>
        <v>0.00929368029739777</v>
      </c>
      <c r="CW81" s="7">
        <f t="shared" si="43"/>
        <v>2.6487575554063127</v>
      </c>
      <c r="CX81" s="7">
        <f t="shared" si="43"/>
        <v>5.414733969986357</v>
      </c>
    </row>
    <row r="82" spans="1:102" ht="12.75">
      <c r="A82" s="2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</row>
    <row r="83" spans="1:255" ht="12.75">
      <c r="A83" s="83" t="s">
        <v>184</v>
      </c>
      <c r="B83" s="84">
        <f>100*B77/B70</f>
        <v>0.24438833367497795</v>
      </c>
      <c r="C83" s="84">
        <f aca="true" t="shared" si="44" ref="C83:BM83">100*C77/C70</f>
        <v>7.575086736141582</v>
      </c>
      <c r="D83" s="84">
        <f t="shared" si="44"/>
        <v>11.026898734177216</v>
      </c>
      <c r="E83" s="84">
        <f t="shared" si="44"/>
        <v>7.399228772710419</v>
      </c>
      <c r="F83" s="84">
        <f t="shared" si="44"/>
        <v>3.659233847913093</v>
      </c>
      <c r="G83" s="84">
        <f t="shared" si="44"/>
        <v>3.0321296619111346</v>
      </c>
      <c r="H83" s="84">
        <f t="shared" si="44"/>
        <v>18.404912590846596</v>
      </c>
      <c r="I83" s="84">
        <f t="shared" si="44"/>
        <v>1.9547214105409714</v>
      </c>
      <c r="J83" s="84">
        <f t="shared" si="44"/>
        <v>0.7314974182444062</v>
      </c>
      <c r="K83" s="84">
        <f t="shared" si="44"/>
        <v>0.1693692324707642</v>
      </c>
      <c r="L83" s="84">
        <f t="shared" si="44"/>
        <v>2.240508717031739</v>
      </c>
      <c r="M83" s="84">
        <f t="shared" si="44"/>
        <v>1.1892436298614215</v>
      </c>
      <c r="N83" s="84">
        <f t="shared" si="44"/>
        <v>0.08896042158704574</v>
      </c>
      <c r="O83" s="84">
        <f t="shared" si="44"/>
        <v>9.274350655808083</v>
      </c>
      <c r="P83" s="84">
        <f t="shared" si="44"/>
        <v>2.086092718278982</v>
      </c>
      <c r="Q83" s="84">
        <f t="shared" si="44"/>
        <v>15.804764865882337</v>
      </c>
      <c r="R83" s="84">
        <f t="shared" si="44"/>
        <v>1.5958798919663193</v>
      </c>
      <c r="S83" s="84">
        <f t="shared" si="44"/>
        <v>9.095450306305477</v>
      </c>
      <c r="T83" s="84">
        <f t="shared" si="44"/>
        <v>1.0235405061391991</v>
      </c>
      <c r="U83" s="84">
        <f t="shared" si="44"/>
        <v>10.37891183847414</v>
      </c>
      <c r="V83" s="84">
        <f t="shared" si="44"/>
        <v>18.206843322084534</v>
      </c>
      <c r="W83" s="84">
        <f t="shared" si="44"/>
        <v>3.033800494641385</v>
      </c>
      <c r="X83" s="84">
        <f t="shared" si="44"/>
        <v>9.877538875358264</v>
      </c>
      <c r="Y83" s="84">
        <f t="shared" si="44"/>
        <v>11.742840246684125</v>
      </c>
      <c r="Z83" s="84">
        <f t="shared" si="44"/>
        <v>0.459575906057278</v>
      </c>
      <c r="AA83" s="84" t="s">
        <v>129</v>
      </c>
      <c r="AB83" s="84" t="s">
        <v>129</v>
      </c>
      <c r="AC83" s="84">
        <f t="shared" si="44"/>
        <v>6.565656565656566</v>
      </c>
      <c r="AD83" s="84">
        <f t="shared" si="44"/>
        <v>19.797950951344014</v>
      </c>
      <c r="AE83" s="84">
        <f t="shared" si="44"/>
        <v>10.069294066695539</v>
      </c>
      <c r="AF83" s="84">
        <f t="shared" si="44"/>
        <v>2.878721889971213</v>
      </c>
      <c r="AG83" s="84">
        <f t="shared" si="44"/>
        <v>12.173364570192827</v>
      </c>
      <c r="AH83" s="84">
        <f t="shared" si="44"/>
        <v>47.64924806319307</v>
      </c>
      <c r="AI83" s="84">
        <f t="shared" si="44"/>
        <v>2.630353423399059</v>
      </c>
      <c r="AJ83" s="84">
        <f t="shared" si="44"/>
        <v>4.298133836641648</v>
      </c>
      <c r="AK83" s="84">
        <f t="shared" si="44"/>
        <v>2.2067275799844492</v>
      </c>
      <c r="AL83" s="84">
        <f t="shared" si="44"/>
        <v>5.646806687736829</v>
      </c>
      <c r="AM83" s="84">
        <f t="shared" si="44"/>
        <v>13.863818780327563</v>
      </c>
      <c r="AN83" s="84">
        <f t="shared" si="44"/>
        <v>4.3568857726469545</v>
      </c>
      <c r="AO83" s="84">
        <f t="shared" si="44"/>
        <v>18.63703703703704</v>
      </c>
      <c r="AP83" s="84">
        <f t="shared" si="44"/>
        <v>9.751839170085095</v>
      </c>
      <c r="AQ83" s="84">
        <f t="shared" si="44"/>
        <v>10.092440167152082</v>
      </c>
      <c r="AR83" s="84">
        <f t="shared" si="44"/>
        <v>4.9690013223212155</v>
      </c>
      <c r="AS83" s="84">
        <f t="shared" si="44"/>
        <v>9.90253411306043</v>
      </c>
      <c r="AT83" s="84">
        <f t="shared" si="44"/>
        <v>9.590959341604226</v>
      </c>
      <c r="AU83" s="84">
        <f t="shared" si="44"/>
        <v>2.8263257764905623</v>
      </c>
      <c r="AV83" s="84">
        <f t="shared" si="44"/>
        <v>8.011300575118556</v>
      </c>
      <c r="AW83" s="84">
        <f t="shared" si="44"/>
        <v>8.155819701070966</v>
      </c>
      <c r="AX83" s="84">
        <f t="shared" si="44"/>
        <v>4.359099011505428</v>
      </c>
      <c r="AY83" s="84"/>
      <c r="AZ83" s="84"/>
      <c r="BA83" s="84">
        <f t="shared" si="44"/>
        <v>4.2515004136599925</v>
      </c>
      <c r="BB83" s="84">
        <f t="shared" si="44"/>
        <v>0.9338922588236366</v>
      </c>
      <c r="BC83" s="84">
        <f t="shared" si="44"/>
        <v>5.366156215245102</v>
      </c>
      <c r="BD83" s="84"/>
      <c r="BE83" s="84">
        <f>100*BE77/BE70</f>
        <v>2.8357016833468855</v>
      </c>
      <c r="BF83" s="84">
        <f t="shared" si="44"/>
        <v>2.7462885302313005</v>
      </c>
      <c r="BG83" s="84">
        <f t="shared" si="44"/>
        <v>3.3950617283950613</v>
      </c>
      <c r="BH83" s="84">
        <f t="shared" si="44"/>
        <v>13.000810525079292</v>
      </c>
      <c r="BI83" s="84">
        <f t="shared" si="44"/>
        <v>6.612150241053845</v>
      </c>
      <c r="BJ83" s="84">
        <f t="shared" si="44"/>
        <v>11.012742602241397</v>
      </c>
      <c r="BK83" s="84">
        <f t="shared" si="44"/>
        <v>4.9035084668295355</v>
      </c>
      <c r="BL83" s="84">
        <f t="shared" si="44"/>
        <v>10.279995956737087</v>
      </c>
      <c r="BM83" s="84">
        <f t="shared" si="44"/>
        <v>13.869573017935338</v>
      </c>
      <c r="BN83" s="84">
        <f aca="true" t="shared" si="45" ref="BN83:CX83">100*BN77/BN70</f>
        <v>0</v>
      </c>
      <c r="BO83" s="84">
        <f t="shared" si="45"/>
        <v>10.079586068611974</v>
      </c>
      <c r="BP83" s="84">
        <f t="shared" si="45"/>
        <v>6.134936134726558</v>
      </c>
      <c r="BQ83" s="84">
        <f t="shared" si="45"/>
        <v>10.457412813028114</v>
      </c>
      <c r="BR83" s="84">
        <f t="shared" si="45"/>
        <v>3.7640190505453988</v>
      </c>
      <c r="BS83" s="84">
        <f>100*BS77/BS70</f>
        <v>0</v>
      </c>
      <c r="BT83" s="85" t="s">
        <v>129</v>
      </c>
      <c r="BU83" s="85" t="s">
        <v>129</v>
      </c>
      <c r="BV83" s="84">
        <f t="shared" si="45"/>
        <v>8.445669892707123</v>
      </c>
      <c r="BW83" s="84">
        <f t="shared" si="45"/>
        <v>2.6489949763472125</v>
      </c>
      <c r="BX83" s="84">
        <f>100*BX77/BX70</f>
        <v>0.7702543480682091</v>
      </c>
      <c r="BY83" s="84">
        <f t="shared" si="45"/>
        <v>0.5954081289135265</v>
      </c>
      <c r="BZ83" s="84">
        <f t="shared" si="45"/>
        <v>0</v>
      </c>
      <c r="CA83" s="84">
        <f t="shared" si="45"/>
        <v>0</v>
      </c>
      <c r="CB83" s="84">
        <f t="shared" si="45"/>
        <v>0</v>
      </c>
      <c r="CC83" s="84">
        <f t="shared" si="45"/>
        <v>0</v>
      </c>
      <c r="CD83" s="84">
        <f t="shared" si="45"/>
        <v>0</v>
      </c>
      <c r="CE83" s="84">
        <f t="shared" si="45"/>
        <v>0</v>
      </c>
      <c r="CF83" s="84">
        <f t="shared" si="45"/>
        <v>0.8271511852616876</v>
      </c>
      <c r="CG83" s="84">
        <f>100*CG77/CG70</f>
        <v>0.22583651899695736</v>
      </c>
      <c r="CH83" s="84">
        <f t="shared" si="45"/>
        <v>3.3886339569361104</v>
      </c>
      <c r="CI83" s="84">
        <f t="shared" si="45"/>
        <v>6.122190107433058</v>
      </c>
      <c r="CJ83" s="84">
        <f t="shared" si="45"/>
        <v>4.632391647657483</v>
      </c>
      <c r="CK83" s="84">
        <f t="shared" si="45"/>
        <v>6.296764865353335</v>
      </c>
      <c r="CL83" s="84">
        <f t="shared" si="45"/>
        <v>4.266249720795176</v>
      </c>
      <c r="CM83" s="84">
        <f t="shared" si="45"/>
        <v>2.353925200143386</v>
      </c>
      <c r="CN83" s="84">
        <f t="shared" si="45"/>
        <v>2.4516129032258065</v>
      </c>
      <c r="CO83" s="84">
        <f t="shared" si="45"/>
        <v>12.337416340447026</v>
      </c>
      <c r="CP83" s="84">
        <f t="shared" si="45"/>
        <v>4.811303881237704</v>
      </c>
      <c r="CQ83" s="84">
        <f t="shared" si="45"/>
        <v>5.11056511056511</v>
      </c>
      <c r="CR83" s="84">
        <f t="shared" si="45"/>
        <v>16.93290734824281</v>
      </c>
      <c r="CS83" s="84">
        <f t="shared" si="45"/>
        <v>1.7937219730941705</v>
      </c>
      <c r="CT83" s="84">
        <f t="shared" si="45"/>
        <v>20.610494450050453</v>
      </c>
      <c r="CU83" s="84">
        <f t="shared" si="45"/>
        <v>9.132420091324201</v>
      </c>
      <c r="CV83" s="84">
        <f t="shared" si="45"/>
        <v>0.929368029739777</v>
      </c>
      <c r="CW83" s="84">
        <f t="shared" si="45"/>
        <v>15.580926796507724</v>
      </c>
      <c r="CX83" s="84">
        <f t="shared" si="45"/>
        <v>12.892223738062755</v>
      </c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2:10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spans="1:102" ht="12.75">
      <c r="A85" s="33" t="s">
        <v>157</v>
      </c>
      <c r="B85" s="72" t="s">
        <v>294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72"/>
      <c r="V85" s="4"/>
      <c r="W85" s="4"/>
      <c r="X85" s="4"/>
      <c r="Y85" s="4"/>
      <c r="Z85" s="4"/>
      <c r="AA85" s="4"/>
      <c r="AB85" s="4"/>
      <c r="AC85" s="72" t="s">
        <v>145</v>
      </c>
      <c r="AD85" s="4"/>
      <c r="AE85" s="4"/>
      <c r="AF85" s="4"/>
      <c r="AG85" s="4"/>
      <c r="AH85" s="72"/>
      <c r="AI85" s="4"/>
      <c r="AJ85" s="72" t="s">
        <v>294</v>
      </c>
      <c r="AK85" s="72" t="s">
        <v>294</v>
      </c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72" t="s">
        <v>294</v>
      </c>
      <c r="BF85" s="4"/>
      <c r="BG85" s="72"/>
      <c r="BH85" s="4"/>
      <c r="BI85" s="4"/>
      <c r="BJ85" s="4"/>
      <c r="BK85" s="4"/>
      <c r="BL85" s="4"/>
      <c r="BM85" s="4"/>
      <c r="BN85" s="72"/>
      <c r="BO85" s="72" t="s">
        <v>196</v>
      </c>
      <c r="BP85" s="4"/>
      <c r="BQ85" s="72" t="s">
        <v>186</v>
      </c>
      <c r="BR85" s="4"/>
      <c r="BS85" s="4"/>
      <c r="BT85" s="4"/>
      <c r="BU85" s="72"/>
      <c r="BV85" s="72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72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1:102" ht="12.75">
      <c r="A86" s="33" t="s">
        <v>0</v>
      </c>
      <c r="B86" s="21">
        <f aca="true" t="shared" si="46" ref="B86:BL86">SUM(B87:B90)</f>
        <v>0.9999999999999999</v>
      </c>
      <c r="C86" s="21">
        <f t="shared" si="46"/>
        <v>0</v>
      </c>
      <c r="D86" s="21">
        <f t="shared" si="46"/>
        <v>0</v>
      </c>
      <c r="E86" s="21">
        <f t="shared" si="46"/>
        <v>0</v>
      </c>
      <c r="F86" s="21">
        <f t="shared" si="46"/>
        <v>0</v>
      </c>
      <c r="G86" s="21">
        <f t="shared" si="46"/>
        <v>0</v>
      </c>
      <c r="H86" s="21">
        <f t="shared" si="46"/>
        <v>0</v>
      </c>
      <c r="I86" s="21">
        <f t="shared" si="46"/>
        <v>0</v>
      </c>
      <c r="J86" s="21">
        <f t="shared" si="46"/>
        <v>0</v>
      </c>
      <c r="K86" s="21">
        <f t="shared" si="46"/>
        <v>0</v>
      </c>
      <c r="L86" s="21">
        <f t="shared" si="46"/>
        <v>0</v>
      </c>
      <c r="M86" s="21">
        <f t="shared" si="46"/>
        <v>0</v>
      </c>
      <c r="N86" s="21">
        <f t="shared" si="46"/>
        <v>0</v>
      </c>
      <c r="O86" s="21">
        <f t="shared" si="46"/>
        <v>0</v>
      </c>
      <c r="P86" s="21">
        <f t="shared" si="46"/>
        <v>0</v>
      </c>
      <c r="Q86" s="21">
        <f t="shared" si="46"/>
        <v>0</v>
      </c>
      <c r="R86" s="21">
        <f t="shared" si="46"/>
        <v>0</v>
      </c>
      <c r="S86" s="21">
        <f t="shared" si="46"/>
        <v>0</v>
      </c>
      <c r="T86" s="21">
        <f t="shared" si="46"/>
        <v>0</v>
      </c>
      <c r="U86" s="21">
        <f t="shared" si="46"/>
        <v>0</v>
      </c>
      <c r="V86" s="21">
        <f t="shared" si="46"/>
        <v>0</v>
      </c>
      <c r="W86" s="21">
        <f t="shared" si="46"/>
        <v>0</v>
      </c>
      <c r="X86" s="21">
        <f t="shared" si="46"/>
        <v>0</v>
      </c>
      <c r="Y86" s="21">
        <f t="shared" si="46"/>
        <v>0</v>
      </c>
      <c r="Z86" s="21">
        <f t="shared" si="46"/>
        <v>0</v>
      </c>
      <c r="AA86" s="21">
        <f t="shared" si="46"/>
        <v>0</v>
      </c>
      <c r="AB86" s="21">
        <f t="shared" si="46"/>
        <v>0</v>
      </c>
      <c r="AC86" s="21">
        <f t="shared" si="46"/>
        <v>30</v>
      </c>
      <c r="AD86" s="21">
        <f t="shared" si="46"/>
        <v>0</v>
      </c>
      <c r="AE86" s="21">
        <f t="shared" si="46"/>
        <v>0</v>
      </c>
      <c r="AF86" s="21">
        <f t="shared" si="46"/>
        <v>0</v>
      </c>
      <c r="AG86" s="21">
        <f t="shared" si="46"/>
        <v>0</v>
      </c>
      <c r="AH86" s="21">
        <f t="shared" si="46"/>
        <v>0</v>
      </c>
      <c r="AI86" s="21">
        <f t="shared" si="46"/>
        <v>0</v>
      </c>
      <c r="AJ86" s="21">
        <f t="shared" si="46"/>
        <v>3129</v>
      </c>
      <c r="AK86" s="21">
        <f>SUM(AK87:AK90)</f>
        <v>1787</v>
      </c>
      <c r="AL86" s="21">
        <f t="shared" si="46"/>
        <v>0</v>
      </c>
      <c r="AM86" s="21">
        <f t="shared" si="46"/>
        <v>0</v>
      </c>
      <c r="AN86" s="21">
        <f t="shared" si="46"/>
        <v>0</v>
      </c>
      <c r="AO86" s="21">
        <f t="shared" si="46"/>
        <v>0</v>
      </c>
      <c r="AP86" s="21">
        <f t="shared" si="46"/>
        <v>0</v>
      </c>
      <c r="AQ86" s="21">
        <f t="shared" si="46"/>
        <v>0</v>
      </c>
      <c r="AR86" s="21">
        <f t="shared" si="46"/>
        <v>0</v>
      </c>
      <c r="AS86" s="21">
        <f t="shared" si="46"/>
        <v>0</v>
      </c>
      <c r="AT86" s="21">
        <f t="shared" si="46"/>
        <v>0</v>
      </c>
      <c r="AU86" s="21">
        <f t="shared" si="46"/>
        <v>0</v>
      </c>
      <c r="AV86" s="21">
        <f t="shared" si="46"/>
        <v>0</v>
      </c>
      <c r="AW86" s="21">
        <f t="shared" si="46"/>
        <v>0</v>
      </c>
      <c r="AX86" s="21">
        <f t="shared" si="46"/>
        <v>0</v>
      </c>
      <c r="AY86" s="21"/>
      <c r="AZ86" s="21"/>
      <c r="BA86" s="21">
        <f t="shared" si="46"/>
        <v>0</v>
      </c>
      <c r="BB86" s="21">
        <f>SUM(BB87:BB90)</f>
        <v>0</v>
      </c>
      <c r="BC86" s="21">
        <f t="shared" si="46"/>
        <v>0</v>
      </c>
      <c r="BD86" s="21"/>
      <c r="BE86" s="21">
        <f t="shared" si="46"/>
        <v>1935.0000000000002</v>
      </c>
      <c r="BF86" s="21">
        <f t="shared" si="46"/>
        <v>0</v>
      </c>
      <c r="BG86" s="21">
        <f t="shared" si="46"/>
        <v>0</v>
      </c>
      <c r="BH86" s="21">
        <f t="shared" si="46"/>
        <v>0</v>
      </c>
      <c r="BI86" s="21">
        <f t="shared" si="46"/>
        <v>0</v>
      </c>
      <c r="BJ86" s="21">
        <f t="shared" si="46"/>
        <v>0</v>
      </c>
      <c r="BK86" s="21">
        <f t="shared" si="46"/>
        <v>0</v>
      </c>
      <c r="BL86" s="21">
        <f t="shared" si="46"/>
        <v>0</v>
      </c>
      <c r="BM86" s="21">
        <f aca="true" t="shared" si="47" ref="BM86:BR86">SUM(BM87:BM90)</f>
        <v>0</v>
      </c>
      <c r="BN86" s="21">
        <f t="shared" si="47"/>
        <v>0</v>
      </c>
      <c r="BO86" s="21">
        <f t="shared" si="47"/>
        <v>1750</v>
      </c>
      <c r="BP86" s="21">
        <f t="shared" si="47"/>
        <v>0</v>
      </c>
      <c r="BQ86" s="21">
        <f t="shared" si="47"/>
        <v>385.35200000000003</v>
      </c>
      <c r="BR86" s="21">
        <f t="shared" si="47"/>
        <v>0</v>
      </c>
      <c r="BS86" s="21">
        <f>SUM(BS87:BS90)</f>
        <v>0</v>
      </c>
      <c r="BT86" s="21">
        <f>SUM(BT87:BT90)</f>
        <v>0</v>
      </c>
      <c r="BU86" s="21">
        <f>SUM(BU87:BU90)</f>
        <v>0</v>
      </c>
      <c r="BV86" s="21">
        <f aca="true" t="shared" si="48" ref="BV86:CS86">SUM(BV87:BV90)</f>
        <v>0</v>
      </c>
      <c r="BW86" s="21">
        <f t="shared" si="48"/>
        <v>0</v>
      </c>
      <c r="BX86" s="21">
        <f>SUM(BX87:BX90)</f>
        <v>0</v>
      </c>
      <c r="BY86" s="21">
        <f t="shared" si="48"/>
        <v>0</v>
      </c>
      <c r="BZ86" s="21">
        <f t="shared" si="48"/>
        <v>0</v>
      </c>
      <c r="CA86" s="21">
        <f t="shared" si="48"/>
        <v>0</v>
      </c>
      <c r="CB86" s="21">
        <f t="shared" si="48"/>
        <v>0</v>
      </c>
      <c r="CC86" s="21">
        <f t="shared" si="48"/>
        <v>0</v>
      </c>
      <c r="CD86" s="21">
        <f t="shared" si="48"/>
        <v>0</v>
      </c>
      <c r="CE86" s="21">
        <f t="shared" si="48"/>
        <v>0</v>
      </c>
      <c r="CF86" s="21">
        <f t="shared" si="48"/>
        <v>0</v>
      </c>
      <c r="CG86" s="21">
        <f>SUM(CG87:CG90)</f>
        <v>0</v>
      </c>
      <c r="CH86" s="21">
        <f t="shared" si="48"/>
        <v>0</v>
      </c>
      <c r="CI86" s="21">
        <f t="shared" si="48"/>
        <v>0</v>
      </c>
      <c r="CJ86" s="21">
        <f t="shared" si="48"/>
        <v>0</v>
      </c>
      <c r="CK86" s="21">
        <f t="shared" si="48"/>
        <v>0</v>
      </c>
      <c r="CL86" s="21">
        <f t="shared" si="48"/>
        <v>0</v>
      </c>
      <c r="CM86" s="21">
        <f t="shared" si="48"/>
        <v>0</v>
      </c>
      <c r="CN86" s="21">
        <f t="shared" si="48"/>
        <v>0</v>
      </c>
      <c r="CO86" s="21">
        <f t="shared" si="48"/>
        <v>0</v>
      </c>
      <c r="CP86" s="21">
        <f t="shared" si="48"/>
        <v>0</v>
      </c>
      <c r="CQ86" s="21">
        <f t="shared" si="48"/>
        <v>0</v>
      </c>
      <c r="CR86" s="21">
        <f t="shared" si="48"/>
        <v>0</v>
      </c>
      <c r="CS86" s="21">
        <f t="shared" si="48"/>
        <v>0</v>
      </c>
      <c r="CT86" s="21">
        <f>SUM(CT87:CT90)</f>
        <v>0</v>
      </c>
      <c r="CU86" s="21">
        <f>SUM(CU87:CU90)</f>
        <v>0</v>
      </c>
      <c r="CV86" s="21">
        <f>SUM(CV87:CV90)</f>
        <v>0</v>
      </c>
      <c r="CW86" s="21">
        <f>SUM(CW87:CW90)</f>
        <v>0</v>
      </c>
      <c r="CX86" s="21">
        <f>SUM(CX87:CX90)</f>
        <v>0</v>
      </c>
    </row>
    <row r="87" spans="1:102" ht="12.75">
      <c r="A87" s="32" t="s">
        <v>27</v>
      </c>
      <c r="B87" s="7">
        <v>0.8030259468644599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634.11735294315</v>
      </c>
      <c r="AK87" s="7">
        <v>645.095019437845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/>
      <c r="AZ87" s="7"/>
      <c r="BA87" s="7">
        <v>0</v>
      </c>
      <c r="BB87" s="7">
        <v>0</v>
      </c>
      <c r="BC87" s="7">
        <v>0</v>
      </c>
      <c r="BD87" s="7"/>
      <c r="BE87" s="7">
        <v>638.7732208622184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f>BO8</f>
        <v>1750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2.75">
      <c r="A88" s="32" t="s">
        <v>28</v>
      </c>
      <c r="B88" s="7">
        <v>0.020302727486150203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0.03558320839143051</v>
      </c>
      <c r="AK88" s="7">
        <v>0.0764324701334534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/>
      <c r="AZ88" s="7"/>
      <c r="BA88" s="7">
        <v>0</v>
      </c>
      <c r="BB88" s="7">
        <v>0</v>
      </c>
      <c r="BC88" s="7">
        <v>0</v>
      </c>
      <c r="BD88" s="7"/>
      <c r="BE88" s="7">
        <v>0.07859889514731369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2.75">
      <c r="A89" s="32" t="s">
        <v>29</v>
      </c>
      <c r="B89" s="7">
        <v>0.038620785199391675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2443.895573803803</v>
      </c>
      <c r="AK89" s="7">
        <v>1114.6233420051678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/>
      <c r="AZ89" s="7"/>
      <c r="BA89" s="7">
        <v>0</v>
      </c>
      <c r="BB89" s="7">
        <v>0</v>
      </c>
      <c r="BC89" s="7">
        <v>0</v>
      </c>
      <c r="BD89" s="7"/>
      <c r="BE89" s="7">
        <v>1256.8225330372618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f>BQ9</f>
        <v>385.35200000000003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2.75">
      <c r="A90" s="32" t="s">
        <v>30</v>
      </c>
      <c r="B90" s="7">
        <v>0.138050540449998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f>AC10</f>
        <v>30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50.9514900446556</v>
      </c>
      <c r="AK90" s="7">
        <v>27.205206086853572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/>
      <c r="AZ90" s="7"/>
      <c r="BA90" s="7">
        <v>0</v>
      </c>
      <c r="BB90" s="7">
        <v>0</v>
      </c>
      <c r="BC90" s="7">
        <v>0</v>
      </c>
      <c r="BD90" s="7"/>
      <c r="BE90" s="7">
        <v>39.32564720537262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2:10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spans="1:102" ht="12.75">
      <c r="A92" s="25" t="s">
        <v>132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</row>
    <row r="93" spans="1:102" ht="12.75">
      <c r="A93" s="25" t="s">
        <v>0</v>
      </c>
      <c r="B93" s="30">
        <f>SUM(B94:B97)</f>
        <v>9.999999999999998</v>
      </c>
      <c r="C93" s="30">
        <f>SUM(C94:C97)</f>
        <v>577</v>
      </c>
      <c r="D93" s="30">
        <f aca="true" t="shared" si="49" ref="D93:BN93">SUM(D94:D97)</f>
        <v>574.9999999999999</v>
      </c>
      <c r="E93" s="30">
        <f t="shared" si="49"/>
        <v>218</v>
      </c>
      <c r="F93" s="30">
        <f t="shared" si="49"/>
        <v>64</v>
      </c>
      <c r="G93" s="30">
        <f t="shared" si="49"/>
        <v>281</v>
      </c>
      <c r="H93" s="30">
        <f t="shared" si="49"/>
        <v>3621</v>
      </c>
      <c r="I93" s="30">
        <f t="shared" si="49"/>
        <v>55.00000000000001</v>
      </c>
      <c r="J93" s="30">
        <f t="shared" si="49"/>
        <v>17</v>
      </c>
      <c r="K93" s="30">
        <f t="shared" si="49"/>
        <v>42</v>
      </c>
      <c r="L93" s="30">
        <f t="shared" si="49"/>
        <v>341</v>
      </c>
      <c r="M93" s="30">
        <f t="shared" si="49"/>
        <v>180.99999999999997</v>
      </c>
      <c r="N93" s="30">
        <f t="shared" si="49"/>
        <v>30.999999999999993</v>
      </c>
      <c r="O93" s="30">
        <f t="shared" si="49"/>
        <v>2031.3599999999997</v>
      </c>
      <c r="P93" s="30">
        <f t="shared" si="49"/>
        <v>434</v>
      </c>
      <c r="Q93" s="30">
        <f t="shared" si="49"/>
        <v>6027</v>
      </c>
      <c r="R93" s="76">
        <f t="shared" si="49"/>
        <v>602.7</v>
      </c>
      <c r="S93" s="30">
        <f t="shared" si="49"/>
        <v>2617.0000000000005</v>
      </c>
      <c r="T93" s="30">
        <f t="shared" si="49"/>
        <v>622</v>
      </c>
      <c r="U93" s="30">
        <f t="shared" si="49"/>
        <v>726.0000000000001</v>
      </c>
      <c r="V93" s="30">
        <f t="shared" si="49"/>
        <v>10023</v>
      </c>
      <c r="W93" s="30">
        <f t="shared" si="49"/>
        <v>1656</v>
      </c>
      <c r="X93" s="30">
        <f t="shared" si="49"/>
        <v>2353.0000000000005</v>
      </c>
      <c r="Y93" s="30">
        <f t="shared" si="49"/>
        <v>6949.999999999999</v>
      </c>
      <c r="Z93" s="30">
        <f t="shared" si="49"/>
        <v>272</v>
      </c>
      <c r="AA93" s="30">
        <f t="shared" si="49"/>
        <v>2075.9999999999995</v>
      </c>
      <c r="AB93" s="30">
        <f t="shared" si="49"/>
        <v>145</v>
      </c>
      <c r="AC93" s="30">
        <f t="shared" si="49"/>
        <v>3384</v>
      </c>
      <c r="AD93" s="30">
        <f t="shared" si="49"/>
        <v>5545.999999999999</v>
      </c>
      <c r="AE93" s="30">
        <f t="shared" si="49"/>
        <v>465.00000000000006</v>
      </c>
      <c r="AF93" s="30">
        <f t="shared" si="49"/>
        <v>2710</v>
      </c>
      <c r="AG93" s="30">
        <f t="shared" si="49"/>
        <v>2702.0000000000005</v>
      </c>
      <c r="AH93" s="30">
        <f t="shared" si="49"/>
        <v>12546.999999999998</v>
      </c>
      <c r="AI93" s="30">
        <f t="shared" si="49"/>
        <v>13080.617</v>
      </c>
      <c r="AJ93" s="30">
        <f t="shared" si="49"/>
        <v>34221</v>
      </c>
      <c r="AK93" s="30">
        <f>SUM(AK94:AK97)</f>
        <v>8438</v>
      </c>
      <c r="AL93" s="30">
        <f t="shared" si="49"/>
        <v>4956.109000000001</v>
      </c>
      <c r="AM93" s="30">
        <f t="shared" si="49"/>
        <v>33980</v>
      </c>
      <c r="AN93" s="30">
        <f t="shared" si="49"/>
        <v>560</v>
      </c>
      <c r="AO93" s="30">
        <f t="shared" si="49"/>
        <v>629</v>
      </c>
      <c r="AP93" s="30">
        <f t="shared" si="49"/>
        <v>11506</v>
      </c>
      <c r="AQ93" s="30">
        <f t="shared" si="49"/>
        <v>3188</v>
      </c>
      <c r="AR93" s="30">
        <f t="shared" si="49"/>
        <v>9168.999999999998</v>
      </c>
      <c r="AS93" s="30">
        <f t="shared" si="49"/>
        <v>2540.0000000000005</v>
      </c>
      <c r="AT93" s="30">
        <f t="shared" si="49"/>
        <v>3904</v>
      </c>
      <c r="AU93" s="30">
        <f t="shared" si="49"/>
        <v>849.0000000000001</v>
      </c>
      <c r="AV93" s="30">
        <f t="shared" si="49"/>
        <v>1588</v>
      </c>
      <c r="AW93" s="30">
        <f t="shared" si="49"/>
        <v>693</v>
      </c>
      <c r="AX93" s="30">
        <f t="shared" si="49"/>
        <v>538</v>
      </c>
      <c r="AY93" s="30"/>
      <c r="AZ93" s="30"/>
      <c r="BA93" s="30">
        <f t="shared" si="49"/>
        <v>4444.999999999999</v>
      </c>
      <c r="BB93" s="30">
        <f>SUM(BB94:BB97)</f>
        <v>976.2000000000002</v>
      </c>
      <c r="BC93" s="30">
        <f t="shared" si="49"/>
        <v>2509</v>
      </c>
      <c r="BD93" s="30"/>
      <c r="BE93" s="30">
        <f t="shared" si="49"/>
        <v>2987</v>
      </c>
      <c r="BF93" s="30">
        <f t="shared" si="49"/>
        <v>388</v>
      </c>
      <c r="BG93" s="30">
        <f t="shared" si="49"/>
        <v>10.999999999999998</v>
      </c>
      <c r="BH93" s="30">
        <f t="shared" si="49"/>
        <v>15896</v>
      </c>
      <c r="BI93" s="30">
        <f t="shared" si="49"/>
        <v>1962</v>
      </c>
      <c r="BJ93" s="30">
        <f t="shared" si="49"/>
        <v>1635</v>
      </c>
      <c r="BK93" s="30">
        <f t="shared" si="49"/>
        <v>145</v>
      </c>
      <c r="BL93" s="30">
        <f t="shared" si="49"/>
        <v>1017</v>
      </c>
      <c r="BM93" s="30">
        <f t="shared" si="49"/>
        <v>70348</v>
      </c>
      <c r="BN93" s="30">
        <f t="shared" si="49"/>
        <v>0</v>
      </c>
      <c r="BO93" s="30">
        <f aca="true" t="shared" si="50" ref="BO93:CS93">SUM(BO94:BO97)</f>
        <v>208557.00000000003</v>
      </c>
      <c r="BP93" s="30">
        <f t="shared" si="50"/>
        <v>125873</v>
      </c>
      <c r="BQ93" s="30">
        <f t="shared" si="50"/>
        <v>1746.6979999999999</v>
      </c>
      <c r="BR93" s="30">
        <f t="shared" si="50"/>
        <v>490.00000000000006</v>
      </c>
      <c r="BS93" s="30">
        <f>SUM(BS94:BS97)</f>
        <v>0</v>
      </c>
      <c r="BT93" s="30">
        <f t="shared" si="50"/>
        <v>1314</v>
      </c>
      <c r="BU93" s="30">
        <f t="shared" si="50"/>
        <v>10002</v>
      </c>
      <c r="BV93" s="30">
        <f t="shared" si="50"/>
        <v>41137</v>
      </c>
      <c r="BW93" s="30">
        <f t="shared" si="50"/>
        <v>4519</v>
      </c>
      <c r="BX93" s="30">
        <f>SUM(BX94:BX97)</f>
        <v>1314</v>
      </c>
      <c r="BY93" s="30">
        <f t="shared" si="50"/>
        <v>265.296</v>
      </c>
      <c r="BZ93" s="30">
        <f t="shared" si="50"/>
        <v>0</v>
      </c>
      <c r="CA93" s="30">
        <f t="shared" si="50"/>
        <v>0</v>
      </c>
      <c r="CB93" s="30">
        <f t="shared" si="50"/>
        <v>0</v>
      </c>
      <c r="CC93" s="30">
        <f t="shared" si="50"/>
        <v>0</v>
      </c>
      <c r="CD93" s="30">
        <f t="shared" si="50"/>
        <v>0</v>
      </c>
      <c r="CE93" s="30">
        <f t="shared" si="50"/>
        <v>0</v>
      </c>
      <c r="CF93" s="30">
        <f t="shared" si="50"/>
        <v>16971</v>
      </c>
      <c r="CG93" s="30">
        <f>SUM(CG94:CG97)</f>
        <v>1100</v>
      </c>
      <c r="CH93" s="30">
        <f t="shared" si="50"/>
        <v>96</v>
      </c>
      <c r="CI93" s="30">
        <f t="shared" si="50"/>
        <v>2245.2519999999995</v>
      </c>
      <c r="CJ93" s="30">
        <f t="shared" si="50"/>
        <v>264</v>
      </c>
      <c r="CK93" s="30">
        <f t="shared" si="50"/>
        <v>3484</v>
      </c>
      <c r="CL93" s="30">
        <f t="shared" si="50"/>
        <v>191</v>
      </c>
      <c r="CM93" s="30">
        <f t="shared" si="50"/>
        <v>197</v>
      </c>
      <c r="CN93" s="30">
        <f t="shared" si="50"/>
        <v>912</v>
      </c>
      <c r="CO93" s="30">
        <f t="shared" si="50"/>
        <v>977</v>
      </c>
      <c r="CP93" s="30">
        <f t="shared" si="50"/>
        <v>269.00000000000006</v>
      </c>
      <c r="CQ93" s="30">
        <f t="shared" si="50"/>
        <v>104</v>
      </c>
      <c r="CR93" s="30">
        <f t="shared" si="50"/>
        <v>53</v>
      </c>
      <c r="CS93" s="30">
        <f t="shared" si="50"/>
        <v>4</v>
      </c>
      <c r="CT93" s="30">
        <f>SUM(CT94:CT97)</f>
        <v>817</v>
      </c>
      <c r="CU93" s="30">
        <f>SUM(CU94:CU97)</f>
        <v>120</v>
      </c>
      <c r="CV93" s="30">
        <f>SUM(CV94:CV97)</f>
        <v>4.999999999999999</v>
      </c>
      <c r="CW93" s="30">
        <f>SUM(CW94:CW97)</f>
        <v>696</v>
      </c>
      <c r="CX93" s="30">
        <f>SUM(CX94:CX97)</f>
        <v>189</v>
      </c>
    </row>
    <row r="94" spans="1:102" ht="12.75">
      <c r="A94" s="28" t="s">
        <v>27</v>
      </c>
      <c r="B94" s="29">
        <f>B78+B60+B43+B87+B67</f>
        <v>7.904702822586031</v>
      </c>
      <c r="C94" s="29">
        <f>C78+C60+C43+C87+C67</f>
        <v>555.9758464174579</v>
      </c>
      <c r="D94" s="29">
        <f aca="true" t="shared" si="51" ref="D94:Z94">D78+D60+D43+D87+D67</f>
        <v>561.5352719250733</v>
      </c>
      <c r="E94" s="29">
        <f t="shared" si="51"/>
        <v>204.14278165644947</v>
      </c>
      <c r="F94" s="29">
        <f t="shared" si="51"/>
        <v>63.12178387650086</v>
      </c>
      <c r="G94" s="29">
        <f t="shared" si="51"/>
        <v>162.03138376352365</v>
      </c>
      <c r="H94" s="29">
        <f t="shared" si="51"/>
        <v>3524.0013637745365</v>
      </c>
      <c r="I94" s="29">
        <f t="shared" si="51"/>
        <v>47.17116031476202</v>
      </c>
      <c r="J94" s="29">
        <f t="shared" si="51"/>
        <v>16.070998278829602</v>
      </c>
      <c r="K94" s="29">
        <f t="shared" si="51"/>
        <v>10.794975279881767</v>
      </c>
      <c r="L94" s="29">
        <f t="shared" si="51"/>
        <v>304.88350673905813</v>
      </c>
      <c r="M94" s="29">
        <f t="shared" si="51"/>
        <v>162.54255359330355</v>
      </c>
      <c r="N94" s="29">
        <f t="shared" si="51"/>
        <v>4.90649598133989</v>
      </c>
      <c r="O94" s="29">
        <f t="shared" si="51"/>
        <v>1782.0556321817621</v>
      </c>
      <c r="P94" s="29">
        <f t="shared" si="51"/>
        <v>178.1934838616361</v>
      </c>
      <c r="Q94" s="29">
        <f t="shared" si="51"/>
        <v>4731.289318405768</v>
      </c>
      <c r="R94" s="29">
        <f t="shared" si="51"/>
        <v>472.0621101803561</v>
      </c>
      <c r="S94" s="29">
        <f t="shared" si="51"/>
        <v>2267.5121378635686</v>
      </c>
      <c r="T94" s="29">
        <f t="shared" si="51"/>
        <v>126.70578413125237</v>
      </c>
      <c r="U94" s="29">
        <f t="shared" si="51"/>
        <v>339.32312114938844</v>
      </c>
      <c r="V94" s="29">
        <f t="shared" si="51"/>
        <v>4700.931729204681</v>
      </c>
      <c r="W94" s="29">
        <f t="shared" si="51"/>
        <v>770.806294905829</v>
      </c>
      <c r="X94" s="29">
        <f t="shared" si="51"/>
        <v>1847.17838441585</v>
      </c>
      <c r="Y94" s="29">
        <f t="shared" si="51"/>
        <v>556.1859253752743</v>
      </c>
      <c r="Z94" s="29">
        <f t="shared" si="51"/>
        <v>21.76727650389563</v>
      </c>
      <c r="AA94" s="29">
        <f aca="true" t="shared" si="52" ref="AA94:AO97">AA78+AA60+AA43+AA87</f>
        <v>1542.1100220165295</v>
      </c>
      <c r="AB94" s="29">
        <f t="shared" si="52"/>
        <v>141.41512609135958</v>
      </c>
      <c r="AC94" s="29">
        <f aca="true" t="shared" si="53" ref="AC94:AX94">AC78+AC60+AC43+AC87+AC67</f>
        <v>683.3535353535353</v>
      </c>
      <c r="AD94" s="29">
        <f t="shared" si="53"/>
        <v>5522.404189686825</v>
      </c>
      <c r="AE94" s="29">
        <f t="shared" si="53"/>
        <v>464.4261081744603</v>
      </c>
      <c r="AF94" s="29">
        <f t="shared" si="53"/>
        <v>0</v>
      </c>
      <c r="AG94" s="29">
        <f t="shared" si="53"/>
        <v>2696.9456711295365</v>
      </c>
      <c r="AH94" s="29">
        <f t="shared" si="53"/>
        <v>1896.8500938331529</v>
      </c>
      <c r="AI94" s="29">
        <f t="shared" si="53"/>
        <v>4686.31722627796</v>
      </c>
      <c r="AJ94" s="29">
        <f t="shared" si="53"/>
        <v>6992.822555041397</v>
      </c>
      <c r="AK94" s="29">
        <f>AK78+AK60+AK43+AK87+AK67</f>
        <v>2208.8459099972797</v>
      </c>
      <c r="AL94" s="29">
        <f t="shared" si="53"/>
        <v>2190.177376284755</v>
      </c>
      <c r="AM94" s="29">
        <f t="shared" si="53"/>
        <v>26631.294523487933</v>
      </c>
      <c r="AN94" s="29">
        <f t="shared" si="53"/>
        <v>498.40738504925974</v>
      </c>
      <c r="AO94" s="29">
        <f t="shared" si="53"/>
        <v>171.644961927332</v>
      </c>
      <c r="AP94" s="29">
        <f t="shared" si="53"/>
        <v>3015.1253947346377</v>
      </c>
      <c r="AQ94" s="29">
        <f t="shared" si="53"/>
        <v>1435.2459161706977</v>
      </c>
      <c r="AR94" s="29">
        <f t="shared" si="53"/>
        <v>1843.5674619248566</v>
      </c>
      <c r="AS94" s="29">
        <f t="shared" si="53"/>
        <v>405.08798857336865</v>
      </c>
      <c r="AT94" s="29">
        <f t="shared" si="53"/>
        <v>1563.0411931940528</v>
      </c>
      <c r="AU94" s="29">
        <f t="shared" si="53"/>
        <v>384.47254554676397</v>
      </c>
      <c r="AV94" s="29">
        <f t="shared" si="53"/>
        <v>1281.2429701487165</v>
      </c>
      <c r="AW94" s="29">
        <f t="shared" si="53"/>
        <v>545.8604112936623</v>
      </c>
      <c r="AX94" s="29">
        <f t="shared" si="53"/>
        <v>161.28666342570085</v>
      </c>
      <c r="AY94" s="29"/>
      <c r="AZ94" s="29"/>
      <c r="BA94" s="29">
        <f>BA78+BA60+BA43+BA87+BA67</f>
        <v>746.93633683283</v>
      </c>
      <c r="BB94" s="29">
        <f>BB78+BB60+BB43+BB87+BB67</f>
        <v>164.07022763053516</v>
      </c>
      <c r="BC94" s="29">
        <f>BC78+BC60+BC43+BC87+BC67</f>
        <v>580.4571178030627</v>
      </c>
      <c r="BD94" s="29"/>
      <c r="BE94" s="29">
        <f aca="true" t="shared" si="54" ref="BE94:CX94">BE78+BE60+BE43+BE87+BE67</f>
        <v>985.6688618171318</v>
      </c>
      <c r="BF94" s="29">
        <f t="shared" si="54"/>
        <v>57.4379173414332</v>
      </c>
      <c r="BG94" s="29">
        <f t="shared" si="54"/>
        <v>6.385057471264368</v>
      </c>
      <c r="BH94" s="29">
        <f t="shared" si="54"/>
        <v>1366.6504696966972</v>
      </c>
      <c r="BI94" s="29">
        <f t="shared" si="54"/>
        <v>536.4388996258388</v>
      </c>
      <c r="BJ94" s="29">
        <f t="shared" si="54"/>
        <v>525.9685866830491</v>
      </c>
      <c r="BK94" s="29">
        <f t="shared" si="54"/>
        <v>55.630578859088544</v>
      </c>
      <c r="BL94" s="29">
        <f t="shared" si="54"/>
        <v>326.90387142423936</v>
      </c>
      <c r="BM94" s="29">
        <f t="shared" si="54"/>
        <v>13045.859076400158</v>
      </c>
      <c r="BN94" s="29">
        <f t="shared" si="54"/>
        <v>0</v>
      </c>
      <c r="BO94" s="29">
        <f t="shared" si="54"/>
        <v>34469.1820302939</v>
      </c>
      <c r="BP94" s="29">
        <f t="shared" si="54"/>
        <v>19914.517398826847</v>
      </c>
      <c r="BQ94" s="29">
        <f t="shared" si="54"/>
        <v>292.80755876478725</v>
      </c>
      <c r="BR94" s="29">
        <f t="shared" si="54"/>
        <v>105.39253341527115</v>
      </c>
      <c r="BS94" s="29">
        <f t="shared" si="54"/>
        <v>0</v>
      </c>
      <c r="BT94" s="29">
        <v>242.11467001183428</v>
      </c>
      <c r="BU94" s="29">
        <v>3832.4136202477507</v>
      </c>
      <c r="BV94" s="29">
        <f t="shared" si="54"/>
        <v>1047.7698068892457</v>
      </c>
      <c r="BW94" s="29">
        <f t="shared" si="54"/>
        <v>0</v>
      </c>
      <c r="BX94" s="29">
        <f t="shared" si="54"/>
        <v>0</v>
      </c>
      <c r="BY94" s="29">
        <f t="shared" si="54"/>
        <v>6.769790425746796</v>
      </c>
      <c r="BZ94" s="29">
        <f t="shared" si="54"/>
        <v>0</v>
      </c>
      <c r="CA94" s="29">
        <f t="shared" si="54"/>
        <v>0</v>
      </c>
      <c r="CB94" s="29">
        <f t="shared" si="54"/>
        <v>0</v>
      </c>
      <c r="CC94" s="29">
        <f t="shared" si="54"/>
        <v>0</v>
      </c>
      <c r="CD94" s="29">
        <f t="shared" si="54"/>
        <v>0</v>
      </c>
      <c r="CE94" s="29">
        <f t="shared" si="54"/>
        <v>0</v>
      </c>
      <c r="CF94" s="29">
        <f t="shared" si="54"/>
        <v>2685.0021432355666</v>
      </c>
      <c r="CG94" s="29">
        <f t="shared" si="54"/>
        <v>28.01727854676253</v>
      </c>
      <c r="CH94" s="29">
        <f t="shared" si="54"/>
        <v>24.203318037416164</v>
      </c>
      <c r="CI94" s="29">
        <f t="shared" si="54"/>
        <v>331.24182166472747</v>
      </c>
      <c r="CJ94" s="29">
        <f t="shared" si="54"/>
        <v>65.27039831549395</v>
      </c>
      <c r="CK94" s="29">
        <f t="shared" si="54"/>
        <v>1313.7958063361998</v>
      </c>
      <c r="CL94" s="29">
        <f t="shared" si="54"/>
        <v>57.253071253071255</v>
      </c>
      <c r="CM94" s="29">
        <f t="shared" si="54"/>
        <v>55.740948739395385</v>
      </c>
      <c r="CN94" s="29">
        <f t="shared" si="54"/>
        <v>314.11903225806446</v>
      </c>
      <c r="CO94" s="29">
        <f t="shared" si="54"/>
        <v>360.28340068190425</v>
      </c>
      <c r="CP94" s="29">
        <f t="shared" si="54"/>
        <v>73.90162761581112</v>
      </c>
      <c r="CQ94" s="29">
        <f t="shared" si="54"/>
        <v>28.363636363636363</v>
      </c>
      <c r="CR94" s="29">
        <f t="shared" si="54"/>
        <v>7.958466453674121</v>
      </c>
      <c r="CS94" s="29">
        <f t="shared" si="54"/>
        <v>0.5919282511210763</v>
      </c>
      <c r="CT94" s="29">
        <f t="shared" si="54"/>
        <v>277.6233602421796</v>
      </c>
      <c r="CU94" s="29">
        <f t="shared" si="54"/>
        <v>25.753424657534246</v>
      </c>
      <c r="CV94" s="29">
        <f t="shared" si="54"/>
        <v>2.973977695167286</v>
      </c>
      <c r="CW94" s="29">
        <f t="shared" si="54"/>
        <v>268.6151779717932</v>
      </c>
      <c r="CX94" s="29">
        <f t="shared" si="54"/>
        <v>43.962482946794</v>
      </c>
    </row>
    <row r="95" spans="1:102" ht="12.75">
      <c r="A95" s="28" t="s">
        <v>28</v>
      </c>
      <c r="B95" s="29">
        <f>B79+B61+B44+B88</f>
        <v>0.38238463316277443</v>
      </c>
      <c r="C95" s="29">
        <f aca="true" t="shared" si="55" ref="C95:Z97">C79+C61+C44+C88</f>
        <v>1.70237448992735</v>
      </c>
      <c r="D95" s="29">
        <f t="shared" si="55"/>
        <v>1.458503975255887</v>
      </c>
      <c r="E95" s="29">
        <f t="shared" si="55"/>
        <v>9.325600189713825</v>
      </c>
      <c r="F95" s="29">
        <f t="shared" si="55"/>
        <v>0.07318467695826186</v>
      </c>
      <c r="G95" s="29">
        <f t="shared" si="55"/>
        <v>4.037830661092023</v>
      </c>
      <c r="H95" s="29">
        <f t="shared" si="55"/>
        <v>26.884607094278856</v>
      </c>
      <c r="I95" s="29">
        <f t="shared" si="55"/>
        <v>5.812193866313424</v>
      </c>
      <c r="J95" s="29">
        <f t="shared" si="55"/>
        <v>0.6510327022375215</v>
      </c>
      <c r="K95" s="29">
        <f t="shared" si="55"/>
        <v>0.0883536070184926</v>
      </c>
      <c r="L95" s="29">
        <f t="shared" si="55"/>
        <v>2.654897538111057</v>
      </c>
      <c r="M95" s="29">
        <f t="shared" si="55"/>
        <v>0.7312126403623205</v>
      </c>
      <c r="N95" s="29">
        <f t="shared" si="55"/>
        <v>0.12006485480631594</v>
      </c>
      <c r="O95" s="29">
        <f t="shared" si="55"/>
        <v>28.217972475406995</v>
      </c>
      <c r="P95" s="29">
        <f t="shared" si="55"/>
        <v>2.6706531991779947</v>
      </c>
      <c r="Q95" s="29">
        <f t="shared" si="55"/>
        <v>207.99769360182466</v>
      </c>
      <c r="R95" s="29">
        <f t="shared" si="55"/>
        <v>20.909165166515038</v>
      </c>
      <c r="S95" s="29">
        <f t="shared" si="55"/>
        <v>157.7804535231906</v>
      </c>
      <c r="T95" s="29">
        <f t="shared" si="55"/>
        <v>3.344715345764287</v>
      </c>
      <c r="U95" s="29">
        <f t="shared" si="55"/>
        <v>13.402475048125702</v>
      </c>
      <c r="V95" s="29">
        <f t="shared" si="55"/>
        <v>86.61503057190829</v>
      </c>
      <c r="W95" s="29">
        <f t="shared" si="55"/>
        <v>14.234385891536036</v>
      </c>
      <c r="X95" s="29">
        <f t="shared" si="55"/>
        <v>34.06844079784341</v>
      </c>
      <c r="Y95" s="29">
        <f t="shared" si="55"/>
        <v>4.519407014568897</v>
      </c>
      <c r="Z95" s="29">
        <f t="shared" si="55"/>
        <v>0.1768746342392432</v>
      </c>
      <c r="AA95" s="29">
        <f t="shared" si="52"/>
        <v>106.12313241303494</v>
      </c>
      <c r="AB95" s="29">
        <f t="shared" si="52"/>
        <v>1.5038126051577143</v>
      </c>
      <c r="AC95" s="29">
        <f t="shared" si="52"/>
        <v>0</v>
      </c>
      <c r="AD95" s="29">
        <f t="shared" si="52"/>
        <v>0.06128039915718636</v>
      </c>
      <c r="AE95" s="29">
        <f t="shared" si="52"/>
        <v>0.5725669255184037</v>
      </c>
      <c r="AF95" s="29">
        <f t="shared" si="52"/>
        <v>0</v>
      </c>
      <c r="AG95" s="29">
        <f t="shared" si="52"/>
        <v>0.012639145455440301</v>
      </c>
      <c r="AH95" s="29">
        <f t="shared" si="52"/>
        <v>0.020863337154858646</v>
      </c>
      <c r="AI95" s="29">
        <f t="shared" si="52"/>
        <v>5.429886415128462</v>
      </c>
      <c r="AJ95" s="29">
        <f t="shared" si="52"/>
        <v>1.800142134084941</v>
      </c>
      <c r="AK95" s="29">
        <f t="shared" si="52"/>
        <v>0.4170283508654428</v>
      </c>
      <c r="AL95" s="29">
        <f t="shared" si="52"/>
        <v>0.0018543832321369941</v>
      </c>
      <c r="AM95" s="29">
        <f t="shared" si="52"/>
        <v>2.7051459116309595</v>
      </c>
      <c r="AN95" s="29">
        <f t="shared" si="52"/>
        <v>0.6866141081076785</v>
      </c>
      <c r="AO95" s="29">
        <f t="shared" si="52"/>
        <v>0.0011982175051876067</v>
      </c>
      <c r="AP95" s="29">
        <f aca="true" t="shared" si="56" ref="AP95:AX95">AP79+AP61+AP44+AP88</f>
        <v>2.69798210211856</v>
      </c>
      <c r="AQ95" s="29">
        <f t="shared" si="56"/>
        <v>0</v>
      </c>
      <c r="AR95" s="29">
        <f t="shared" si="56"/>
        <v>0.1678454517954393</v>
      </c>
      <c r="AS95" s="29">
        <f t="shared" si="56"/>
        <v>0</v>
      </c>
      <c r="AT95" s="29">
        <f t="shared" si="56"/>
        <v>0.3047861354672872</v>
      </c>
      <c r="AU95" s="29">
        <f t="shared" si="56"/>
        <v>0.3423028077283174</v>
      </c>
      <c r="AV95" s="29">
        <f t="shared" si="56"/>
        <v>0.0793838516093322</v>
      </c>
      <c r="AW95" s="29">
        <f t="shared" si="56"/>
        <v>0.18798102578624415</v>
      </c>
      <c r="AX95" s="29">
        <f t="shared" si="56"/>
        <v>0</v>
      </c>
      <c r="AY95" s="29"/>
      <c r="AZ95" s="29"/>
      <c r="BA95" s="29">
        <f aca="true" t="shared" si="57" ref="BA95:BC97">BA79+BA61+BA44+BA88</f>
        <v>0</v>
      </c>
      <c r="BB95" s="29">
        <f t="shared" si="57"/>
        <v>0</v>
      </c>
      <c r="BC95" s="29">
        <f t="shared" si="57"/>
        <v>0</v>
      </c>
      <c r="BD95" s="29"/>
      <c r="BE95" s="29">
        <f aca="true" t="shared" si="58" ref="BE95:CX97">BE79+BE61+BE44+BE88</f>
        <v>1.3285988951473138</v>
      </c>
      <c r="BF95" s="29">
        <f t="shared" si="58"/>
        <v>0</v>
      </c>
      <c r="BG95" s="29">
        <f t="shared" si="58"/>
        <v>0</v>
      </c>
      <c r="BH95" s="29">
        <f t="shared" si="58"/>
        <v>80.21599050890403</v>
      </c>
      <c r="BI95" s="29">
        <f t="shared" si="58"/>
        <v>0.3322949117341636</v>
      </c>
      <c r="BJ95" s="29">
        <f t="shared" si="58"/>
        <v>0</v>
      </c>
      <c r="BK95" s="29">
        <f t="shared" si="58"/>
        <v>0.05064617534055187</v>
      </c>
      <c r="BL95" s="29">
        <f t="shared" si="58"/>
        <v>0</v>
      </c>
      <c r="BM95" s="29">
        <f t="shared" si="58"/>
        <v>0</v>
      </c>
      <c r="BN95" s="29">
        <f t="shared" si="58"/>
        <v>0</v>
      </c>
      <c r="BO95" s="29">
        <f t="shared" si="58"/>
        <v>1.801666080424332</v>
      </c>
      <c r="BP95" s="29">
        <f t="shared" si="58"/>
        <v>1.0965833581128877</v>
      </c>
      <c r="BQ95" s="29">
        <f t="shared" si="58"/>
        <v>0</v>
      </c>
      <c r="BR95" s="29">
        <f t="shared" si="58"/>
        <v>0</v>
      </c>
      <c r="BS95" s="29">
        <f t="shared" si="58"/>
        <v>0</v>
      </c>
      <c r="BT95" s="29">
        <v>0</v>
      </c>
      <c r="BU95" s="29">
        <v>0</v>
      </c>
      <c r="BV95" s="29">
        <f t="shared" si="58"/>
        <v>0</v>
      </c>
      <c r="BW95" s="29">
        <f t="shared" si="58"/>
        <v>0</v>
      </c>
      <c r="BX95" s="29">
        <f t="shared" si="58"/>
        <v>0</v>
      </c>
      <c r="BY95" s="29">
        <f t="shared" si="58"/>
        <v>0</v>
      </c>
      <c r="BZ95" s="29">
        <f t="shared" si="58"/>
        <v>0</v>
      </c>
      <c r="CA95" s="29">
        <f t="shared" si="58"/>
        <v>0</v>
      </c>
      <c r="CB95" s="29">
        <f t="shared" si="58"/>
        <v>0</v>
      </c>
      <c r="CC95" s="29">
        <f t="shared" si="58"/>
        <v>0</v>
      </c>
      <c r="CD95" s="29">
        <f t="shared" si="58"/>
        <v>0</v>
      </c>
      <c r="CE95" s="29">
        <f t="shared" si="58"/>
        <v>0</v>
      </c>
      <c r="CF95" s="29">
        <f t="shared" si="58"/>
        <v>0.1478483564428735</v>
      </c>
      <c r="CG95" s="29">
        <f t="shared" si="58"/>
        <v>0</v>
      </c>
      <c r="CH95" s="29">
        <f t="shared" si="58"/>
        <v>0.07624426403106248</v>
      </c>
      <c r="CI95" s="29">
        <f t="shared" si="58"/>
        <v>0.02247997154447604</v>
      </c>
      <c r="CJ95" s="29">
        <f t="shared" si="58"/>
        <v>0</v>
      </c>
      <c r="CK95" s="29">
        <f t="shared" si="58"/>
        <v>9.586041548039866</v>
      </c>
      <c r="CL95" s="29">
        <f t="shared" si="58"/>
        <v>0</v>
      </c>
      <c r="CM95" s="29">
        <f t="shared" si="58"/>
        <v>0</v>
      </c>
      <c r="CN95" s="29">
        <f t="shared" si="58"/>
        <v>0.018387096774193548</v>
      </c>
      <c r="CO95" s="29">
        <f t="shared" si="58"/>
        <v>5.335932567243338</v>
      </c>
      <c r="CP95" s="29">
        <f t="shared" si="58"/>
        <v>0</v>
      </c>
      <c r="CQ95" s="29">
        <f t="shared" si="58"/>
        <v>0</v>
      </c>
      <c r="CR95" s="29">
        <f t="shared" si="58"/>
        <v>0</v>
      </c>
      <c r="CS95" s="29">
        <f t="shared" si="58"/>
        <v>0</v>
      </c>
      <c r="CT95" s="29">
        <f t="shared" si="58"/>
        <v>0</v>
      </c>
      <c r="CU95" s="29">
        <f t="shared" si="58"/>
        <v>0</v>
      </c>
      <c r="CV95" s="29">
        <f t="shared" si="58"/>
        <v>0</v>
      </c>
      <c r="CW95" s="29">
        <f t="shared" si="58"/>
        <v>0</v>
      </c>
      <c r="CX95" s="29">
        <f t="shared" si="58"/>
        <v>0</v>
      </c>
    </row>
    <row r="96" spans="1:102" ht="12.75">
      <c r="A96" s="28" t="s">
        <v>29</v>
      </c>
      <c r="B96" s="29">
        <f>B80+B62+B45+B89</f>
        <v>0.37343569550596356</v>
      </c>
      <c r="C96" s="29">
        <f t="shared" si="55"/>
        <v>18.812200504914557</v>
      </c>
      <c r="D96" s="29">
        <f t="shared" si="55"/>
        <v>11.309099486784065</v>
      </c>
      <c r="E96" s="29">
        <f t="shared" si="55"/>
        <v>3.5424876827844214</v>
      </c>
      <c r="F96" s="29">
        <f t="shared" si="55"/>
        <v>0.7684391080617495</v>
      </c>
      <c r="G96" s="29">
        <f t="shared" si="55"/>
        <v>25.403757499401067</v>
      </c>
      <c r="H96" s="29">
        <f t="shared" si="55"/>
        <v>65.0692604632396</v>
      </c>
      <c r="I96" s="29">
        <f t="shared" si="55"/>
        <v>0.5181032651385955</v>
      </c>
      <c r="J96" s="29">
        <f t="shared" si="55"/>
        <v>0.2487091222030981</v>
      </c>
      <c r="K96" s="29">
        <f t="shared" si="55"/>
        <v>3.398614649248351</v>
      </c>
      <c r="L96" s="29">
        <f t="shared" si="55"/>
        <v>19.175516363739504</v>
      </c>
      <c r="M96" s="29">
        <f t="shared" si="55"/>
        <v>10.10528971357746</v>
      </c>
      <c r="N96" s="29">
        <f t="shared" si="55"/>
        <v>1.986995167428304</v>
      </c>
      <c r="O96" s="29">
        <f t="shared" si="55"/>
        <v>152.67813097391482</v>
      </c>
      <c r="P96" s="29">
        <f t="shared" si="55"/>
        <v>153.25374358798828</v>
      </c>
      <c r="Q96" s="29">
        <f t="shared" si="55"/>
        <v>742.928204234163</v>
      </c>
      <c r="R96" s="29">
        <f t="shared" si="55"/>
        <v>74.96119939096153</v>
      </c>
      <c r="S96" s="29">
        <f t="shared" si="55"/>
        <v>159.6708523766863</v>
      </c>
      <c r="T96" s="29">
        <f t="shared" si="55"/>
        <v>42.21428225067946</v>
      </c>
      <c r="U96" s="29">
        <f t="shared" si="55"/>
        <v>92.67652432429723</v>
      </c>
      <c r="V96" s="29">
        <f t="shared" si="55"/>
        <v>4291.6155992620115</v>
      </c>
      <c r="W96" s="29">
        <f t="shared" si="55"/>
        <v>714.5851135726563</v>
      </c>
      <c r="X96" s="29">
        <f t="shared" si="55"/>
        <v>185.23881601913916</v>
      </c>
      <c r="Y96" s="29">
        <f t="shared" si="55"/>
        <v>456.94289956694286</v>
      </c>
      <c r="Z96" s="29">
        <f t="shared" si="55"/>
        <v>17.88323290391489</v>
      </c>
      <c r="AA96" s="29">
        <f t="shared" si="52"/>
        <v>335.86656631016405</v>
      </c>
      <c r="AB96" s="29">
        <f t="shared" si="52"/>
        <v>2.081061303482695</v>
      </c>
      <c r="AC96" s="29">
        <f t="shared" si="52"/>
        <v>1.0505050505050506</v>
      </c>
      <c r="AD96" s="29">
        <f t="shared" si="52"/>
        <v>17.373952080848632</v>
      </c>
      <c r="AE96" s="29">
        <f t="shared" si="52"/>
        <v>0.0013249000213320875</v>
      </c>
      <c r="AF96" s="29">
        <f t="shared" si="52"/>
        <v>2710</v>
      </c>
      <c r="AG96" s="29">
        <f t="shared" si="52"/>
        <v>5.041689725008275</v>
      </c>
      <c r="AH96" s="29">
        <f t="shared" si="52"/>
        <v>5316.272214635859</v>
      </c>
      <c r="AI96" s="29">
        <f t="shared" si="52"/>
        <v>8137.690376853926</v>
      </c>
      <c r="AJ96" s="29">
        <f t="shared" si="52"/>
        <v>26670.438068312837</v>
      </c>
      <c r="AK96" s="29">
        <f t="shared" si="52"/>
        <v>6080.358225914037</v>
      </c>
      <c r="AL96" s="29">
        <f t="shared" si="52"/>
        <v>2702.4031940949744</v>
      </c>
      <c r="AM96" s="29">
        <f t="shared" si="52"/>
        <v>6524.153153302618</v>
      </c>
      <c r="AN96" s="29">
        <f t="shared" si="52"/>
        <v>54.88913192530002</v>
      </c>
      <c r="AO96" s="29">
        <f t="shared" si="52"/>
        <v>449.3399139292369</v>
      </c>
      <c r="AP96" s="29">
        <f aca="true" t="shared" si="59" ref="AP96:AX96">AP80+AP62+AP45+AP89</f>
        <v>7883.777318884773</v>
      </c>
      <c r="AQ96" s="29">
        <f t="shared" si="59"/>
        <v>1690.2818791946308</v>
      </c>
      <c r="AR96" s="29">
        <f t="shared" si="59"/>
        <v>7248.0961020876985</v>
      </c>
      <c r="AS96" s="29">
        <f t="shared" si="59"/>
        <v>2120.454311621563</v>
      </c>
      <c r="AT96" s="29">
        <f t="shared" si="59"/>
        <v>2200.8176383797204</v>
      </c>
      <c r="AU96" s="29">
        <f t="shared" si="59"/>
        <v>447.3299258086842</v>
      </c>
      <c r="AV96" s="29">
        <f t="shared" si="59"/>
        <v>287.6908636366434</v>
      </c>
      <c r="AW96" s="29">
        <f t="shared" si="59"/>
        <v>137.3266856641298</v>
      </c>
      <c r="AX96" s="29">
        <f t="shared" si="59"/>
        <v>352.1716091395235</v>
      </c>
      <c r="AY96" s="29"/>
      <c r="AZ96" s="29"/>
      <c r="BA96" s="29">
        <f t="shared" si="57"/>
        <v>3537.4306967568996</v>
      </c>
      <c r="BB96" s="29">
        <f t="shared" si="57"/>
        <v>776.8701460668459</v>
      </c>
      <c r="BC96" s="29">
        <f t="shared" si="57"/>
        <v>1903.751240482505</v>
      </c>
      <c r="BD96" s="29"/>
      <c r="BE96" s="29">
        <f t="shared" si="58"/>
        <v>1938.1874864740803</v>
      </c>
      <c r="BF96" s="29">
        <f t="shared" si="58"/>
        <v>318.7139019330537</v>
      </c>
      <c r="BG96" s="29">
        <f t="shared" si="58"/>
        <v>3.679438058748403</v>
      </c>
      <c r="BH96" s="29">
        <f t="shared" si="58"/>
        <v>11902.662965412974</v>
      </c>
      <c r="BI96" s="29">
        <f t="shared" si="58"/>
        <v>1349.6675953387667</v>
      </c>
      <c r="BJ96" s="29">
        <f t="shared" si="58"/>
        <v>1059.584199032887</v>
      </c>
      <c r="BK96" s="29">
        <f t="shared" si="58"/>
        <v>80.3100060898385</v>
      </c>
      <c r="BL96" s="29">
        <f t="shared" si="58"/>
        <v>690.0961285757606</v>
      </c>
      <c r="BM96" s="29">
        <f t="shared" si="58"/>
        <v>50258.20087498103</v>
      </c>
      <c r="BN96" s="29">
        <f t="shared" si="58"/>
        <v>0</v>
      </c>
      <c r="BO96" s="29">
        <f t="shared" si="58"/>
        <v>157199.92537408264</v>
      </c>
      <c r="BP96" s="29">
        <f t="shared" si="58"/>
        <v>95679.67335057278</v>
      </c>
      <c r="BQ96" s="29">
        <f t="shared" si="58"/>
        <v>1384.453220156706</v>
      </c>
      <c r="BR96" s="29">
        <f t="shared" si="58"/>
        <v>359.61438008910744</v>
      </c>
      <c r="BS96" s="29">
        <f t="shared" si="58"/>
        <v>0</v>
      </c>
      <c r="BT96" s="29">
        <v>662.1949175299775</v>
      </c>
      <c r="BU96" s="29">
        <v>4034.024447561192</v>
      </c>
      <c r="BV96" s="29">
        <f t="shared" si="58"/>
        <v>38073.41770311942</v>
      </c>
      <c r="BW96" s="29">
        <f t="shared" si="58"/>
        <v>4407.0799622493305</v>
      </c>
      <c r="BX96" s="29">
        <f t="shared" si="58"/>
        <v>1281.4567537941182</v>
      </c>
      <c r="BY96" s="29">
        <f t="shared" si="58"/>
        <v>258.5262095742532</v>
      </c>
      <c r="BZ96" s="29">
        <f t="shared" si="58"/>
        <v>0</v>
      </c>
      <c r="CA96" s="29">
        <f t="shared" si="58"/>
        <v>0</v>
      </c>
      <c r="CB96" s="29">
        <f t="shared" si="58"/>
        <v>0</v>
      </c>
      <c r="CC96" s="29">
        <f t="shared" si="58"/>
        <v>0</v>
      </c>
      <c r="CD96" s="29">
        <f t="shared" si="58"/>
        <v>0</v>
      </c>
      <c r="CE96" s="29">
        <f t="shared" si="58"/>
        <v>0</v>
      </c>
      <c r="CF96" s="29">
        <f t="shared" si="58"/>
        <v>12900.14329071819</v>
      </c>
      <c r="CG96" s="29">
        <f t="shared" si="58"/>
        <v>1018.0800610990436</v>
      </c>
      <c r="CH96" s="29">
        <f t="shared" si="58"/>
        <v>71.20367102012001</v>
      </c>
      <c r="CI96" s="29">
        <f t="shared" si="58"/>
        <v>1882.7637148858148</v>
      </c>
      <c r="CJ96" s="29">
        <f t="shared" si="58"/>
        <v>198.17371468678715</v>
      </c>
      <c r="CK96" s="29">
        <f t="shared" si="58"/>
        <v>2101.864786003476</v>
      </c>
      <c r="CL96" s="29">
        <f t="shared" si="58"/>
        <v>133.74692874692875</v>
      </c>
      <c r="CM96" s="29">
        <f t="shared" si="58"/>
        <v>141.25905126060462</v>
      </c>
      <c r="CN96" s="29">
        <f t="shared" si="58"/>
        <v>596.6674193548387</v>
      </c>
      <c r="CO96" s="29">
        <f t="shared" si="58"/>
        <v>592.5969503725217</v>
      </c>
      <c r="CP96" s="29">
        <f t="shared" si="58"/>
        <v>193.27007690931856</v>
      </c>
      <c r="CQ96" s="29">
        <f t="shared" si="58"/>
        <v>74.46093366093366</v>
      </c>
      <c r="CR96" s="29">
        <f t="shared" si="58"/>
        <v>45.04153354632588</v>
      </c>
      <c r="CS96" s="29">
        <f t="shared" si="58"/>
        <v>3.3542600896860986</v>
      </c>
      <c r="CT96" s="29">
        <f t="shared" si="58"/>
        <v>527.4225529767912</v>
      </c>
      <c r="CU96" s="29">
        <f t="shared" si="58"/>
        <v>93.88127853881278</v>
      </c>
      <c r="CV96" s="29">
        <f t="shared" si="58"/>
        <v>2.016728624535316</v>
      </c>
      <c r="CW96" s="29">
        <f t="shared" si="58"/>
        <v>424.73606447280054</v>
      </c>
      <c r="CX96" s="29">
        <f t="shared" si="58"/>
        <v>139.62278308321964</v>
      </c>
    </row>
    <row r="97" spans="1:102" ht="12.75">
      <c r="A97" s="28" t="s">
        <v>30</v>
      </c>
      <c r="B97" s="29">
        <f>B81+B63+B46+B90</f>
        <v>1.3394768487452298</v>
      </c>
      <c r="C97" s="29">
        <f t="shared" si="55"/>
        <v>0.5095785877001353</v>
      </c>
      <c r="D97" s="29">
        <f t="shared" si="55"/>
        <v>0.6971246128867372</v>
      </c>
      <c r="E97" s="29">
        <f t="shared" si="55"/>
        <v>0.989130471052276</v>
      </c>
      <c r="F97" s="29">
        <f t="shared" si="55"/>
        <v>0.03659233847913093</v>
      </c>
      <c r="G97" s="29">
        <f t="shared" si="55"/>
        <v>89.52702807598328</v>
      </c>
      <c r="H97" s="29">
        <f t="shared" si="55"/>
        <v>5.044768667945412</v>
      </c>
      <c r="I97" s="29">
        <f t="shared" si="55"/>
        <v>1.4985425537859718</v>
      </c>
      <c r="J97" s="29">
        <f t="shared" si="55"/>
        <v>0.029259896729776247</v>
      </c>
      <c r="K97" s="29">
        <f t="shared" si="55"/>
        <v>27.718056463851394</v>
      </c>
      <c r="L97" s="29">
        <f t="shared" si="55"/>
        <v>14.28607935909127</v>
      </c>
      <c r="M97" s="29">
        <f t="shared" si="55"/>
        <v>7.620944052756651</v>
      </c>
      <c r="N97" s="29">
        <f t="shared" si="55"/>
        <v>23.986443996425486</v>
      </c>
      <c r="O97" s="29">
        <f t="shared" si="55"/>
        <v>68.40826436891565</v>
      </c>
      <c r="P97" s="29">
        <f t="shared" si="55"/>
        <v>99.88211935119764</v>
      </c>
      <c r="Q97" s="29">
        <f t="shared" si="55"/>
        <v>344.78478375824415</v>
      </c>
      <c r="R97" s="29">
        <f t="shared" si="55"/>
        <v>34.767525262167396</v>
      </c>
      <c r="S97" s="29">
        <f t="shared" si="55"/>
        <v>32.03655623655452</v>
      </c>
      <c r="T97" s="29">
        <f t="shared" si="55"/>
        <v>449.7352182723039</v>
      </c>
      <c r="U97" s="29">
        <f t="shared" si="55"/>
        <v>280.5978794781887</v>
      </c>
      <c r="V97" s="29">
        <f t="shared" si="55"/>
        <v>943.8376409613993</v>
      </c>
      <c r="W97" s="29">
        <f t="shared" si="55"/>
        <v>156.37420562997875</v>
      </c>
      <c r="X97" s="29">
        <f t="shared" si="55"/>
        <v>286.51435876716806</v>
      </c>
      <c r="Y97" s="29">
        <f t="shared" si="55"/>
        <v>5932.351768043213</v>
      </c>
      <c r="Z97" s="29">
        <f t="shared" si="55"/>
        <v>232.17261595795023</v>
      </c>
      <c r="AA97" s="29">
        <f t="shared" si="52"/>
        <v>91.9002792602712</v>
      </c>
      <c r="AB97" s="29">
        <f t="shared" si="52"/>
        <v>0</v>
      </c>
      <c r="AC97" s="29">
        <f t="shared" si="52"/>
        <v>2699.59595959596</v>
      </c>
      <c r="AD97" s="29">
        <f t="shared" si="52"/>
        <v>6.16057783316881</v>
      </c>
      <c r="AE97" s="29">
        <f t="shared" si="52"/>
        <v>0</v>
      </c>
      <c r="AF97" s="29">
        <f t="shared" si="52"/>
        <v>0</v>
      </c>
      <c r="AG97" s="29">
        <f t="shared" si="52"/>
        <v>0</v>
      </c>
      <c r="AH97" s="29">
        <f t="shared" si="52"/>
        <v>5333.8568281938315</v>
      </c>
      <c r="AI97" s="29">
        <f t="shared" si="52"/>
        <v>251.17951045298707</v>
      </c>
      <c r="AJ97" s="29">
        <f t="shared" si="52"/>
        <v>555.9392345116828</v>
      </c>
      <c r="AK97" s="29">
        <f t="shared" si="52"/>
        <v>148.37883573781713</v>
      </c>
      <c r="AL97" s="29">
        <f t="shared" si="52"/>
        <v>63.52657523703932</v>
      </c>
      <c r="AM97" s="29">
        <f t="shared" si="52"/>
        <v>821.847177297818</v>
      </c>
      <c r="AN97" s="29">
        <f t="shared" si="52"/>
        <v>6.016868917332566</v>
      </c>
      <c r="AO97" s="29">
        <f t="shared" si="52"/>
        <v>8.013925925925927</v>
      </c>
      <c r="AP97" s="29">
        <f aca="true" t="shared" si="60" ref="AP97:AX97">AP81+AP63+AP46+AP90</f>
        <v>604.3993042784714</v>
      </c>
      <c r="AQ97" s="29">
        <f t="shared" si="60"/>
        <v>62.47220463467139</v>
      </c>
      <c r="AR97" s="29">
        <f t="shared" si="60"/>
        <v>77.16859053564848</v>
      </c>
      <c r="AS97" s="29">
        <f t="shared" si="60"/>
        <v>14.457699805068227</v>
      </c>
      <c r="AT97" s="29">
        <f t="shared" si="60"/>
        <v>139.83638229075964</v>
      </c>
      <c r="AU97" s="29">
        <f t="shared" si="60"/>
        <v>16.85522583682359</v>
      </c>
      <c r="AV97" s="29">
        <f t="shared" si="60"/>
        <v>18.986782363030976</v>
      </c>
      <c r="AW97" s="29">
        <f t="shared" si="60"/>
        <v>9.624922016421575</v>
      </c>
      <c r="AX97" s="29">
        <f t="shared" si="60"/>
        <v>24.541727434775563</v>
      </c>
      <c r="AY97" s="29"/>
      <c r="AZ97" s="29"/>
      <c r="BA97" s="29">
        <f t="shared" si="57"/>
        <v>160.6329664102697</v>
      </c>
      <c r="BB97" s="29">
        <f t="shared" si="57"/>
        <v>35.25962630261902</v>
      </c>
      <c r="BC97" s="29">
        <f t="shared" si="57"/>
        <v>24.791641714432373</v>
      </c>
      <c r="BD97" s="29"/>
      <c r="BE97" s="29">
        <f t="shared" si="58"/>
        <v>61.81505281364079</v>
      </c>
      <c r="BF97" s="29">
        <f t="shared" si="58"/>
        <v>11.848180725513066</v>
      </c>
      <c r="BG97" s="29">
        <f t="shared" si="58"/>
        <v>0.9355044699872285</v>
      </c>
      <c r="BH97" s="29">
        <f t="shared" si="58"/>
        <v>2546.470574381425</v>
      </c>
      <c r="BI97" s="29">
        <f t="shared" si="58"/>
        <v>75.56121012366044</v>
      </c>
      <c r="BJ97" s="29">
        <f t="shared" si="58"/>
        <v>49.447214284063875</v>
      </c>
      <c r="BK97" s="29">
        <f t="shared" si="58"/>
        <v>9.00876887573241</v>
      </c>
      <c r="BL97" s="29">
        <f t="shared" si="58"/>
        <v>0</v>
      </c>
      <c r="BM97" s="29">
        <f t="shared" si="58"/>
        <v>7043.94004861882</v>
      </c>
      <c r="BN97" s="29">
        <f t="shared" si="58"/>
        <v>0</v>
      </c>
      <c r="BO97" s="29">
        <f t="shared" si="58"/>
        <v>16886.090929543047</v>
      </c>
      <c r="BP97" s="29">
        <f t="shared" si="58"/>
        <v>10277.712667242267</v>
      </c>
      <c r="BQ97" s="29">
        <f t="shared" si="58"/>
        <v>69.43722107850668</v>
      </c>
      <c r="BR97" s="29">
        <f t="shared" si="58"/>
        <v>24.993086495621444</v>
      </c>
      <c r="BS97" s="29">
        <f t="shared" si="58"/>
        <v>0</v>
      </c>
      <c r="BT97" s="29">
        <v>409.6904124581881</v>
      </c>
      <c r="BU97" s="29">
        <v>2135.5619321910563</v>
      </c>
      <c r="BV97" s="29">
        <f t="shared" si="58"/>
        <v>2015.8124899913362</v>
      </c>
      <c r="BW97" s="29">
        <f t="shared" si="58"/>
        <v>111.92003775066972</v>
      </c>
      <c r="BX97" s="29">
        <f t="shared" si="58"/>
        <v>32.543246205881836</v>
      </c>
      <c r="BY97" s="29">
        <f t="shared" si="58"/>
        <v>0</v>
      </c>
      <c r="BZ97" s="29">
        <f t="shared" si="58"/>
        <v>0</v>
      </c>
      <c r="CA97" s="29">
        <f t="shared" si="58"/>
        <v>0</v>
      </c>
      <c r="CB97" s="29">
        <f t="shared" si="58"/>
        <v>0</v>
      </c>
      <c r="CC97" s="29">
        <f t="shared" si="58"/>
        <v>0</v>
      </c>
      <c r="CD97" s="29">
        <f t="shared" si="58"/>
        <v>0</v>
      </c>
      <c r="CE97" s="29">
        <f t="shared" si="58"/>
        <v>0</v>
      </c>
      <c r="CF97" s="29">
        <f t="shared" si="58"/>
        <v>1385.7067176898029</v>
      </c>
      <c r="CG97" s="29">
        <f t="shared" si="58"/>
        <v>53.902660354193785</v>
      </c>
      <c r="CH97" s="29">
        <f t="shared" si="58"/>
        <v>0.5167666784327568</v>
      </c>
      <c r="CI97" s="29">
        <f t="shared" si="58"/>
        <v>31.223983477912792</v>
      </c>
      <c r="CJ97" s="29">
        <f t="shared" si="58"/>
        <v>0.555886997718898</v>
      </c>
      <c r="CK97" s="29">
        <f t="shared" si="58"/>
        <v>58.75336611228437</v>
      </c>
      <c r="CL97" s="29">
        <f t="shared" si="58"/>
        <v>0</v>
      </c>
      <c r="CM97" s="29">
        <f t="shared" si="58"/>
        <v>0</v>
      </c>
      <c r="CN97" s="29">
        <f t="shared" si="58"/>
        <v>1.1951612903225806</v>
      </c>
      <c r="CO97" s="29">
        <f t="shared" si="58"/>
        <v>18.783716378330595</v>
      </c>
      <c r="CP97" s="29">
        <f t="shared" si="58"/>
        <v>1.8282954748703273</v>
      </c>
      <c r="CQ97" s="29">
        <f t="shared" si="58"/>
        <v>1.1754299754299755</v>
      </c>
      <c r="CR97" s="29">
        <f t="shared" si="58"/>
        <v>0</v>
      </c>
      <c r="CS97" s="29">
        <f t="shared" si="58"/>
        <v>0.053811659192825115</v>
      </c>
      <c r="CT97" s="29">
        <f t="shared" si="58"/>
        <v>11.954086781029263</v>
      </c>
      <c r="CU97" s="29">
        <f t="shared" si="58"/>
        <v>0.365296803652968</v>
      </c>
      <c r="CV97" s="29">
        <f t="shared" si="58"/>
        <v>0.00929368029739777</v>
      </c>
      <c r="CW97" s="29">
        <f t="shared" si="58"/>
        <v>2.6487575554063127</v>
      </c>
      <c r="CX97" s="29">
        <f t="shared" si="58"/>
        <v>5.414733969986357</v>
      </c>
    </row>
    <row r="98" spans="1:102" ht="12.75">
      <c r="A98" s="2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27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</row>
    <row r="99" spans="1:102" ht="12.75">
      <c r="A99" s="43" t="s">
        <v>135</v>
      </c>
      <c r="B99" s="42" t="str">
        <f>IF(B93=B18,"OK","Not OK")</f>
        <v>OK</v>
      </c>
      <c r="C99" s="42" t="str">
        <f aca="true" t="shared" si="61" ref="C99:AX99">IF(C93=C18,"OK","Not OK")</f>
        <v>OK</v>
      </c>
      <c r="D99" s="42" t="str">
        <f t="shared" si="61"/>
        <v>OK</v>
      </c>
      <c r="E99" s="42" t="str">
        <f t="shared" si="61"/>
        <v>OK</v>
      </c>
      <c r="F99" s="42" t="str">
        <f t="shared" si="61"/>
        <v>OK</v>
      </c>
      <c r="G99" s="42" t="str">
        <f t="shared" si="61"/>
        <v>OK</v>
      </c>
      <c r="H99" s="42" t="str">
        <f t="shared" si="61"/>
        <v>OK</v>
      </c>
      <c r="I99" s="42" t="str">
        <f t="shared" si="61"/>
        <v>OK</v>
      </c>
      <c r="J99" s="42" t="str">
        <f t="shared" si="61"/>
        <v>OK</v>
      </c>
      <c r="K99" s="42" t="str">
        <f t="shared" si="61"/>
        <v>OK</v>
      </c>
      <c r="L99" s="42" t="str">
        <f t="shared" si="61"/>
        <v>OK</v>
      </c>
      <c r="M99" s="42" t="str">
        <f t="shared" si="61"/>
        <v>OK</v>
      </c>
      <c r="N99" s="42" t="str">
        <f t="shared" si="61"/>
        <v>OK</v>
      </c>
      <c r="O99" s="42" t="str">
        <f t="shared" si="61"/>
        <v>OK</v>
      </c>
      <c r="P99" s="42" t="str">
        <f t="shared" si="61"/>
        <v>OK</v>
      </c>
      <c r="Q99" s="42" t="str">
        <f t="shared" si="61"/>
        <v>OK</v>
      </c>
      <c r="R99" s="42" t="str">
        <f t="shared" si="61"/>
        <v>OK</v>
      </c>
      <c r="S99" s="42" t="str">
        <f t="shared" si="61"/>
        <v>OK</v>
      </c>
      <c r="T99" s="42" t="str">
        <f t="shared" si="61"/>
        <v>OK</v>
      </c>
      <c r="U99" s="42" t="str">
        <f t="shared" si="61"/>
        <v>OK</v>
      </c>
      <c r="V99" s="42" t="str">
        <f t="shared" si="61"/>
        <v>OK</v>
      </c>
      <c r="W99" s="42" t="str">
        <f t="shared" si="61"/>
        <v>OK</v>
      </c>
      <c r="X99" s="42" t="str">
        <f t="shared" si="61"/>
        <v>OK</v>
      </c>
      <c r="Y99" s="42" t="str">
        <f t="shared" si="61"/>
        <v>OK</v>
      </c>
      <c r="Z99" s="42" t="str">
        <f t="shared" si="61"/>
        <v>OK</v>
      </c>
      <c r="AA99" s="42" t="str">
        <f t="shared" si="61"/>
        <v>OK</v>
      </c>
      <c r="AB99" s="42" t="str">
        <f t="shared" si="61"/>
        <v>OK</v>
      </c>
      <c r="AC99" s="42" t="str">
        <f t="shared" si="61"/>
        <v>OK</v>
      </c>
      <c r="AD99" s="42" t="str">
        <f t="shared" si="61"/>
        <v>OK</v>
      </c>
      <c r="AE99" s="42" t="str">
        <f t="shared" si="61"/>
        <v>OK</v>
      </c>
      <c r="AF99" s="42" t="str">
        <f t="shared" si="61"/>
        <v>OK</v>
      </c>
      <c r="AG99" s="42" t="str">
        <f t="shared" si="61"/>
        <v>OK</v>
      </c>
      <c r="AH99" s="42" t="str">
        <f t="shared" si="61"/>
        <v>OK</v>
      </c>
      <c r="AI99" s="42" t="str">
        <f t="shared" si="61"/>
        <v>OK</v>
      </c>
      <c r="AJ99" s="42" t="str">
        <f t="shared" si="61"/>
        <v>OK</v>
      </c>
      <c r="AK99" s="42" t="str">
        <f t="shared" si="61"/>
        <v>OK</v>
      </c>
      <c r="AL99" s="42" t="str">
        <f t="shared" si="61"/>
        <v>OK</v>
      </c>
      <c r="AM99" s="42" t="str">
        <f t="shared" si="61"/>
        <v>OK</v>
      </c>
      <c r="AN99" s="42" t="str">
        <f t="shared" si="61"/>
        <v>OK</v>
      </c>
      <c r="AO99" s="42" t="str">
        <f t="shared" si="61"/>
        <v>OK</v>
      </c>
      <c r="AP99" s="42" t="str">
        <f t="shared" si="61"/>
        <v>OK</v>
      </c>
      <c r="AQ99" s="42" t="str">
        <f t="shared" si="61"/>
        <v>OK</v>
      </c>
      <c r="AR99" s="42" t="str">
        <f t="shared" si="61"/>
        <v>OK</v>
      </c>
      <c r="AS99" s="42" t="str">
        <f t="shared" si="61"/>
        <v>OK</v>
      </c>
      <c r="AT99" s="42" t="str">
        <f t="shared" si="61"/>
        <v>OK</v>
      </c>
      <c r="AU99" s="42" t="str">
        <f t="shared" si="61"/>
        <v>OK</v>
      </c>
      <c r="AV99" s="42" t="str">
        <f t="shared" si="61"/>
        <v>OK</v>
      </c>
      <c r="AW99" s="42" t="str">
        <f t="shared" si="61"/>
        <v>OK</v>
      </c>
      <c r="AX99" s="42" t="str">
        <f t="shared" si="61"/>
        <v>OK</v>
      </c>
      <c r="AY99" s="42"/>
      <c r="AZ99" s="42"/>
      <c r="BA99" s="42" t="str">
        <f>IF(BA93=BA18,"OK","Not OK")</f>
        <v>OK</v>
      </c>
      <c r="BB99" s="42" t="str">
        <f>IF(BB93=BB18,"OK","Not OK")</f>
        <v>OK</v>
      </c>
      <c r="BC99" s="42" t="str">
        <f>IF(BC93=BC18,"OK","Not OK")</f>
        <v>OK</v>
      </c>
      <c r="BD99" s="42"/>
      <c r="BE99" s="42" t="str">
        <f aca="true" t="shared" si="62" ref="BE99:CX99">IF(BE93=BE18,"OK","Not OK")</f>
        <v>OK</v>
      </c>
      <c r="BF99" s="42" t="str">
        <f t="shared" si="62"/>
        <v>OK</v>
      </c>
      <c r="BG99" s="42" t="str">
        <f t="shared" si="62"/>
        <v>OK</v>
      </c>
      <c r="BH99" s="42" t="str">
        <f t="shared" si="62"/>
        <v>OK</v>
      </c>
      <c r="BI99" s="42" t="str">
        <f t="shared" si="62"/>
        <v>OK</v>
      </c>
      <c r="BJ99" s="42" t="str">
        <f t="shared" si="62"/>
        <v>OK</v>
      </c>
      <c r="BK99" s="42" t="str">
        <f t="shared" si="62"/>
        <v>OK</v>
      </c>
      <c r="BL99" s="42" t="str">
        <f t="shared" si="62"/>
        <v>OK</v>
      </c>
      <c r="BM99" s="42" t="str">
        <f t="shared" si="62"/>
        <v>OK</v>
      </c>
      <c r="BN99" s="42" t="str">
        <f t="shared" si="62"/>
        <v>OK</v>
      </c>
      <c r="BO99" s="42" t="str">
        <f t="shared" si="62"/>
        <v>OK</v>
      </c>
      <c r="BP99" s="42" t="str">
        <f t="shared" si="62"/>
        <v>OK</v>
      </c>
      <c r="BQ99" s="42" t="str">
        <f t="shared" si="62"/>
        <v>OK</v>
      </c>
      <c r="BR99" s="42" t="str">
        <f t="shared" si="62"/>
        <v>OK</v>
      </c>
      <c r="BS99" s="42" t="str">
        <f>IF(BS93=BS18,"OK","Not OK")</f>
        <v>OK</v>
      </c>
      <c r="BT99" s="42" t="str">
        <f t="shared" si="62"/>
        <v>OK</v>
      </c>
      <c r="BU99" s="42" t="str">
        <f t="shared" si="62"/>
        <v>OK</v>
      </c>
      <c r="BV99" s="42" t="str">
        <f t="shared" si="62"/>
        <v>OK</v>
      </c>
      <c r="BW99" s="42" t="str">
        <f t="shared" si="62"/>
        <v>OK</v>
      </c>
      <c r="BX99" s="42" t="str">
        <f>IF(BX93=BX18,"OK","Not OK")</f>
        <v>OK</v>
      </c>
      <c r="BY99" s="42" t="str">
        <f t="shared" si="62"/>
        <v>OK</v>
      </c>
      <c r="BZ99" s="42" t="str">
        <f t="shared" si="62"/>
        <v>OK</v>
      </c>
      <c r="CA99" s="42" t="str">
        <f t="shared" si="62"/>
        <v>OK</v>
      </c>
      <c r="CB99" s="42" t="str">
        <f t="shared" si="62"/>
        <v>OK</v>
      </c>
      <c r="CC99" s="42" t="str">
        <f t="shared" si="62"/>
        <v>OK</v>
      </c>
      <c r="CD99" s="42" t="str">
        <f t="shared" si="62"/>
        <v>OK</v>
      </c>
      <c r="CE99" s="42" t="str">
        <f t="shared" si="62"/>
        <v>OK</v>
      </c>
      <c r="CF99" s="42" t="str">
        <f t="shared" si="62"/>
        <v>OK</v>
      </c>
      <c r="CG99" s="42" t="str">
        <f t="shared" si="62"/>
        <v>OK</v>
      </c>
      <c r="CH99" s="42" t="str">
        <f t="shared" si="62"/>
        <v>OK</v>
      </c>
      <c r="CI99" s="42" t="str">
        <f t="shared" si="62"/>
        <v>OK</v>
      </c>
      <c r="CJ99" s="42" t="str">
        <f t="shared" si="62"/>
        <v>OK</v>
      </c>
      <c r="CK99" s="42" t="str">
        <f t="shared" si="62"/>
        <v>OK</v>
      </c>
      <c r="CL99" s="42" t="str">
        <f t="shared" si="62"/>
        <v>OK</v>
      </c>
      <c r="CM99" s="42" t="str">
        <f t="shared" si="62"/>
        <v>OK</v>
      </c>
      <c r="CN99" s="42" t="str">
        <f t="shared" si="62"/>
        <v>OK</v>
      </c>
      <c r="CO99" s="42" t="str">
        <f t="shared" si="62"/>
        <v>OK</v>
      </c>
      <c r="CP99" s="42" t="str">
        <f t="shared" si="62"/>
        <v>OK</v>
      </c>
      <c r="CQ99" s="42" t="str">
        <f t="shared" si="62"/>
        <v>OK</v>
      </c>
      <c r="CR99" s="42" t="str">
        <f t="shared" si="62"/>
        <v>OK</v>
      </c>
      <c r="CS99" s="42" t="str">
        <f t="shared" si="62"/>
        <v>OK</v>
      </c>
      <c r="CT99" s="42" t="str">
        <f t="shared" si="62"/>
        <v>OK</v>
      </c>
      <c r="CU99" s="42" t="str">
        <f t="shared" si="62"/>
        <v>OK</v>
      </c>
      <c r="CV99" s="42" t="str">
        <f t="shared" si="62"/>
        <v>OK</v>
      </c>
      <c r="CW99" s="42" t="str">
        <f t="shared" si="62"/>
        <v>OK</v>
      </c>
      <c r="CX99" s="42" t="str">
        <f t="shared" si="62"/>
        <v>OK</v>
      </c>
    </row>
    <row r="100" spans="1:102" ht="12.75">
      <c r="A100" s="43" t="s">
        <v>135</v>
      </c>
      <c r="B100" s="42" t="str">
        <f>IF(B26=(B27+B28+B66+B70),"OK","Not OK")</f>
        <v>OK</v>
      </c>
      <c r="C100" s="42" t="str">
        <f aca="true" t="shared" si="63" ref="C100:BN100">IF(C26=(C27+C28+C66+C70),"OK","Not OK")</f>
        <v>OK</v>
      </c>
      <c r="D100" s="42" t="str">
        <f t="shared" si="63"/>
        <v>OK</v>
      </c>
      <c r="E100" s="42" t="str">
        <f t="shared" si="63"/>
        <v>OK</v>
      </c>
      <c r="F100" s="42" t="str">
        <f t="shared" si="63"/>
        <v>OK</v>
      </c>
      <c r="G100" s="42" t="str">
        <f t="shared" si="63"/>
        <v>OK</v>
      </c>
      <c r="H100" s="42" t="str">
        <f t="shared" si="63"/>
        <v>OK</v>
      </c>
      <c r="I100" s="42" t="str">
        <f t="shared" si="63"/>
        <v>OK</v>
      </c>
      <c r="J100" s="42" t="str">
        <f t="shared" si="63"/>
        <v>OK</v>
      </c>
      <c r="K100" s="42" t="str">
        <f t="shared" si="63"/>
        <v>OK</v>
      </c>
      <c r="L100" s="42" t="str">
        <f t="shared" si="63"/>
        <v>OK</v>
      </c>
      <c r="M100" s="42" t="str">
        <f t="shared" si="63"/>
        <v>OK</v>
      </c>
      <c r="N100" s="42" t="str">
        <f t="shared" si="63"/>
        <v>OK</v>
      </c>
      <c r="O100" s="42" t="str">
        <f t="shared" si="63"/>
        <v>OK</v>
      </c>
      <c r="P100" s="42" t="str">
        <f t="shared" si="63"/>
        <v>OK</v>
      </c>
      <c r="Q100" s="42" t="str">
        <f t="shared" si="63"/>
        <v>OK</v>
      </c>
      <c r="R100" s="42" t="str">
        <f t="shared" si="63"/>
        <v>OK</v>
      </c>
      <c r="S100" s="42" t="str">
        <f t="shared" si="63"/>
        <v>OK</v>
      </c>
      <c r="T100" s="42" t="str">
        <f t="shared" si="63"/>
        <v>OK</v>
      </c>
      <c r="U100" s="42" t="str">
        <f t="shared" si="63"/>
        <v>OK</v>
      </c>
      <c r="V100" s="42" t="str">
        <f t="shared" si="63"/>
        <v>OK</v>
      </c>
      <c r="W100" s="42" t="str">
        <f t="shared" si="63"/>
        <v>OK</v>
      </c>
      <c r="X100" s="42" t="str">
        <f t="shared" si="63"/>
        <v>OK</v>
      </c>
      <c r="Y100" s="42" t="str">
        <f t="shared" si="63"/>
        <v>OK</v>
      </c>
      <c r="Z100" s="42" t="str">
        <f t="shared" si="63"/>
        <v>OK</v>
      </c>
      <c r="AA100" s="42" t="str">
        <f t="shared" si="63"/>
        <v>OK</v>
      </c>
      <c r="AB100" s="42" t="str">
        <f t="shared" si="63"/>
        <v>OK</v>
      </c>
      <c r="AC100" s="42" t="str">
        <f t="shared" si="63"/>
        <v>OK</v>
      </c>
      <c r="AD100" s="42" t="str">
        <f t="shared" si="63"/>
        <v>OK</v>
      </c>
      <c r="AE100" s="42" t="str">
        <f t="shared" si="63"/>
        <v>OK</v>
      </c>
      <c r="AF100" s="42" t="str">
        <f t="shared" si="63"/>
        <v>OK</v>
      </c>
      <c r="AG100" s="42" t="str">
        <f t="shared" si="63"/>
        <v>OK</v>
      </c>
      <c r="AH100" s="42" t="str">
        <f t="shared" si="63"/>
        <v>OK</v>
      </c>
      <c r="AI100" s="42" t="str">
        <f t="shared" si="63"/>
        <v>OK</v>
      </c>
      <c r="AJ100" s="42" t="str">
        <f t="shared" si="63"/>
        <v>OK</v>
      </c>
      <c r="AK100" s="42" t="str">
        <f t="shared" si="63"/>
        <v>OK</v>
      </c>
      <c r="AL100" s="42" t="str">
        <f t="shared" si="63"/>
        <v>OK</v>
      </c>
      <c r="AM100" s="42" t="str">
        <f t="shared" si="63"/>
        <v>OK</v>
      </c>
      <c r="AN100" s="42" t="str">
        <f t="shared" si="63"/>
        <v>OK</v>
      </c>
      <c r="AO100" s="42" t="str">
        <f t="shared" si="63"/>
        <v>OK</v>
      </c>
      <c r="AP100" s="42" t="str">
        <f t="shared" si="63"/>
        <v>OK</v>
      </c>
      <c r="AQ100" s="42" t="str">
        <f t="shared" si="63"/>
        <v>OK</v>
      </c>
      <c r="AR100" s="42" t="str">
        <f t="shared" si="63"/>
        <v>OK</v>
      </c>
      <c r="AS100" s="42" t="str">
        <f t="shared" si="63"/>
        <v>OK</v>
      </c>
      <c r="AT100" s="42" t="str">
        <f t="shared" si="63"/>
        <v>OK</v>
      </c>
      <c r="AU100" s="42" t="str">
        <f t="shared" si="63"/>
        <v>OK</v>
      </c>
      <c r="AV100" s="42" t="str">
        <f t="shared" si="63"/>
        <v>OK</v>
      </c>
      <c r="AW100" s="42" t="str">
        <f t="shared" si="63"/>
        <v>OK</v>
      </c>
      <c r="AX100" s="42" t="str">
        <f t="shared" si="63"/>
        <v>OK</v>
      </c>
      <c r="AY100" s="42"/>
      <c r="AZ100" s="42"/>
      <c r="BA100" s="42" t="str">
        <f t="shared" si="63"/>
        <v>OK</v>
      </c>
      <c r="BB100" s="42" t="str">
        <f t="shared" si="63"/>
        <v>OK</v>
      </c>
      <c r="BC100" s="42" t="str">
        <f t="shared" si="63"/>
        <v>OK</v>
      </c>
      <c r="BD100" s="42"/>
      <c r="BE100" s="42" t="str">
        <f t="shared" si="63"/>
        <v>OK</v>
      </c>
      <c r="BF100" s="42" t="str">
        <f t="shared" si="63"/>
        <v>OK</v>
      </c>
      <c r="BG100" s="42" t="str">
        <f t="shared" si="63"/>
        <v>OK</v>
      </c>
      <c r="BH100" s="42" t="str">
        <f t="shared" si="63"/>
        <v>OK</v>
      </c>
      <c r="BI100" s="42" t="str">
        <f t="shared" si="63"/>
        <v>OK</v>
      </c>
      <c r="BJ100" s="42" t="str">
        <f t="shared" si="63"/>
        <v>OK</v>
      </c>
      <c r="BK100" s="42" t="str">
        <f t="shared" si="63"/>
        <v>OK</v>
      </c>
      <c r="BL100" s="42" t="str">
        <f t="shared" si="63"/>
        <v>OK</v>
      </c>
      <c r="BM100" s="42" t="str">
        <f t="shared" si="63"/>
        <v>OK</v>
      </c>
      <c r="BN100" s="42" t="str">
        <f t="shared" si="63"/>
        <v>OK</v>
      </c>
      <c r="BO100" s="42" t="str">
        <f aca="true" t="shared" si="64" ref="BO100:CX100">IF(BO26=(BO27+BO28+BO66+BO70),"OK","Not OK")</f>
        <v>OK</v>
      </c>
      <c r="BP100" s="42" t="str">
        <f t="shared" si="64"/>
        <v>OK</v>
      </c>
      <c r="BQ100" s="42" t="str">
        <f t="shared" si="64"/>
        <v>OK</v>
      </c>
      <c r="BR100" s="42" t="str">
        <f t="shared" si="64"/>
        <v>OK</v>
      </c>
      <c r="BS100" s="42" t="str">
        <f t="shared" si="64"/>
        <v>OK</v>
      </c>
      <c r="BT100" s="42" t="s">
        <v>129</v>
      </c>
      <c r="BU100" s="42" t="s">
        <v>129</v>
      </c>
      <c r="BV100" s="42" t="str">
        <f t="shared" si="64"/>
        <v>OK</v>
      </c>
      <c r="BW100" s="42" t="str">
        <f t="shared" si="64"/>
        <v>OK</v>
      </c>
      <c r="BX100" s="42" t="str">
        <f t="shared" si="64"/>
        <v>OK</v>
      </c>
      <c r="BY100" s="42" t="str">
        <f t="shared" si="64"/>
        <v>OK</v>
      </c>
      <c r="BZ100" s="42" t="str">
        <f t="shared" si="64"/>
        <v>OK</v>
      </c>
      <c r="CA100" s="42" t="str">
        <f t="shared" si="64"/>
        <v>OK</v>
      </c>
      <c r="CB100" s="42" t="str">
        <f t="shared" si="64"/>
        <v>OK</v>
      </c>
      <c r="CC100" s="42" t="str">
        <f t="shared" si="64"/>
        <v>OK</v>
      </c>
      <c r="CD100" s="42" t="str">
        <f t="shared" si="64"/>
        <v>OK</v>
      </c>
      <c r="CE100" s="42" t="str">
        <f t="shared" si="64"/>
        <v>OK</v>
      </c>
      <c r="CF100" s="42" t="str">
        <f t="shared" si="64"/>
        <v>OK</v>
      </c>
      <c r="CG100" s="42" t="str">
        <f t="shared" si="64"/>
        <v>OK</v>
      </c>
      <c r="CH100" s="42" t="str">
        <f t="shared" si="64"/>
        <v>OK</v>
      </c>
      <c r="CI100" s="42" t="str">
        <f t="shared" si="64"/>
        <v>OK</v>
      </c>
      <c r="CJ100" s="42" t="str">
        <f t="shared" si="64"/>
        <v>OK</v>
      </c>
      <c r="CK100" s="42" t="str">
        <f t="shared" si="64"/>
        <v>OK</v>
      </c>
      <c r="CL100" s="42" t="str">
        <f t="shared" si="64"/>
        <v>OK</v>
      </c>
      <c r="CM100" s="42" t="str">
        <f t="shared" si="64"/>
        <v>OK</v>
      </c>
      <c r="CN100" s="42" t="str">
        <f t="shared" si="64"/>
        <v>OK</v>
      </c>
      <c r="CO100" s="42" t="str">
        <f t="shared" si="64"/>
        <v>OK</v>
      </c>
      <c r="CP100" s="42" t="str">
        <f t="shared" si="64"/>
        <v>OK</v>
      </c>
      <c r="CQ100" s="42" t="str">
        <f t="shared" si="64"/>
        <v>OK</v>
      </c>
      <c r="CR100" s="42" t="str">
        <f t="shared" si="64"/>
        <v>OK</v>
      </c>
      <c r="CS100" s="42" t="str">
        <f t="shared" si="64"/>
        <v>OK</v>
      </c>
      <c r="CT100" s="42" t="str">
        <f t="shared" si="64"/>
        <v>OK</v>
      </c>
      <c r="CU100" s="42" t="str">
        <f t="shared" si="64"/>
        <v>OK</v>
      </c>
      <c r="CV100" s="42" t="str">
        <f t="shared" si="64"/>
        <v>OK</v>
      </c>
      <c r="CW100" s="42" t="str">
        <f t="shared" si="64"/>
        <v>OK</v>
      </c>
      <c r="CX100" s="42" t="str">
        <f t="shared" si="64"/>
        <v>OK</v>
      </c>
    </row>
    <row r="101" ht="12.75">
      <c r="A101" s="10" t="s">
        <v>299</v>
      </c>
    </row>
    <row r="102" spans="1:255" s="10" customFormat="1" ht="12.75">
      <c r="A102" s="80" t="s">
        <v>0</v>
      </c>
      <c r="B102" s="81">
        <f>SUM(B103:B106)</f>
        <v>10</v>
      </c>
      <c r="C102" s="81">
        <f aca="true" t="shared" si="65" ref="C102:BM102">SUM(C103:C106)</f>
        <v>577</v>
      </c>
      <c r="D102" s="81">
        <f t="shared" si="65"/>
        <v>574.9999999999999</v>
      </c>
      <c r="E102" s="81">
        <f t="shared" si="65"/>
        <v>218</v>
      </c>
      <c r="F102" s="81">
        <f t="shared" si="65"/>
        <v>64</v>
      </c>
      <c r="G102" s="81">
        <f t="shared" si="65"/>
        <v>281</v>
      </c>
      <c r="H102" s="81">
        <f t="shared" si="65"/>
        <v>3621</v>
      </c>
      <c r="I102" s="81">
        <f t="shared" si="65"/>
        <v>55.00000000000001</v>
      </c>
      <c r="J102" s="81">
        <f t="shared" si="65"/>
        <v>17</v>
      </c>
      <c r="K102" s="81">
        <f t="shared" si="65"/>
        <v>42</v>
      </c>
      <c r="L102" s="81">
        <f t="shared" si="65"/>
        <v>341</v>
      </c>
      <c r="M102" s="81">
        <f t="shared" si="65"/>
        <v>180.99999999999994</v>
      </c>
      <c r="N102" s="81">
        <f t="shared" si="65"/>
        <v>30.999999999999993</v>
      </c>
      <c r="O102" s="81">
        <f t="shared" si="65"/>
        <v>2031.36</v>
      </c>
      <c r="P102" s="81">
        <f t="shared" si="65"/>
        <v>434</v>
      </c>
      <c r="Q102" s="81">
        <f t="shared" si="65"/>
        <v>6027</v>
      </c>
      <c r="R102" s="86">
        <f t="shared" si="65"/>
        <v>602.7</v>
      </c>
      <c r="S102" s="81">
        <f t="shared" si="65"/>
        <v>2617.0000000000005</v>
      </c>
      <c r="T102" s="81">
        <f t="shared" si="65"/>
        <v>622</v>
      </c>
      <c r="U102" s="81">
        <f t="shared" si="65"/>
        <v>726</v>
      </c>
      <c r="V102" s="81">
        <f t="shared" si="65"/>
        <v>10023</v>
      </c>
      <c r="W102" s="81">
        <f t="shared" si="65"/>
        <v>1656</v>
      </c>
      <c r="X102" s="81">
        <f t="shared" si="65"/>
        <v>2353.0000000000005</v>
      </c>
      <c r="Y102" s="81">
        <f t="shared" si="65"/>
        <v>6949.999999999999</v>
      </c>
      <c r="Z102" s="81">
        <f t="shared" si="65"/>
        <v>272</v>
      </c>
      <c r="AA102" s="81">
        <f t="shared" si="65"/>
        <v>2075.9999999999995</v>
      </c>
      <c r="AB102" s="81">
        <f t="shared" si="65"/>
        <v>145</v>
      </c>
      <c r="AC102" s="81">
        <f t="shared" si="65"/>
        <v>3384</v>
      </c>
      <c r="AD102" s="81">
        <f t="shared" si="65"/>
        <v>5545.999999999999</v>
      </c>
      <c r="AE102" s="81">
        <f t="shared" si="65"/>
        <v>465.00000000000006</v>
      </c>
      <c r="AF102" s="81">
        <f t="shared" si="65"/>
        <v>2710</v>
      </c>
      <c r="AG102" s="81">
        <f t="shared" si="65"/>
        <v>2702.0000000000005</v>
      </c>
      <c r="AH102" s="81">
        <f t="shared" si="65"/>
        <v>12546.999999999996</v>
      </c>
      <c r="AI102" s="81">
        <f t="shared" si="65"/>
        <v>13080.617000000002</v>
      </c>
      <c r="AJ102" s="81">
        <f t="shared" si="65"/>
        <v>34221</v>
      </c>
      <c r="AK102" s="127">
        <f>SUM(AK103:AK106)</f>
        <v>8438</v>
      </c>
      <c r="AL102" s="81">
        <f t="shared" si="65"/>
        <v>4956.109000000001</v>
      </c>
      <c r="AM102" s="81">
        <f t="shared" si="65"/>
        <v>33980</v>
      </c>
      <c r="AN102" s="81">
        <f t="shared" si="65"/>
        <v>560</v>
      </c>
      <c r="AO102" s="81">
        <f t="shared" si="65"/>
        <v>629</v>
      </c>
      <c r="AP102" s="81">
        <f t="shared" si="65"/>
        <v>11506</v>
      </c>
      <c r="AQ102" s="81">
        <f t="shared" si="65"/>
        <v>3188</v>
      </c>
      <c r="AR102" s="81">
        <f t="shared" si="65"/>
        <v>9169</v>
      </c>
      <c r="AS102" s="81">
        <f t="shared" si="65"/>
        <v>2540.0000000000005</v>
      </c>
      <c r="AT102" s="81">
        <f t="shared" si="65"/>
        <v>3904</v>
      </c>
      <c r="AU102" s="81">
        <f t="shared" si="65"/>
        <v>849.0000000000001</v>
      </c>
      <c r="AV102" s="81">
        <f t="shared" si="65"/>
        <v>1588</v>
      </c>
      <c r="AW102" s="81">
        <f t="shared" si="65"/>
        <v>693.0000000000001</v>
      </c>
      <c r="AX102" s="81">
        <f t="shared" si="65"/>
        <v>538</v>
      </c>
      <c r="AY102" s="81"/>
      <c r="AZ102" s="81"/>
      <c r="BA102" s="81">
        <f t="shared" si="65"/>
        <v>4445</v>
      </c>
      <c r="BB102" s="81">
        <f t="shared" si="65"/>
        <v>976.2000000000002</v>
      </c>
      <c r="BC102" s="81">
        <f t="shared" si="65"/>
        <v>2509</v>
      </c>
      <c r="BD102" s="81"/>
      <c r="BE102" s="81">
        <f t="shared" si="65"/>
        <v>2987</v>
      </c>
      <c r="BF102" s="81">
        <f t="shared" si="65"/>
        <v>388</v>
      </c>
      <c r="BG102" s="81">
        <f t="shared" si="65"/>
        <v>10.999999999999998</v>
      </c>
      <c r="BH102" s="81">
        <f t="shared" si="65"/>
        <v>15896</v>
      </c>
      <c r="BI102" s="81">
        <f t="shared" si="65"/>
        <v>1962</v>
      </c>
      <c r="BJ102" s="81">
        <f t="shared" si="65"/>
        <v>1635</v>
      </c>
      <c r="BK102" s="81">
        <f t="shared" si="65"/>
        <v>145</v>
      </c>
      <c r="BL102" s="81">
        <f t="shared" si="65"/>
        <v>1017</v>
      </c>
      <c r="BM102" s="81">
        <f t="shared" si="65"/>
        <v>70348</v>
      </c>
      <c r="BN102" s="81">
        <f aca="true" t="shared" si="66" ref="BN102:CX102">SUM(BN103:BN106)</f>
        <v>0</v>
      </c>
      <c r="BO102" s="81">
        <f t="shared" si="66"/>
        <v>208557.00000000003</v>
      </c>
      <c r="BP102" s="81">
        <f t="shared" si="66"/>
        <v>125872.99999999999</v>
      </c>
      <c r="BQ102" s="81">
        <f t="shared" si="66"/>
        <v>1746.6979999999999</v>
      </c>
      <c r="BR102" s="81">
        <f t="shared" si="66"/>
        <v>490.00000000000006</v>
      </c>
      <c r="BS102" s="81">
        <f>SUM(BS103:BS106)</f>
        <v>0</v>
      </c>
      <c r="BT102" s="81">
        <f t="shared" si="66"/>
        <v>1314</v>
      </c>
      <c r="BU102" s="81">
        <f t="shared" si="66"/>
        <v>10002</v>
      </c>
      <c r="BV102" s="81">
        <f t="shared" si="66"/>
        <v>41137</v>
      </c>
      <c r="BW102" s="81">
        <f t="shared" si="66"/>
        <v>4519</v>
      </c>
      <c r="BX102" s="81">
        <f>SUM(BX103:BX106)</f>
        <v>1314</v>
      </c>
      <c r="BY102" s="86">
        <f t="shared" si="66"/>
        <v>265.296</v>
      </c>
      <c r="BZ102" s="81">
        <f t="shared" si="66"/>
        <v>0</v>
      </c>
      <c r="CA102" s="81">
        <f t="shared" si="66"/>
        <v>0</v>
      </c>
      <c r="CB102" s="81">
        <f t="shared" si="66"/>
        <v>0</v>
      </c>
      <c r="CC102" s="81">
        <f t="shared" si="66"/>
        <v>0</v>
      </c>
      <c r="CD102" s="81">
        <f t="shared" si="66"/>
        <v>0</v>
      </c>
      <c r="CE102" s="81">
        <f t="shared" si="66"/>
        <v>0</v>
      </c>
      <c r="CF102" s="81">
        <f t="shared" si="66"/>
        <v>16971</v>
      </c>
      <c r="CG102" s="81">
        <f t="shared" si="66"/>
        <v>1100</v>
      </c>
      <c r="CH102" s="81">
        <f t="shared" si="66"/>
        <v>96</v>
      </c>
      <c r="CI102" s="81">
        <f t="shared" si="66"/>
        <v>2245.2519999999995</v>
      </c>
      <c r="CJ102" s="81">
        <f t="shared" si="66"/>
        <v>264</v>
      </c>
      <c r="CK102" s="81">
        <f t="shared" si="66"/>
        <v>3484</v>
      </c>
      <c r="CL102" s="81">
        <f t="shared" si="66"/>
        <v>191</v>
      </c>
      <c r="CM102" s="81">
        <f t="shared" si="66"/>
        <v>197</v>
      </c>
      <c r="CN102" s="81">
        <f t="shared" si="66"/>
        <v>912</v>
      </c>
      <c r="CO102" s="81">
        <f t="shared" si="66"/>
        <v>977</v>
      </c>
      <c r="CP102" s="81">
        <f t="shared" si="66"/>
        <v>269.00000000000006</v>
      </c>
      <c r="CQ102" s="81">
        <f t="shared" si="66"/>
        <v>104</v>
      </c>
      <c r="CR102" s="81">
        <f t="shared" si="66"/>
        <v>53</v>
      </c>
      <c r="CS102" s="81">
        <f t="shared" si="66"/>
        <v>4</v>
      </c>
      <c r="CT102" s="81">
        <f t="shared" si="66"/>
        <v>817</v>
      </c>
      <c r="CU102" s="81">
        <f t="shared" si="66"/>
        <v>120</v>
      </c>
      <c r="CV102" s="81">
        <f t="shared" si="66"/>
        <v>4.999999999999999</v>
      </c>
      <c r="CW102" s="81">
        <f t="shared" si="66"/>
        <v>696</v>
      </c>
      <c r="CX102" s="81">
        <f t="shared" si="66"/>
        <v>189</v>
      </c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</row>
    <row r="103" spans="1:255" ht="12.75">
      <c r="A103" s="82" t="s">
        <v>27</v>
      </c>
      <c r="B103" s="74">
        <f aca="true" t="shared" si="67" ref="B103:AX103">B93-SUM(B104:B106)</f>
        <v>7.899999999999999</v>
      </c>
      <c r="C103" s="74">
        <f t="shared" si="67"/>
        <v>556</v>
      </c>
      <c r="D103" s="74">
        <f t="shared" si="67"/>
        <v>561.4999999999999</v>
      </c>
      <c r="E103" s="74">
        <f t="shared" si="67"/>
        <v>204.2</v>
      </c>
      <c r="F103" s="74">
        <f t="shared" si="67"/>
        <v>63.1</v>
      </c>
      <c r="G103" s="74">
        <f t="shared" si="67"/>
        <v>162.1</v>
      </c>
      <c r="H103" s="74">
        <f t="shared" si="67"/>
        <v>3524</v>
      </c>
      <c r="I103" s="74">
        <f t="shared" si="67"/>
        <v>47.20000000000001</v>
      </c>
      <c r="J103" s="74">
        <f t="shared" si="67"/>
        <v>16.1</v>
      </c>
      <c r="K103" s="74">
        <f t="shared" si="67"/>
        <v>10.8</v>
      </c>
      <c r="L103" s="74">
        <f t="shared" si="67"/>
        <v>304.8</v>
      </c>
      <c r="M103" s="74">
        <f t="shared" si="67"/>
        <v>162.59999999999997</v>
      </c>
      <c r="N103" s="74">
        <f t="shared" si="67"/>
        <v>4.8999999999999915</v>
      </c>
      <c r="O103" s="74">
        <f t="shared" si="67"/>
        <v>1782.0599999999997</v>
      </c>
      <c r="P103" s="74">
        <f t="shared" si="67"/>
        <v>178.1</v>
      </c>
      <c r="Q103" s="74">
        <f t="shared" si="67"/>
        <v>4731.3</v>
      </c>
      <c r="R103" s="87">
        <f t="shared" si="67"/>
        <v>472.00000000000006</v>
      </c>
      <c r="S103" s="74">
        <f t="shared" si="67"/>
        <v>2267.5000000000005</v>
      </c>
      <c r="T103" s="74">
        <f t="shared" si="67"/>
        <v>126.80000000000001</v>
      </c>
      <c r="U103" s="74">
        <f t="shared" si="67"/>
        <v>339.30000000000007</v>
      </c>
      <c r="V103" s="74">
        <f t="shared" si="67"/>
        <v>4700.999999999999</v>
      </c>
      <c r="W103" s="74">
        <f t="shared" si="67"/>
        <v>770.8</v>
      </c>
      <c r="X103" s="74">
        <f t="shared" si="67"/>
        <v>1847.2000000000005</v>
      </c>
      <c r="Y103" s="74">
        <f t="shared" si="67"/>
        <v>556.1999999999998</v>
      </c>
      <c r="Z103" s="74">
        <f t="shared" si="67"/>
        <v>21.700000000000017</v>
      </c>
      <c r="AA103" s="74">
        <f t="shared" si="67"/>
        <v>1542.0999999999995</v>
      </c>
      <c r="AB103" s="74">
        <f t="shared" si="67"/>
        <v>141.4</v>
      </c>
      <c r="AC103" s="74">
        <f t="shared" si="67"/>
        <v>683.3000000000002</v>
      </c>
      <c r="AD103" s="74">
        <f t="shared" si="67"/>
        <v>5522.299999999999</v>
      </c>
      <c r="AE103" s="74">
        <f t="shared" si="67"/>
        <v>464.40000000000003</v>
      </c>
      <c r="AF103" s="74">
        <f t="shared" si="67"/>
        <v>0</v>
      </c>
      <c r="AG103" s="74">
        <f t="shared" si="67"/>
        <v>2697.0000000000005</v>
      </c>
      <c r="AH103" s="74">
        <f t="shared" si="67"/>
        <v>1896.7999999999975</v>
      </c>
      <c r="AI103" s="74">
        <f t="shared" si="67"/>
        <v>4686.317000000001</v>
      </c>
      <c r="AJ103" s="74">
        <f t="shared" si="67"/>
        <v>6992.899999999998</v>
      </c>
      <c r="AK103" s="128">
        <f>AK93-SUM(AK104:AK106)-AK98</f>
        <v>2208.800000000001</v>
      </c>
      <c r="AL103" s="74">
        <f t="shared" si="67"/>
        <v>2190.209000000001</v>
      </c>
      <c r="AM103" s="74">
        <f t="shared" si="67"/>
        <v>26631.3</v>
      </c>
      <c r="AN103" s="74">
        <f t="shared" si="67"/>
        <v>498.4</v>
      </c>
      <c r="AO103" s="74">
        <f t="shared" si="67"/>
        <v>171.7</v>
      </c>
      <c r="AP103" s="74">
        <f t="shared" si="67"/>
        <v>3015.1000000000004</v>
      </c>
      <c r="AQ103" s="74">
        <f t="shared" si="67"/>
        <v>1435.2</v>
      </c>
      <c r="AR103" s="74">
        <f t="shared" si="67"/>
        <v>1843.4999999999982</v>
      </c>
      <c r="AS103" s="74">
        <f t="shared" si="67"/>
        <v>405.00000000000045</v>
      </c>
      <c r="AT103" s="74">
        <f t="shared" si="67"/>
        <v>1563.0999999999995</v>
      </c>
      <c r="AU103" s="74">
        <f t="shared" si="67"/>
        <v>384.5000000000001</v>
      </c>
      <c r="AV103" s="74">
        <f t="shared" si="67"/>
        <v>1281.2</v>
      </c>
      <c r="AW103" s="74">
        <f t="shared" si="67"/>
        <v>545.9</v>
      </c>
      <c r="AX103" s="74">
        <f t="shared" si="67"/>
        <v>161.3</v>
      </c>
      <c r="AY103" s="74"/>
      <c r="AZ103" s="74"/>
      <c r="BA103" s="74">
        <f>BA93-SUM(BA104:BA106)</f>
        <v>746.9999999999991</v>
      </c>
      <c r="BB103" s="74">
        <f>BB93-SUM(BB104:BB106)</f>
        <v>164.00000000000023</v>
      </c>
      <c r="BC103" s="74">
        <f>BC93-SUM(BC104:BC106)</f>
        <v>580.4000000000001</v>
      </c>
      <c r="BD103" s="74"/>
      <c r="BE103" s="74">
        <f aca="true" t="shared" si="68" ref="BE103:BY103">BE93-SUM(BE104:BE106)</f>
        <v>985.7</v>
      </c>
      <c r="BF103" s="74">
        <f t="shared" si="68"/>
        <v>57.5</v>
      </c>
      <c r="BG103" s="74">
        <f t="shared" si="68"/>
        <v>6.399999999999998</v>
      </c>
      <c r="BH103" s="74">
        <f t="shared" si="68"/>
        <v>1366.5999999999985</v>
      </c>
      <c r="BI103" s="74">
        <f t="shared" si="68"/>
        <v>536.4000000000001</v>
      </c>
      <c r="BJ103" s="74">
        <f t="shared" si="68"/>
        <v>526</v>
      </c>
      <c r="BK103" s="74">
        <f t="shared" si="68"/>
        <v>55.60000000000001</v>
      </c>
      <c r="BL103" s="74">
        <f t="shared" si="68"/>
        <v>326.9</v>
      </c>
      <c r="BM103" s="74">
        <f t="shared" si="68"/>
        <v>13045.900000000001</v>
      </c>
      <c r="BN103" s="74">
        <f t="shared" si="68"/>
        <v>0</v>
      </c>
      <c r="BO103" s="74">
        <f t="shared" si="68"/>
        <v>34469.20000000004</v>
      </c>
      <c r="BP103" s="74">
        <f t="shared" si="68"/>
        <v>19914.5</v>
      </c>
      <c r="BQ103" s="74">
        <f t="shared" si="68"/>
        <v>292.7979999999998</v>
      </c>
      <c r="BR103" s="74">
        <f t="shared" si="68"/>
        <v>105.40000000000003</v>
      </c>
      <c r="BS103" s="74">
        <f>BS93-SUM(BS104:BS106)</f>
        <v>0</v>
      </c>
      <c r="BT103" s="74">
        <f t="shared" si="68"/>
        <v>242.0999999999999</v>
      </c>
      <c r="BU103" s="74">
        <f t="shared" si="68"/>
        <v>3832.3999999999996</v>
      </c>
      <c r="BV103" s="74">
        <f t="shared" si="68"/>
        <v>1047.7999999999956</v>
      </c>
      <c r="BW103" s="74">
        <f t="shared" si="68"/>
        <v>0</v>
      </c>
      <c r="BX103" s="74">
        <f>BX93-SUM(BX104:BX106)</f>
        <v>0</v>
      </c>
      <c r="BY103" s="87">
        <f t="shared" si="68"/>
        <v>6.795999999999992</v>
      </c>
      <c r="BZ103" s="104">
        <f>SUM(CA103:CE103)</f>
        <v>0</v>
      </c>
      <c r="CA103" s="74">
        <f>CA93-SUM(CA104:CA106)</f>
        <v>0</v>
      </c>
      <c r="CB103" s="74">
        <f>CB93-SUM(CB104:CB106)</f>
        <v>0</v>
      </c>
      <c r="CC103" s="74">
        <f>CC93-SUM(CC104:CC106)</f>
        <v>0</v>
      </c>
      <c r="CD103" s="74">
        <f>CD93-SUM(CD104:CD106)</f>
        <v>0</v>
      </c>
      <c r="CE103" s="74">
        <f>CE93-SUM(CE104:CE106)</f>
        <v>0</v>
      </c>
      <c r="CF103" s="74">
        <f aca="true" t="shared" si="69" ref="CF103:CX103">CF93-SUM(CF104:CF106)</f>
        <v>2685.0999999999985</v>
      </c>
      <c r="CG103" s="74">
        <f t="shared" si="69"/>
        <v>28</v>
      </c>
      <c r="CH103" s="74">
        <f t="shared" si="69"/>
        <v>24.200000000000003</v>
      </c>
      <c r="CI103" s="74">
        <f t="shared" si="69"/>
        <v>331.2519999999995</v>
      </c>
      <c r="CJ103" s="74">
        <f t="shared" si="69"/>
        <v>65.20000000000002</v>
      </c>
      <c r="CK103" s="74">
        <f t="shared" si="69"/>
        <v>1313.6999999999998</v>
      </c>
      <c r="CL103" s="74">
        <f t="shared" si="69"/>
        <v>57.30000000000001</v>
      </c>
      <c r="CM103" s="74">
        <f t="shared" si="69"/>
        <v>55.69999999999999</v>
      </c>
      <c r="CN103" s="74">
        <f t="shared" si="69"/>
        <v>314.0999999999999</v>
      </c>
      <c r="CO103" s="74">
        <f t="shared" si="69"/>
        <v>360.30000000000007</v>
      </c>
      <c r="CP103" s="74">
        <f t="shared" si="69"/>
        <v>73.90000000000003</v>
      </c>
      <c r="CQ103" s="74">
        <f t="shared" si="69"/>
        <v>28.299999999999997</v>
      </c>
      <c r="CR103" s="74">
        <f t="shared" si="69"/>
        <v>8</v>
      </c>
      <c r="CS103" s="74">
        <f t="shared" si="69"/>
        <v>0.5</v>
      </c>
      <c r="CT103" s="74">
        <f t="shared" si="69"/>
        <v>277.6</v>
      </c>
      <c r="CU103" s="74">
        <f t="shared" si="69"/>
        <v>25.69999999999999</v>
      </c>
      <c r="CV103" s="74">
        <f t="shared" si="69"/>
        <v>2.999999999999999</v>
      </c>
      <c r="CW103" s="74">
        <f t="shared" si="69"/>
        <v>268.7</v>
      </c>
      <c r="CX103" s="74">
        <f t="shared" si="69"/>
        <v>44</v>
      </c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</row>
    <row r="104" spans="1:255" ht="12.75">
      <c r="A104" s="82" t="s">
        <v>28</v>
      </c>
      <c r="B104" s="74">
        <f>ROUND(B95,1)</f>
        <v>0.4</v>
      </c>
      <c r="C104" s="74">
        <f aca="true" t="shared" si="70" ref="C104:AX106">ROUND(C95,1)</f>
        <v>1.7</v>
      </c>
      <c r="D104" s="74">
        <f t="shared" si="70"/>
        <v>1.5</v>
      </c>
      <c r="E104" s="74">
        <f t="shared" si="70"/>
        <v>9.3</v>
      </c>
      <c r="F104" s="74">
        <f t="shared" si="70"/>
        <v>0.1</v>
      </c>
      <c r="G104" s="74">
        <f t="shared" si="70"/>
        <v>4</v>
      </c>
      <c r="H104" s="74">
        <f t="shared" si="70"/>
        <v>26.9</v>
      </c>
      <c r="I104" s="74">
        <f t="shared" si="70"/>
        <v>5.8</v>
      </c>
      <c r="J104" s="74">
        <f t="shared" si="70"/>
        <v>0.7</v>
      </c>
      <c r="K104" s="74">
        <f t="shared" si="70"/>
        <v>0.1</v>
      </c>
      <c r="L104" s="74">
        <f t="shared" si="70"/>
        <v>2.7</v>
      </c>
      <c r="M104" s="74">
        <f t="shared" si="70"/>
        <v>0.7</v>
      </c>
      <c r="N104" s="74">
        <f t="shared" si="70"/>
        <v>0.1</v>
      </c>
      <c r="O104" s="74">
        <f t="shared" si="70"/>
        <v>28.2</v>
      </c>
      <c r="P104" s="74">
        <f t="shared" si="70"/>
        <v>2.7</v>
      </c>
      <c r="Q104" s="74">
        <f t="shared" si="70"/>
        <v>208</v>
      </c>
      <c r="R104" s="87">
        <f t="shared" si="70"/>
        <v>20.9</v>
      </c>
      <c r="S104" s="74">
        <f t="shared" si="70"/>
        <v>157.8</v>
      </c>
      <c r="T104" s="74">
        <f t="shared" si="70"/>
        <v>3.3</v>
      </c>
      <c r="U104" s="74">
        <f t="shared" si="70"/>
        <v>13.4</v>
      </c>
      <c r="V104" s="74">
        <f t="shared" si="70"/>
        <v>86.6</v>
      </c>
      <c r="W104" s="74">
        <f t="shared" si="70"/>
        <v>14.2</v>
      </c>
      <c r="X104" s="74">
        <f t="shared" si="70"/>
        <v>34.1</v>
      </c>
      <c r="Y104" s="74">
        <f t="shared" si="70"/>
        <v>4.5</v>
      </c>
      <c r="Z104" s="74">
        <f t="shared" si="70"/>
        <v>0.2</v>
      </c>
      <c r="AA104" s="74">
        <f t="shared" si="70"/>
        <v>106.1</v>
      </c>
      <c r="AB104" s="74">
        <f t="shared" si="70"/>
        <v>1.5</v>
      </c>
      <c r="AC104" s="74">
        <f t="shared" si="70"/>
        <v>0</v>
      </c>
      <c r="AD104" s="74">
        <f t="shared" si="70"/>
        <v>0.1</v>
      </c>
      <c r="AE104" s="74">
        <f t="shared" si="70"/>
        <v>0.6</v>
      </c>
      <c r="AF104" s="74">
        <f t="shared" si="70"/>
        <v>0</v>
      </c>
      <c r="AG104" s="74">
        <f t="shared" si="70"/>
        <v>0</v>
      </c>
      <c r="AH104" s="74">
        <f t="shared" si="70"/>
        <v>0</v>
      </c>
      <c r="AI104" s="74">
        <f t="shared" si="70"/>
        <v>5.4</v>
      </c>
      <c r="AJ104" s="74">
        <f t="shared" si="70"/>
        <v>1.8</v>
      </c>
      <c r="AK104" s="128">
        <f>ROUND(AK95,1)</f>
        <v>0.4</v>
      </c>
      <c r="AL104" s="74">
        <f t="shared" si="70"/>
        <v>0</v>
      </c>
      <c r="AM104" s="74">
        <f t="shared" si="70"/>
        <v>2.7</v>
      </c>
      <c r="AN104" s="74">
        <f t="shared" si="70"/>
        <v>0.7</v>
      </c>
      <c r="AO104" s="74">
        <f t="shared" si="70"/>
        <v>0</v>
      </c>
      <c r="AP104" s="74">
        <f t="shared" si="70"/>
        <v>2.7</v>
      </c>
      <c r="AQ104" s="74">
        <f t="shared" si="70"/>
        <v>0</v>
      </c>
      <c r="AR104" s="74">
        <f t="shared" si="70"/>
        <v>0.2</v>
      </c>
      <c r="AS104" s="74">
        <f t="shared" si="70"/>
        <v>0</v>
      </c>
      <c r="AT104" s="74">
        <f t="shared" si="70"/>
        <v>0.3</v>
      </c>
      <c r="AU104" s="74">
        <f t="shared" si="70"/>
        <v>0.3</v>
      </c>
      <c r="AV104" s="74">
        <f t="shared" si="70"/>
        <v>0.1</v>
      </c>
      <c r="AW104" s="74">
        <f t="shared" si="70"/>
        <v>0.2</v>
      </c>
      <c r="AX104" s="74">
        <f t="shared" si="70"/>
        <v>0</v>
      </c>
      <c r="AY104" s="74"/>
      <c r="AZ104" s="74"/>
      <c r="BA104" s="74">
        <f aca="true" t="shared" si="71" ref="BA104:CX106">ROUND(BA95,1)</f>
        <v>0</v>
      </c>
      <c r="BB104" s="74">
        <f t="shared" si="71"/>
        <v>0</v>
      </c>
      <c r="BC104" s="74">
        <f t="shared" si="71"/>
        <v>0</v>
      </c>
      <c r="BD104" s="74"/>
      <c r="BE104" s="74">
        <f t="shared" si="71"/>
        <v>1.3</v>
      </c>
      <c r="BF104" s="74">
        <f t="shared" si="71"/>
        <v>0</v>
      </c>
      <c r="BG104" s="74">
        <f t="shared" si="71"/>
        <v>0</v>
      </c>
      <c r="BH104" s="74">
        <f t="shared" si="71"/>
        <v>80.2</v>
      </c>
      <c r="BI104" s="74">
        <f t="shared" si="71"/>
        <v>0.3</v>
      </c>
      <c r="BJ104" s="74">
        <f t="shared" si="71"/>
        <v>0</v>
      </c>
      <c r="BK104" s="74">
        <f t="shared" si="71"/>
        <v>0.1</v>
      </c>
      <c r="BL104" s="74">
        <f t="shared" si="71"/>
        <v>0</v>
      </c>
      <c r="BM104" s="74">
        <f t="shared" si="71"/>
        <v>0</v>
      </c>
      <c r="BN104" s="74">
        <f t="shared" si="71"/>
        <v>0</v>
      </c>
      <c r="BO104" s="74">
        <f t="shared" si="71"/>
        <v>1.8</v>
      </c>
      <c r="BP104" s="74">
        <f t="shared" si="71"/>
        <v>1.1</v>
      </c>
      <c r="BQ104" s="74">
        <f t="shared" si="71"/>
        <v>0</v>
      </c>
      <c r="BR104" s="74">
        <f t="shared" si="71"/>
        <v>0</v>
      </c>
      <c r="BS104" s="74">
        <f>ROUND(BS95,1)</f>
        <v>0</v>
      </c>
      <c r="BT104" s="74">
        <f t="shared" si="71"/>
        <v>0</v>
      </c>
      <c r="BU104" s="74">
        <f t="shared" si="71"/>
        <v>0</v>
      </c>
      <c r="BV104" s="74">
        <f t="shared" si="71"/>
        <v>0</v>
      </c>
      <c r="BW104" s="74">
        <f t="shared" si="71"/>
        <v>0</v>
      </c>
      <c r="BX104" s="74">
        <f>ROUND(BX95,1)</f>
        <v>0</v>
      </c>
      <c r="BY104" s="87">
        <f t="shared" si="71"/>
        <v>0</v>
      </c>
      <c r="BZ104" s="104">
        <f>SUM(CA104:CE104)</f>
        <v>0</v>
      </c>
      <c r="CA104" s="74">
        <f aca="true" t="shared" si="72" ref="CA104:CE106">ROUND(CA95,1)</f>
        <v>0</v>
      </c>
      <c r="CB104" s="74">
        <f t="shared" si="72"/>
        <v>0</v>
      </c>
      <c r="CC104" s="74">
        <f t="shared" si="72"/>
        <v>0</v>
      </c>
      <c r="CD104" s="74">
        <f t="shared" si="72"/>
        <v>0</v>
      </c>
      <c r="CE104" s="74">
        <f t="shared" si="72"/>
        <v>0</v>
      </c>
      <c r="CF104" s="74">
        <f t="shared" si="71"/>
        <v>0.1</v>
      </c>
      <c r="CG104" s="74">
        <f>ROUND(CG95,1)</f>
        <v>0</v>
      </c>
      <c r="CH104" s="74">
        <f t="shared" si="71"/>
        <v>0.1</v>
      </c>
      <c r="CI104" s="74">
        <f t="shared" si="71"/>
        <v>0</v>
      </c>
      <c r="CJ104" s="74">
        <f t="shared" si="71"/>
        <v>0</v>
      </c>
      <c r="CK104" s="74">
        <f t="shared" si="71"/>
        <v>9.6</v>
      </c>
      <c r="CL104" s="74">
        <f t="shared" si="71"/>
        <v>0</v>
      </c>
      <c r="CM104" s="74">
        <f t="shared" si="71"/>
        <v>0</v>
      </c>
      <c r="CN104" s="74">
        <f t="shared" si="71"/>
        <v>0</v>
      </c>
      <c r="CO104" s="74">
        <f t="shared" si="71"/>
        <v>5.3</v>
      </c>
      <c r="CP104" s="74">
        <f t="shared" si="71"/>
        <v>0</v>
      </c>
      <c r="CQ104" s="74">
        <f t="shared" si="71"/>
        <v>0</v>
      </c>
      <c r="CR104" s="74">
        <f t="shared" si="71"/>
        <v>0</v>
      </c>
      <c r="CS104" s="74">
        <f t="shared" si="71"/>
        <v>0</v>
      </c>
      <c r="CT104" s="74">
        <f t="shared" si="71"/>
        <v>0</v>
      </c>
      <c r="CU104" s="74">
        <f t="shared" si="71"/>
        <v>0</v>
      </c>
      <c r="CV104" s="74">
        <f t="shared" si="71"/>
        <v>0</v>
      </c>
      <c r="CW104" s="74">
        <f t="shared" si="71"/>
        <v>0</v>
      </c>
      <c r="CX104" s="74">
        <f t="shared" si="71"/>
        <v>0</v>
      </c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</row>
    <row r="105" spans="1:255" ht="12.75">
      <c r="A105" s="82" t="s">
        <v>29</v>
      </c>
      <c r="B105" s="74">
        <f aca="true" t="shared" si="73" ref="B105:Q106">ROUND(B96,1)</f>
        <v>0.4</v>
      </c>
      <c r="C105" s="74">
        <f t="shared" si="73"/>
        <v>18.8</v>
      </c>
      <c r="D105" s="74">
        <f t="shared" si="73"/>
        <v>11.3</v>
      </c>
      <c r="E105" s="74">
        <f t="shared" si="73"/>
        <v>3.5</v>
      </c>
      <c r="F105" s="74">
        <f t="shared" si="73"/>
        <v>0.8</v>
      </c>
      <c r="G105" s="74">
        <f t="shared" si="73"/>
        <v>25.4</v>
      </c>
      <c r="H105" s="74">
        <f t="shared" si="73"/>
        <v>65.1</v>
      </c>
      <c r="I105" s="74">
        <f t="shared" si="73"/>
        <v>0.5</v>
      </c>
      <c r="J105" s="74">
        <f t="shared" si="73"/>
        <v>0.2</v>
      </c>
      <c r="K105" s="74">
        <f t="shared" si="73"/>
        <v>3.4</v>
      </c>
      <c r="L105" s="74">
        <f t="shared" si="73"/>
        <v>19.2</v>
      </c>
      <c r="M105" s="74">
        <f t="shared" si="73"/>
        <v>10.1</v>
      </c>
      <c r="N105" s="74">
        <f t="shared" si="73"/>
        <v>2</v>
      </c>
      <c r="O105" s="74">
        <f t="shared" si="73"/>
        <v>152.7</v>
      </c>
      <c r="P105" s="74">
        <f t="shared" si="73"/>
        <v>153.3</v>
      </c>
      <c r="Q105" s="74">
        <f t="shared" si="73"/>
        <v>742.9</v>
      </c>
      <c r="R105" s="87">
        <f t="shared" si="70"/>
        <v>75</v>
      </c>
      <c r="S105" s="74">
        <f t="shared" si="70"/>
        <v>159.7</v>
      </c>
      <c r="T105" s="74">
        <f t="shared" si="70"/>
        <v>42.2</v>
      </c>
      <c r="U105" s="74">
        <f t="shared" si="70"/>
        <v>92.7</v>
      </c>
      <c r="V105" s="74">
        <f t="shared" si="70"/>
        <v>4291.6</v>
      </c>
      <c r="W105" s="74">
        <f t="shared" si="70"/>
        <v>714.6</v>
      </c>
      <c r="X105" s="74">
        <f t="shared" si="70"/>
        <v>185.2</v>
      </c>
      <c r="Y105" s="74">
        <f t="shared" si="70"/>
        <v>456.9</v>
      </c>
      <c r="Z105" s="74">
        <f t="shared" si="70"/>
        <v>17.9</v>
      </c>
      <c r="AA105" s="74">
        <f t="shared" si="70"/>
        <v>335.9</v>
      </c>
      <c r="AB105" s="74">
        <f t="shared" si="70"/>
        <v>2.1</v>
      </c>
      <c r="AC105" s="74">
        <f t="shared" si="70"/>
        <v>1.1</v>
      </c>
      <c r="AD105" s="74">
        <f t="shared" si="70"/>
        <v>17.4</v>
      </c>
      <c r="AE105" s="74">
        <f t="shared" si="70"/>
        <v>0</v>
      </c>
      <c r="AF105" s="74">
        <f t="shared" si="70"/>
        <v>2710</v>
      </c>
      <c r="AG105" s="74">
        <f t="shared" si="70"/>
        <v>5</v>
      </c>
      <c r="AH105" s="74">
        <f t="shared" si="70"/>
        <v>5316.3</v>
      </c>
      <c r="AI105" s="74">
        <f t="shared" si="70"/>
        <v>8137.7</v>
      </c>
      <c r="AJ105" s="74">
        <f t="shared" si="70"/>
        <v>26670.4</v>
      </c>
      <c r="AK105" s="128">
        <f>ROUND(AK96,1)</f>
        <v>6080.4</v>
      </c>
      <c r="AL105" s="74">
        <f t="shared" si="70"/>
        <v>2702.4</v>
      </c>
      <c r="AM105" s="74">
        <f t="shared" si="70"/>
        <v>6524.2</v>
      </c>
      <c r="AN105" s="74">
        <f t="shared" si="70"/>
        <v>54.9</v>
      </c>
      <c r="AO105" s="74">
        <f t="shared" si="70"/>
        <v>449.3</v>
      </c>
      <c r="AP105" s="74">
        <f t="shared" si="70"/>
        <v>7883.8</v>
      </c>
      <c r="AQ105" s="74">
        <f t="shared" si="70"/>
        <v>1690.3</v>
      </c>
      <c r="AR105" s="74">
        <f t="shared" si="70"/>
        <v>7248.1</v>
      </c>
      <c r="AS105" s="74">
        <f t="shared" si="70"/>
        <v>2120.5</v>
      </c>
      <c r="AT105" s="74">
        <f t="shared" si="70"/>
        <v>2200.8</v>
      </c>
      <c r="AU105" s="74">
        <f t="shared" si="70"/>
        <v>447.3</v>
      </c>
      <c r="AV105" s="74">
        <f t="shared" si="70"/>
        <v>287.7</v>
      </c>
      <c r="AW105" s="74">
        <f t="shared" si="70"/>
        <v>137.3</v>
      </c>
      <c r="AX105" s="74">
        <f t="shared" si="70"/>
        <v>352.2</v>
      </c>
      <c r="AY105" s="74"/>
      <c r="AZ105" s="74"/>
      <c r="BA105" s="74">
        <f t="shared" si="71"/>
        <v>3537.4</v>
      </c>
      <c r="BB105" s="74">
        <f t="shared" si="71"/>
        <v>776.9</v>
      </c>
      <c r="BC105" s="74">
        <f t="shared" si="71"/>
        <v>1903.8</v>
      </c>
      <c r="BD105" s="74"/>
      <c r="BE105" s="74">
        <f t="shared" si="71"/>
        <v>1938.2</v>
      </c>
      <c r="BF105" s="74">
        <f t="shared" si="71"/>
        <v>318.7</v>
      </c>
      <c r="BG105" s="74">
        <f t="shared" si="71"/>
        <v>3.7</v>
      </c>
      <c r="BH105" s="74">
        <f t="shared" si="71"/>
        <v>11902.7</v>
      </c>
      <c r="BI105" s="74">
        <f t="shared" si="71"/>
        <v>1349.7</v>
      </c>
      <c r="BJ105" s="74">
        <f t="shared" si="71"/>
        <v>1059.6</v>
      </c>
      <c r="BK105" s="74">
        <f t="shared" si="71"/>
        <v>80.3</v>
      </c>
      <c r="BL105" s="74">
        <f t="shared" si="71"/>
        <v>690.1</v>
      </c>
      <c r="BM105" s="74">
        <f t="shared" si="71"/>
        <v>50258.2</v>
      </c>
      <c r="BN105" s="74">
        <f t="shared" si="71"/>
        <v>0</v>
      </c>
      <c r="BO105" s="74">
        <f t="shared" si="71"/>
        <v>157199.9</v>
      </c>
      <c r="BP105" s="74">
        <f t="shared" si="71"/>
        <v>95679.7</v>
      </c>
      <c r="BQ105" s="74">
        <f t="shared" si="71"/>
        <v>1384.5</v>
      </c>
      <c r="BR105" s="74">
        <f t="shared" si="71"/>
        <v>359.6</v>
      </c>
      <c r="BS105" s="74">
        <f>ROUND(BS96,1)</f>
        <v>0</v>
      </c>
      <c r="BT105" s="74">
        <f t="shared" si="71"/>
        <v>662.2</v>
      </c>
      <c r="BU105" s="74">
        <f t="shared" si="71"/>
        <v>4034</v>
      </c>
      <c r="BV105" s="74">
        <f t="shared" si="71"/>
        <v>38073.4</v>
      </c>
      <c r="BW105" s="74">
        <f t="shared" si="71"/>
        <v>4407.1</v>
      </c>
      <c r="BX105" s="74">
        <f>ROUND(BX96,1)</f>
        <v>1281.5</v>
      </c>
      <c r="BY105" s="87">
        <f t="shared" si="71"/>
        <v>258.5</v>
      </c>
      <c r="BZ105" s="104">
        <f>SUM(CA105:CE105)</f>
        <v>0</v>
      </c>
      <c r="CA105" s="74">
        <f t="shared" si="72"/>
        <v>0</v>
      </c>
      <c r="CB105" s="74">
        <f t="shared" si="72"/>
        <v>0</v>
      </c>
      <c r="CC105" s="74">
        <f t="shared" si="72"/>
        <v>0</v>
      </c>
      <c r="CD105" s="74">
        <f t="shared" si="72"/>
        <v>0</v>
      </c>
      <c r="CE105" s="74">
        <f t="shared" si="72"/>
        <v>0</v>
      </c>
      <c r="CF105" s="74">
        <f t="shared" si="71"/>
        <v>12900.1</v>
      </c>
      <c r="CG105" s="74">
        <f>ROUND(CG96,1)</f>
        <v>1018.1</v>
      </c>
      <c r="CH105" s="74">
        <f t="shared" si="71"/>
        <v>71.2</v>
      </c>
      <c r="CI105" s="74">
        <f t="shared" si="71"/>
        <v>1882.8</v>
      </c>
      <c r="CJ105" s="74">
        <f t="shared" si="71"/>
        <v>198.2</v>
      </c>
      <c r="CK105" s="74">
        <f t="shared" si="71"/>
        <v>2101.9</v>
      </c>
      <c r="CL105" s="74">
        <f t="shared" si="71"/>
        <v>133.7</v>
      </c>
      <c r="CM105" s="74">
        <f t="shared" si="71"/>
        <v>141.3</v>
      </c>
      <c r="CN105" s="74">
        <f t="shared" si="71"/>
        <v>596.7</v>
      </c>
      <c r="CO105" s="74">
        <f t="shared" si="71"/>
        <v>592.6</v>
      </c>
      <c r="CP105" s="74">
        <f t="shared" si="71"/>
        <v>193.3</v>
      </c>
      <c r="CQ105" s="74">
        <f t="shared" si="71"/>
        <v>74.5</v>
      </c>
      <c r="CR105" s="74">
        <f t="shared" si="71"/>
        <v>45</v>
      </c>
      <c r="CS105" s="74">
        <f t="shared" si="71"/>
        <v>3.4</v>
      </c>
      <c r="CT105" s="74">
        <f t="shared" si="71"/>
        <v>527.4</v>
      </c>
      <c r="CU105" s="74">
        <f t="shared" si="71"/>
        <v>93.9</v>
      </c>
      <c r="CV105" s="74">
        <f t="shared" si="71"/>
        <v>2</v>
      </c>
      <c r="CW105" s="74">
        <f t="shared" si="71"/>
        <v>424.7</v>
      </c>
      <c r="CX105" s="74">
        <f t="shared" si="71"/>
        <v>139.6</v>
      </c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</row>
    <row r="106" spans="1:255" ht="12.75">
      <c r="A106" s="82" t="s">
        <v>30</v>
      </c>
      <c r="B106" s="74">
        <f t="shared" si="73"/>
        <v>1.3</v>
      </c>
      <c r="C106" s="74">
        <f t="shared" si="73"/>
        <v>0.5</v>
      </c>
      <c r="D106" s="74">
        <f t="shared" si="73"/>
        <v>0.7</v>
      </c>
      <c r="E106" s="74">
        <f t="shared" si="73"/>
        <v>1</v>
      </c>
      <c r="F106" s="74">
        <f t="shared" si="73"/>
        <v>0</v>
      </c>
      <c r="G106" s="74">
        <f t="shared" si="73"/>
        <v>89.5</v>
      </c>
      <c r="H106" s="74">
        <f t="shared" si="73"/>
        <v>5</v>
      </c>
      <c r="I106" s="74">
        <f t="shared" si="73"/>
        <v>1.5</v>
      </c>
      <c r="J106" s="74">
        <f t="shared" si="73"/>
        <v>0</v>
      </c>
      <c r="K106" s="74">
        <f t="shared" si="73"/>
        <v>27.7</v>
      </c>
      <c r="L106" s="74">
        <f t="shared" si="73"/>
        <v>14.3</v>
      </c>
      <c r="M106" s="74">
        <f t="shared" si="73"/>
        <v>7.6</v>
      </c>
      <c r="N106" s="74">
        <f t="shared" si="73"/>
        <v>24</v>
      </c>
      <c r="O106" s="74">
        <f t="shared" si="73"/>
        <v>68.4</v>
      </c>
      <c r="P106" s="74">
        <f t="shared" si="73"/>
        <v>99.9</v>
      </c>
      <c r="Q106" s="74">
        <f t="shared" si="73"/>
        <v>344.8</v>
      </c>
      <c r="R106" s="87">
        <f t="shared" si="70"/>
        <v>34.8</v>
      </c>
      <c r="S106" s="74">
        <f t="shared" si="70"/>
        <v>32</v>
      </c>
      <c r="T106" s="74">
        <f t="shared" si="70"/>
        <v>449.7</v>
      </c>
      <c r="U106" s="74">
        <f t="shared" si="70"/>
        <v>280.6</v>
      </c>
      <c r="V106" s="74">
        <f t="shared" si="70"/>
        <v>943.8</v>
      </c>
      <c r="W106" s="74">
        <f t="shared" si="70"/>
        <v>156.4</v>
      </c>
      <c r="X106" s="74">
        <f t="shared" si="70"/>
        <v>286.5</v>
      </c>
      <c r="Y106" s="74">
        <f t="shared" si="70"/>
        <v>5932.4</v>
      </c>
      <c r="Z106" s="74">
        <f t="shared" si="70"/>
        <v>232.2</v>
      </c>
      <c r="AA106" s="74">
        <f t="shared" si="70"/>
        <v>91.9</v>
      </c>
      <c r="AB106" s="74">
        <f t="shared" si="70"/>
        <v>0</v>
      </c>
      <c r="AC106" s="74">
        <f t="shared" si="70"/>
        <v>2699.6</v>
      </c>
      <c r="AD106" s="74">
        <f t="shared" si="70"/>
        <v>6.2</v>
      </c>
      <c r="AE106" s="74">
        <f t="shared" si="70"/>
        <v>0</v>
      </c>
      <c r="AF106" s="74">
        <f t="shared" si="70"/>
        <v>0</v>
      </c>
      <c r="AG106" s="74">
        <f t="shared" si="70"/>
        <v>0</v>
      </c>
      <c r="AH106" s="74">
        <f t="shared" si="70"/>
        <v>5333.9</v>
      </c>
      <c r="AI106" s="74">
        <f t="shared" si="70"/>
        <v>251.2</v>
      </c>
      <c r="AJ106" s="74">
        <f t="shared" si="70"/>
        <v>555.9</v>
      </c>
      <c r="AK106" s="128">
        <f>ROUND(AK97,1)</f>
        <v>148.4</v>
      </c>
      <c r="AL106" s="74">
        <f t="shared" si="70"/>
        <v>63.5</v>
      </c>
      <c r="AM106" s="74">
        <f t="shared" si="70"/>
        <v>821.8</v>
      </c>
      <c r="AN106" s="74">
        <f t="shared" si="70"/>
        <v>6</v>
      </c>
      <c r="AO106" s="74">
        <f t="shared" si="70"/>
        <v>8</v>
      </c>
      <c r="AP106" s="74">
        <f t="shared" si="70"/>
        <v>604.4</v>
      </c>
      <c r="AQ106" s="74">
        <f t="shared" si="70"/>
        <v>62.5</v>
      </c>
      <c r="AR106" s="74">
        <f t="shared" si="70"/>
        <v>77.2</v>
      </c>
      <c r="AS106" s="74">
        <f t="shared" si="70"/>
        <v>14.5</v>
      </c>
      <c r="AT106" s="74">
        <f t="shared" si="70"/>
        <v>139.8</v>
      </c>
      <c r="AU106" s="74">
        <f t="shared" si="70"/>
        <v>16.9</v>
      </c>
      <c r="AV106" s="74">
        <f t="shared" si="70"/>
        <v>19</v>
      </c>
      <c r="AW106" s="74">
        <f t="shared" si="70"/>
        <v>9.6</v>
      </c>
      <c r="AX106" s="74">
        <f t="shared" si="70"/>
        <v>24.5</v>
      </c>
      <c r="AY106" s="74"/>
      <c r="AZ106" s="74"/>
      <c r="BA106" s="74">
        <f t="shared" si="71"/>
        <v>160.6</v>
      </c>
      <c r="BB106" s="74">
        <f t="shared" si="71"/>
        <v>35.3</v>
      </c>
      <c r="BC106" s="74">
        <f t="shared" si="71"/>
        <v>24.8</v>
      </c>
      <c r="BD106" s="74"/>
      <c r="BE106" s="74">
        <f t="shared" si="71"/>
        <v>61.8</v>
      </c>
      <c r="BF106" s="74">
        <f t="shared" si="71"/>
        <v>11.8</v>
      </c>
      <c r="BG106" s="74">
        <f t="shared" si="71"/>
        <v>0.9</v>
      </c>
      <c r="BH106" s="74">
        <f t="shared" si="71"/>
        <v>2546.5</v>
      </c>
      <c r="BI106" s="74">
        <f t="shared" si="71"/>
        <v>75.6</v>
      </c>
      <c r="BJ106" s="74">
        <f t="shared" si="71"/>
        <v>49.4</v>
      </c>
      <c r="BK106" s="74">
        <f t="shared" si="71"/>
        <v>9</v>
      </c>
      <c r="BL106" s="74">
        <f t="shared" si="71"/>
        <v>0</v>
      </c>
      <c r="BM106" s="74">
        <f t="shared" si="71"/>
        <v>7043.9</v>
      </c>
      <c r="BN106" s="74">
        <f t="shared" si="71"/>
        <v>0</v>
      </c>
      <c r="BO106" s="74">
        <f t="shared" si="71"/>
        <v>16886.1</v>
      </c>
      <c r="BP106" s="74">
        <f t="shared" si="71"/>
        <v>10277.7</v>
      </c>
      <c r="BQ106" s="74">
        <f t="shared" si="71"/>
        <v>69.4</v>
      </c>
      <c r="BR106" s="74">
        <f t="shared" si="71"/>
        <v>25</v>
      </c>
      <c r="BS106" s="74">
        <f>ROUND(BS97,1)</f>
        <v>0</v>
      </c>
      <c r="BT106" s="74">
        <f t="shared" si="71"/>
        <v>409.7</v>
      </c>
      <c r="BU106" s="74">
        <f t="shared" si="71"/>
        <v>2135.6</v>
      </c>
      <c r="BV106" s="74">
        <f t="shared" si="71"/>
        <v>2015.8</v>
      </c>
      <c r="BW106" s="74">
        <f t="shared" si="71"/>
        <v>111.9</v>
      </c>
      <c r="BX106" s="74">
        <f>ROUND(BX97,1)</f>
        <v>32.5</v>
      </c>
      <c r="BY106" s="87">
        <f t="shared" si="71"/>
        <v>0</v>
      </c>
      <c r="BZ106" s="104">
        <f>SUM(CA106:CE106)</f>
        <v>0</v>
      </c>
      <c r="CA106" s="74">
        <f t="shared" si="72"/>
        <v>0</v>
      </c>
      <c r="CB106" s="74">
        <f t="shared" si="72"/>
        <v>0</v>
      </c>
      <c r="CC106" s="74">
        <f t="shared" si="72"/>
        <v>0</v>
      </c>
      <c r="CD106" s="74">
        <f t="shared" si="72"/>
        <v>0</v>
      </c>
      <c r="CE106" s="74">
        <f t="shared" si="72"/>
        <v>0</v>
      </c>
      <c r="CF106" s="74">
        <f t="shared" si="71"/>
        <v>1385.7</v>
      </c>
      <c r="CG106" s="74">
        <f>ROUND(CG97,1)</f>
        <v>53.9</v>
      </c>
      <c r="CH106" s="74">
        <f t="shared" si="71"/>
        <v>0.5</v>
      </c>
      <c r="CI106" s="74">
        <f t="shared" si="71"/>
        <v>31.2</v>
      </c>
      <c r="CJ106" s="74">
        <f t="shared" si="71"/>
        <v>0.6</v>
      </c>
      <c r="CK106" s="74">
        <f t="shared" si="71"/>
        <v>58.8</v>
      </c>
      <c r="CL106" s="74">
        <f t="shared" si="71"/>
        <v>0</v>
      </c>
      <c r="CM106" s="74">
        <f t="shared" si="71"/>
        <v>0</v>
      </c>
      <c r="CN106" s="74">
        <f t="shared" si="71"/>
        <v>1.2</v>
      </c>
      <c r="CO106" s="74">
        <f t="shared" si="71"/>
        <v>18.8</v>
      </c>
      <c r="CP106" s="74">
        <f t="shared" si="71"/>
        <v>1.8</v>
      </c>
      <c r="CQ106" s="74">
        <f t="shared" si="71"/>
        <v>1.2</v>
      </c>
      <c r="CR106" s="74">
        <f t="shared" si="71"/>
        <v>0</v>
      </c>
      <c r="CS106" s="74">
        <f t="shared" si="71"/>
        <v>0.1</v>
      </c>
      <c r="CT106" s="74">
        <f t="shared" si="71"/>
        <v>12</v>
      </c>
      <c r="CU106" s="74">
        <f t="shared" si="71"/>
        <v>0.4</v>
      </c>
      <c r="CV106" s="74">
        <f t="shared" si="71"/>
        <v>0</v>
      </c>
      <c r="CW106" s="74">
        <f t="shared" si="71"/>
        <v>2.6</v>
      </c>
      <c r="CX106" s="74">
        <f t="shared" si="71"/>
        <v>5.4</v>
      </c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</row>
  </sheetData>
  <sheetProtection/>
  <conditionalFormatting sqref="BV21:BW23 CF21:CX23 BY21:BY23 B21:BR23">
    <cfRule type="cellIs" priority="14" dxfId="26" operator="notEqual" stopIfTrue="1">
      <formula>0</formula>
    </cfRule>
  </conditionalFormatting>
  <conditionalFormatting sqref="CF12:CX14 CF6:CX10 BY12:BY14 BY6:BY10 BT12:BW14 BT6:BW10 B6:BR10 B87:CX90 B12:BR14 B15:AZ15">
    <cfRule type="cellIs" priority="13" dxfId="27" operator="equal" stopIfTrue="1">
      <formula>0</formula>
    </cfRule>
  </conditionalFormatting>
  <conditionalFormatting sqref="BT21:BU23">
    <cfRule type="cellIs" priority="12" dxfId="26" operator="notEqual" stopIfTrue="1">
      <formula>0</formula>
    </cfRule>
  </conditionalFormatting>
  <conditionalFormatting sqref="BT87:BU90">
    <cfRule type="cellIs" priority="11" dxfId="27" operator="equal" stopIfTrue="1">
      <formula>0</formula>
    </cfRule>
  </conditionalFormatting>
  <conditionalFormatting sqref="BZ21:CE23">
    <cfRule type="cellIs" priority="10" dxfId="26" operator="notEqual" stopIfTrue="1">
      <formula>0</formula>
    </cfRule>
  </conditionalFormatting>
  <conditionalFormatting sqref="BZ6:CE10 BZ12:CE14">
    <cfRule type="cellIs" priority="9" dxfId="27" operator="equal" stopIfTrue="1">
      <formula>0</formula>
    </cfRule>
  </conditionalFormatting>
  <conditionalFormatting sqref="BX21:BX23">
    <cfRule type="cellIs" priority="8" dxfId="26" operator="notEqual" stopIfTrue="1">
      <formula>0</formula>
    </cfRule>
  </conditionalFormatting>
  <conditionalFormatting sqref="BX6:BX10 BX12:BX14 BX87:BX90">
    <cfRule type="cellIs" priority="7" dxfId="27" operator="equal" stopIfTrue="1">
      <formula>0</formula>
    </cfRule>
  </conditionalFormatting>
  <conditionalFormatting sqref="BS21:BS23">
    <cfRule type="cellIs" priority="6" dxfId="26" operator="notEqual" stopIfTrue="1">
      <formula>0</formula>
    </cfRule>
  </conditionalFormatting>
  <conditionalFormatting sqref="BS6:BS10 BS12:BS14">
    <cfRule type="cellIs" priority="5" dxfId="27" operator="equal" stopIfTrue="1">
      <formula>0</formula>
    </cfRule>
  </conditionalFormatting>
  <conditionalFormatting sqref="BS87:BS90">
    <cfRule type="cellIs" priority="4" dxfId="27" operator="equal" stopIfTrue="1">
      <formula>0</formula>
    </cfRule>
  </conditionalFormatting>
  <conditionalFormatting sqref="BA15:CX15">
    <cfRule type="cellIs" priority="3" dxfId="27" operator="equal" stopIfTrue="1">
      <formula>0</formula>
    </cfRule>
  </conditionalFormatting>
  <conditionalFormatting sqref="B6:CX10 B12:CX15">
    <cfRule type="cellIs" priority="2" dxfId="28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portrait" paperSize="8" scale="81" r:id="rId3"/>
  <colBreaks count="5" manualBreakCount="5">
    <brk id="28" max="78" man="1"/>
    <brk id="34" max="78" man="1"/>
    <brk id="50" max="78" man="1"/>
    <brk id="64" max="78" man="1"/>
    <brk id="8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4453125" style="44" customWidth="1"/>
    <col min="2" max="5" width="11.77734375" style="44" customWidth="1"/>
    <col min="6" max="16384" width="8.88671875" style="44" customWidth="1"/>
  </cols>
  <sheetData>
    <row r="1" spans="2:5" ht="12.75">
      <c r="B1" s="102" t="s">
        <v>31</v>
      </c>
      <c r="C1" s="102" t="s">
        <v>64</v>
      </c>
      <c r="D1" s="102" t="s">
        <v>64</v>
      </c>
      <c r="E1" s="102" t="s">
        <v>64</v>
      </c>
    </row>
    <row r="2" spans="2:5" ht="12.75">
      <c r="B2" s="102" t="s">
        <v>4</v>
      </c>
      <c r="C2" s="102" t="s">
        <v>41</v>
      </c>
      <c r="D2" s="102" t="s">
        <v>42</v>
      </c>
      <c r="E2" s="102" t="s">
        <v>57</v>
      </c>
    </row>
    <row r="3" ht="12.75"/>
    <row r="4" spans="1:5" ht="12.75">
      <c r="A4" s="94" t="s">
        <v>0</v>
      </c>
      <c r="B4" s="110">
        <v>1</v>
      </c>
      <c r="C4" s="110">
        <v>3129</v>
      </c>
      <c r="D4" s="110">
        <v>1787</v>
      </c>
      <c r="E4" s="110">
        <v>1935</v>
      </c>
    </row>
    <row r="5" spans="1:5" ht="12.75">
      <c r="A5" s="101" t="s">
        <v>309</v>
      </c>
      <c r="B5" s="111"/>
      <c r="C5" s="111"/>
      <c r="D5" s="111">
        <v>300</v>
      </c>
      <c r="E5" s="111"/>
    </row>
    <row r="6" spans="1:5" ht="12.75">
      <c r="A6" s="44" t="s">
        <v>293</v>
      </c>
      <c r="B6" s="111">
        <f>B4-B5</f>
        <v>1</v>
      </c>
      <c r="C6" s="111">
        <f>C4-C5</f>
        <v>3129</v>
      </c>
      <c r="D6" s="111">
        <f>D4-D5</f>
        <v>1487</v>
      </c>
      <c r="E6" s="111">
        <f>E4-E5</f>
        <v>1935</v>
      </c>
    </row>
    <row r="7" spans="2:5" ht="12.75">
      <c r="B7" s="45"/>
      <c r="C7" s="45"/>
      <c r="D7" s="45"/>
      <c r="E7" s="45"/>
    </row>
    <row r="8" spans="1:5" ht="12.75">
      <c r="A8" s="94" t="s">
        <v>292</v>
      </c>
      <c r="B8" s="45"/>
      <c r="C8" s="45"/>
      <c r="D8" s="45"/>
      <c r="E8" s="45"/>
    </row>
    <row r="9" spans="1:5" ht="12.75">
      <c r="A9" s="89" t="s">
        <v>27</v>
      </c>
      <c r="B9" s="100">
        <v>2704</v>
      </c>
      <c r="C9" s="100">
        <v>145737</v>
      </c>
      <c r="D9" s="100">
        <v>69654</v>
      </c>
      <c r="E9" s="100">
        <v>12189</v>
      </c>
    </row>
    <row r="10" spans="1:5" ht="12.75">
      <c r="A10" s="89" t="s">
        <v>28</v>
      </c>
      <c r="B10" s="99">
        <v>48</v>
      </c>
      <c r="C10" s="99">
        <v>0</v>
      </c>
      <c r="D10" s="99">
        <v>0</v>
      </c>
      <c r="E10" s="99">
        <v>0</v>
      </c>
    </row>
    <row r="11" spans="1:5" ht="12.75">
      <c r="A11" s="89" t="s">
        <v>29</v>
      </c>
      <c r="B11" s="99">
        <v>131</v>
      </c>
      <c r="C11" s="99">
        <v>563515</v>
      </c>
      <c r="D11" s="99">
        <v>224963</v>
      </c>
      <c r="E11" s="99">
        <v>23984</v>
      </c>
    </row>
    <row r="12" spans="1:5" ht="12.75">
      <c r="A12" s="89" t="s">
        <v>30</v>
      </c>
      <c r="B12" s="99">
        <v>467</v>
      </c>
      <c r="C12" s="99">
        <v>11749</v>
      </c>
      <c r="D12" s="99">
        <v>5491</v>
      </c>
      <c r="E12" s="99">
        <v>749</v>
      </c>
    </row>
    <row r="13" spans="2:5" ht="12.75">
      <c r="B13" s="45"/>
      <c r="C13" s="45"/>
      <c r="D13" s="45"/>
      <c r="E13" s="45"/>
    </row>
    <row r="14" spans="1:5" ht="12.75">
      <c r="A14" s="94" t="s">
        <v>291</v>
      </c>
      <c r="B14" s="45"/>
      <c r="C14" s="45"/>
      <c r="D14" s="45"/>
      <c r="E14" s="45"/>
    </row>
    <row r="15" spans="1:5" ht="12.75">
      <c r="A15" s="44" t="s">
        <v>0</v>
      </c>
      <c r="B15" s="99">
        <v>71</v>
      </c>
      <c r="C15" s="99">
        <v>521</v>
      </c>
      <c r="D15" s="99">
        <v>1146</v>
      </c>
      <c r="E15" s="99">
        <v>6</v>
      </c>
    </row>
    <row r="16" spans="1:10" ht="12.75">
      <c r="A16" s="44" t="s">
        <v>302</v>
      </c>
      <c r="B16" s="99">
        <v>0</v>
      </c>
      <c r="C16" s="99">
        <v>56</v>
      </c>
      <c r="D16" s="99">
        <v>12</v>
      </c>
      <c r="E16" s="99">
        <v>0</v>
      </c>
      <c r="G16" s="99"/>
      <c r="H16" s="99"/>
      <c r="I16" s="99"/>
      <c r="J16" s="99"/>
    </row>
    <row r="17" spans="1:5" ht="12.75">
      <c r="A17" s="89" t="s">
        <v>27</v>
      </c>
      <c r="B17" s="45">
        <v>43.15176422331801</v>
      </c>
      <c r="C17" s="45">
        <v>429.3140716674415</v>
      </c>
      <c r="D17" s="45">
        <v>1105.8283197392966</v>
      </c>
      <c r="E17" s="45">
        <v>1.5</v>
      </c>
    </row>
    <row r="18" spans="1:5" ht="12.75">
      <c r="A18" s="89" t="s">
        <v>28</v>
      </c>
      <c r="B18" s="45">
        <v>21.455630730119843</v>
      </c>
      <c r="C18" s="45">
        <v>8.205199004474824</v>
      </c>
      <c r="D18" s="45">
        <v>15.427134484142949</v>
      </c>
      <c r="E18" s="45">
        <v>1.5</v>
      </c>
    </row>
    <row r="19" spans="1:5" ht="12.75">
      <c r="A19" s="89" t="s">
        <v>29</v>
      </c>
      <c r="B19" s="45">
        <v>1.1217061671189166</v>
      </c>
      <c r="C19" s="45">
        <v>27.480729328083527</v>
      </c>
      <c r="D19" s="45">
        <v>12.644071882305738</v>
      </c>
      <c r="E19" s="45">
        <v>1.5</v>
      </c>
    </row>
    <row r="20" spans="1:5" ht="12.75">
      <c r="A20" s="89" t="s">
        <v>30</v>
      </c>
      <c r="B20" s="45">
        <v>5.270898879443232</v>
      </c>
      <c r="C20" s="45">
        <v>0</v>
      </c>
      <c r="D20" s="45">
        <v>0.10047389425461078</v>
      </c>
      <c r="E20" s="45">
        <v>1.5</v>
      </c>
    </row>
    <row r="22" ht="12.75">
      <c r="A22" s="94" t="s">
        <v>290</v>
      </c>
    </row>
    <row r="23" spans="1:5" ht="12.75">
      <c r="A23" s="89" t="s">
        <v>27</v>
      </c>
      <c r="B23" s="99">
        <f>B9+B16+B17</f>
        <v>2747.151764223318</v>
      </c>
      <c r="C23" s="99">
        <f>C9+C16+C17</f>
        <v>146222.31407166744</v>
      </c>
      <c r="D23" s="116">
        <f>D9</f>
        <v>69654</v>
      </c>
      <c r="E23" s="99">
        <f>E9+E16+E17</f>
        <v>12190.5</v>
      </c>
    </row>
    <row r="24" spans="1:5" ht="12.75">
      <c r="A24" s="89" t="s">
        <v>28</v>
      </c>
      <c r="B24" s="99">
        <f aca="true" t="shared" si="0" ref="B24:E26">B10+B18</f>
        <v>69.45563073011985</v>
      </c>
      <c r="C24" s="99">
        <f t="shared" si="0"/>
        <v>8.205199004474824</v>
      </c>
      <c r="D24" s="99">
        <f t="shared" si="0"/>
        <v>15.427134484142949</v>
      </c>
      <c r="E24" s="99">
        <f t="shared" si="0"/>
        <v>1.5</v>
      </c>
    </row>
    <row r="25" spans="1:5" ht="12.75">
      <c r="A25" s="89" t="s">
        <v>29</v>
      </c>
      <c r="B25" s="99">
        <f t="shared" si="0"/>
        <v>132.12170616711893</v>
      </c>
      <c r="C25" s="99">
        <f t="shared" si="0"/>
        <v>563542.4807293281</v>
      </c>
      <c r="D25" s="99">
        <f t="shared" si="0"/>
        <v>224975.6440718823</v>
      </c>
      <c r="E25" s="99">
        <f t="shared" si="0"/>
        <v>23985.5</v>
      </c>
    </row>
    <row r="26" spans="1:5" ht="12.75">
      <c r="A26" s="89" t="s">
        <v>30</v>
      </c>
      <c r="B26" s="99">
        <f t="shared" si="0"/>
        <v>472.2708988794432</v>
      </c>
      <c r="C26" s="99">
        <f t="shared" si="0"/>
        <v>11749</v>
      </c>
      <c r="D26" s="99">
        <f t="shared" si="0"/>
        <v>5491.100473894255</v>
      </c>
      <c r="E26" s="99">
        <f t="shared" si="0"/>
        <v>750.5</v>
      </c>
    </row>
    <row r="28" ht="12.75">
      <c r="A28" s="94" t="s">
        <v>289</v>
      </c>
    </row>
    <row r="29" spans="1:5" ht="12.75">
      <c r="A29" s="89" t="s">
        <v>27</v>
      </c>
      <c r="B29" s="45">
        <f aca="true" t="shared" si="1" ref="B29:E32">B$6*B23/SUM(B$23:B$26)</f>
        <v>0.8030259468644599</v>
      </c>
      <c r="C29" s="45">
        <f t="shared" si="1"/>
        <v>634.11735294315</v>
      </c>
      <c r="D29" s="45">
        <f t="shared" si="1"/>
        <v>345.09501943784517</v>
      </c>
      <c r="E29" s="45">
        <f t="shared" si="1"/>
        <v>638.7732208622184</v>
      </c>
    </row>
    <row r="30" spans="1:5" ht="12.75">
      <c r="A30" s="89" t="s">
        <v>28</v>
      </c>
      <c r="B30" s="45">
        <f t="shared" si="1"/>
        <v>0.020302727486150203</v>
      </c>
      <c r="C30" s="45">
        <f t="shared" si="1"/>
        <v>0.03558320839143051</v>
      </c>
      <c r="D30" s="45">
        <f t="shared" si="1"/>
        <v>0.0764324701334534</v>
      </c>
      <c r="E30" s="45">
        <f t="shared" si="1"/>
        <v>0.07859889514731369</v>
      </c>
    </row>
    <row r="31" spans="1:5" ht="12.75">
      <c r="A31" s="89" t="s">
        <v>29</v>
      </c>
      <c r="B31" s="45">
        <f t="shared" si="1"/>
        <v>0.038620785199391675</v>
      </c>
      <c r="C31" s="45">
        <f t="shared" si="1"/>
        <v>2443.895573803803</v>
      </c>
      <c r="D31" s="45">
        <f t="shared" si="1"/>
        <v>1114.6233420051678</v>
      </c>
      <c r="E31" s="45">
        <f t="shared" si="1"/>
        <v>1256.8225330372618</v>
      </c>
    </row>
    <row r="32" spans="1:5" ht="12.75">
      <c r="A32" s="89" t="s">
        <v>30</v>
      </c>
      <c r="B32" s="45">
        <f t="shared" si="1"/>
        <v>0.138050540449998</v>
      </c>
      <c r="C32" s="45">
        <f t="shared" si="1"/>
        <v>50.9514900446556</v>
      </c>
      <c r="D32" s="45">
        <f t="shared" si="1"/>
        <v>27.205206086853572</v>
      </c>
      <c r="E32" s="45">
        <f t="shared" si="1"/>
        <v>39.32564720537262</v>
      </c>
    </row>
    <row r="33" spans="1:5" ht="12.75">
      <c r="A33" s="89" t="s">
        <v>133</v>
      </c>
      <c r="B33" s="45">
        <f>SUM(B29:B32)</f>
        <v>0.9999999999999999</v>
      </c>
      <c r="C33" s="45">
        <f>SUM(C29:C32)</f>
        <v>3129</v>
      </c>
      <c r="D33" s="45">
        <f>SUM(D29:D32)</f>
        <v>1487</v>
      </c>
      <c r="E33" s="45">
        <f>SUM(E29:E32)</f>
        <v>1935.0000000000002</v>
      </c>
    </row>
    <row r="35" ht="12.75">
      <c r="A35" s="94" t="s">
        <v>288</v>
      </c>
    </row>
    <row r="36" spans="1:5" ht="12.75">
      <c r="A36" s="89" t="s">
        <v>27</v>
      </c>
      <c r="B36" s="45">
        <f aca="true" t="shared" si="2" ref="B36:C39">B29</f>
        <v>0.8030259468644599</v>
      </c>
      <c r="C36" s="45">
        <f t="shared" si="2"/>
        <v>634.11735294315</v>
      </c>
      <c r="D36" s="115">
        <f>D29+D5</f>
        <v>645.0950194378452</v>
      </c>
      <c r="E36" s="45">
        <f>E29</f>
        <v>638.7732208622184</v>
      </c>
    </row>
    <row r="37" spans="1:5" ht="12.75">
      <c r="A37" s="89" t="s">
        <v>28</v>
      </c>
      <c r="B37" s="45">
        <f t="shared" si="2"/>
        <v>0.020302727486150203</v>
      </c>
      <c r="C37" s="45">
        <f t="shared" si="2"/>
        <v>0.03558320839143051</v>
      </c>
      <c r="D37" s="45">
        <f>D30</f>
        <v>0.0764324701334534</v>
      </c>
      <c r="E37" s="45">
        <f>E30</f>
        <v>0.07859889514731369</v>
      </c>
    </row>
    <row r="38" spans="1:5" ht="12.75">
      <c r="A38" s="89" t="s">
        <v>29</v>
      </c>
      <c r="B38" s="45">
        <f t="shared" si="2"/>
        <v>0.038620785199391675</v>
      </c>
      <c r="C38" s="45">
        <f t="shared" si="2"/>
        <v>2443.895573803803</v>
      </c>
      <c r="D38" s="45">
        <f>D31</f>
        <v>1114.6233420051678</v>
      </c>
      <c r="E38" s="45">
        <f>E31</f>
        <v>1256.8225330372618</v>
      </c>
    </row>
    <row r="39" spans="1:5" ht="12.75">
      <c r="A39" s="89" t="s">
        <v>30</v>
      </c>
      <c r="B39" s="45">
        <f t="shared" si="2"/>
        <v>0.138050540449998</v>
      </c>
      <c r="C39" s="45">
        <f t="shared" si="2"/>
        <v>50.9514900446556</v>
      </c>
      <c r="D39" s="45">
        <f>D32</f>
        <v>27.205206086853572</v>
      </c>
      <c r="E39" s="45">
        <f>E32</f>
        <v>39.32564720537262</v>
      </c>
    </row>
    <row r="40" spans="1:5" ht="12.75">
      <c r="A40" s="10" t="s">
        <v>133</v>
      </c>
      <c r="B40" s="98">
        <f>SUM(B36:B39)</f>
        <v>0.9999999999999999</v>
      </c>
      <c r="C40" s="98">
        <f>SUM(C36:C39)</f>
        <v>3129</v>
      </c>
      <c r="D40" s="98">
        <f>SUM(D36:D39)</f>
        <v>1787</v>
      </c>
      <c r="E40" s="98">
        <f>SUM(E36:E39)</f>
        <v>1935.0000000000002</v>
      </c>
    </row>
    <row r="42" spans="2:5" ht="12.75">
      <c r="B42" s="45"/>
      <c r="C42" s="45"/>
      <c r="D42" s="45"/>
      <c r="E42" s="45"/>
    </row>
    <row r="43" spans="2:5" ht="12.75">
      <c r="B43" s="45"/>
      <c r="C43" s="45"/>
      <c r="D43" s="45"/>
      <c r="E43" s="45"/>
    </row>
    <row r="44" spans="2:5" ht="12.75">
      <c r="B44" s="45"/>
      <c r="C44" s="45"/>
      <c r="D44" s="45"/>
      <c r="E44" s="45"/>
    </row>
    <row r="45" spans="2:5" ht="12.75">
      <c r="B45" s="45"/>
      <c r="C45" s="45"/>
      <c r="D45" s="45"/>
      <c r="E45" s="45"/>
    </row>
    <row r="46" spans="2:5" ht="12.75">
      <c r="B46" s="45"/>
      <c r="C46" s="45"/>
      <c r="D46" s="45"/>
      <c r="E46" s="4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P22" sqref="P22"/>
    </sheetView>
  </sheetViews>
  <sheetFormatPr defaultColWidth="8.88671875" defaultRowHeight="15"/>
  <cols>
    <col min="1" max="1" width="12.5546875" style="0" bestFit="1" customWidth="1"/>
    <col min="2" max="2" width="10.10546875" style="0" bestFit="1" customWidth="1"/>
    <col min="3" max="3" width="7.88671875" style="49" bestFit="1" customWidth="1"/>
    <col min="4" max="4" width="1.77734375" style="0" customWidth="1"/>
    <col min="5" max="5" width="10.5546875" style="0" bestFit="1" customWidth="1"/>
    <col min="6" max="6" width="7.88671875" style="49" bestFit="1" customWidth="1"/>
    <col min="7" max="7" width="1.77734375" style="0" customWidth="1"/>
    <col min="12" max="12" width="1.77734375" style="0" customWidth="1"/>
  </cols>
  <sheetData>
    <row r="1" ht="15">
      <c r="A1" s="48" t="s">
        <v>173</v>
      </c>
    </row>
    <row r="3" spans="2:3" ht="15">
      <c r="B3" s="46" t="s">
        <v>174</v>
      </c>
      <c r="C3" s="50" t="s">
        <v>121</v>
      </c>
    </row>
    <row r="4" spans="1:3" ht="15">
      <c r="A4" t="s">
        <v>32</v>
      </c>
      <c r="B4">
        <v>3243</v>
      </c>
      <c r="C4" s="49" t="s">
        <v>1</v>
      </c>
    </row>
    <row r="5" spans="1:3" ht="15">
      <c r="A5" t="s">
        <v>175</v>
      </c>
      <c r="B5">
        <v>27</v>
      </c>
      <c r="C5" s="49" t="s">
        <v>1</v>
      </c>
    </row>
    <row r="7" spans="1:3" ht="15">
      <c r="A7" t="s">
        <v>176</v>
      </c>
      <c r="B7">
        <v>16490</v>
      </c>
      <c r="C7" s="49" t="s">
        <v>2</v>
      </c>
    </row>
    <row r="8" spans="1:3" ht="15">
      <c r="A8" t="s">
        <v>177</v>
      </c>
      <c r="B8">
        <v>1752</v>
      </c>
      <c r="C8" s="49" t="s">
        <v>2</v>
      </c>
    </row>
    <row r="10" ht="15">
      <c r="A10" s="48" t="s">
        <v>178</v>
      </c>
    </row>
    <row r="11" spans="8:17" ht="15">
      <c r="H11" s="51" t="s">
        <v>298</v>
      </c>
      <c r="I11" s="51"/>
      <c r="J11" s="51"/>
      <c r="K11" s="51"/>
      <c r="M11" s="51" t="s">
        <v>179</v>
      </c>
      <c r="N11" s="51"/>
      <c r="O11" s="51"/>
      <c r="P11" s="51"/>
      <c r="Q11" s="51"/>
    </row>
    <row r="12" spans="1:17" ht="15">
      <c r="A12" s="46" t="s">
        <v>32</v>
      </c>
      <c r="B12" s="46" t="s">
        <v>174</v>
      </c>
      <c r="C12" s="50" t="s">
        <v>121</v>
      </c>
      <c r="E12" s="46" t="s">
        <v>295</v>
      </c>
      <c r="F12" s="50" t="s">
        <v>121</v>
      </c>
      <c r="H12" s="50" t="s">
        <v>27</v>
      </c>
      <c r="I12" s="50" t="s">
        <v>28</v>
      </c>
      <c r="J12" s="50" t="s">
        <v>29</v>
      </c>
      <c r="K12" s="50" t="s">
        <v>30</v>
      </c>
      <c r="L12" s="46"/>
      <c r="M12" s="50" t="s">
        <v>27</v>
      </c>
      <c r="N12" s="50" t="s">
        <v>28</v>
      </c>
      <c r="O12" s="50" t="s">
        <v>29</v>
      </c>
      <c r="P12" s="50" t="s">
        <v>30</v>
      </c>
      <c r="Q12" s="50" t="s">
        <v>0</v>
      </c>
    </row>
    <row r="13" spans="1:17" ht="15">
      <c r="A13" t="s">
        <v>32</v>
      </c>
      <c r="B13">
        <f>B4</f>
        <v>3243</v>
      </c>
      <c r="C13" s="49" t="s">
        <v>1</v>
      </c>
      <c r="E13" s="71">
        <f>B13*E$16/B$16</f>
        <v>857.75</v>
      </c>
      <c r="F13" s="49" t="s">
        <v>1</v>
      </c>
      <c r="H13" s="53">
        <v>4029</v>
      </c>
      <c r="I13">
        <v>0</v>
      </c>
      <c r="J13">
        <v>29791</v>
      </c>
      <c r="K13">
        <v>19480</v>
      </c>
      <c r="M13" s="71">
        <f>$E13*H13/SUM($H13:$K13)</f>
        <v>64.83817542213883</v>
      </c>
      <c r="N13" s="71">
        <f aca="true" t="shared" si="0" ref="M13:P15">$E13*I13/SUM($H13:$K13)</f>
        <v>0</v>
      </c>
      <c r="O13" s="71">
        <f t="shared" si="0"/>
        <v>479.42270637898685</v>
      </c>
      <c r="P13" s="71">
        <f t="shared" si="0"/>
        <v>313.4891181988743</v>
      </c>
      <c r="Q13" s="71">
        <f>SUM(M13:P13)</f>
        <v>857.75</v>
      </c>
    </row>
    <row r="14" spans="1:17" ht="15">
      <c r="A14" t="str">
        <f>A5</f>
        <v>o/w 2a(EU), 4a</v>
      </c>
      <c r="B14">
        <v>-27</v>
      </c>
      <c r="C14" s="49" t="s">
        <v>1</v>
      </c>
      <c r="E14" s="71">
        <f>B14*E$16/B$16</f>
        <v>-7.141304347826087</v>
      </c>
      <c r="F14" s="49" t="s">
        <v>1</v>
      </c>
      <c r="H14" s="53">
        <v>4029</v>
      </c>
      <c r="I14">
        <v>0</v>
      </c>
      <c r="J14">
        <v>29791</v>
      </c>
      <c r="K14">
        <v>19480</v>
      </c>
      <c r="M14" s="71">
        <f t="shared" si="0"/>
        <v>-0.5398182967615629</v>
      </c>
      <c r="N14" s="71">
        <f t="shared" si="0"/>
        <v>0</v>
      </c>
      <c r="O14" s="71">
        <f t="shared" si="0"/>
        <v>-3.9914933926095113</v>
      </c>
      <c r="P14" s="71">
        <f t="shared" si="0"/>
        <v>-2.6099926584550124</v>
      </c>
      <c r="Q14" s="71">
        <f>SUM(M14:P14)</f>
        <v>-7.141304347826087</v>
      </c>
    </row>
    <row r="15" spans="1:17" ht="15">
      <c r="A15" t="str">
        <f>A8</f>
        <v>o/w 7d</v>
      </c>
      <c r="B15">
        <f>B8</f>
        <v>1752</v>
      </c>
      <c r="C15" s="49" t="s">
        <v>2</v>
      </c>
      <c r="E15" s="71">
        <f>B15*E$16/B$16</f>
        <v>463.39130434782606</v>
      </c>
      <c r="F15" s="49" t="s">
        <v>2</v>
      </c>
      <c r="H15" s="53">
        <v>152748</v>
      </c>
      <c r="I15">
        <v>0</v>
      </c>
      <c r="J15">
        <v>160434</v>
      </c>
      <c r="K15">
        <v>84881</v>
      </c>
      <c r="M15" s="71">
        <f t="shared" si="0"/>
        <v>177.816312886457</v>
      </c>
      <c r="N15" s="71">
        <f t="shared" si="0"/>
        <v>0</v>
      </c>
      <c r="O15" s="71">
        <f t="shared" si="0"/>
        <v>186.7637045436002</v>
      </c>
      <c r="P15" s="71">
        <f t="shared" si="0"/>
        <v>98.81128691776885</v>
      </c>
      <c r="Q15" s="71">
        <f>SUM(M15:P15)</f>
        <v>463.391304347826</v>
      </c>
    </row>
    <row r="16" spans="1:17" ht="15">
      <c r="A16" s="46" t="s">
        <v>133</v>
      </c>
      <c r="B16" s="46">
        <f>SUM(B13:B15)</f>
        <v>4968</v>
      </c>
      <c r="E16" s="75">
        <v>1314</v>
      </c>
      <c r="F16" s="50"/>
      <c r="G16" s="46"/>
      <c r="H16" s="46"/>
      <c r="I16" s="46"/>
      <c r="J16" s="46"/>
      <c r="K16" s="46"/>
      <c r="L16" s="46"/>
      <c r="M16" s="73">
        <f>SUM(M13:M15)</f>
        <v>242.11467001183428</v>
      </c>
      <c r="N16" s="73">
        <f>SUM(N13:N15)</f>
        <v>0</v>
      </c>
      <c r="O16" s="73">
        <f>SUM(O13:O15)</f>
        <v>662.1949175299775</v>
      </c>
      <c r="P16" s="73">
        <f>SUM(P13:P15)</f>
        <v>409.6904124581881</v>
      </c>
      <c r="Q16" s="73">
        <f>SUM(Q13:Q15)</f>
        <v>1314</v>
      </c>
    </row>
    <row r="17" ht="15">
      <c r="E17" s="52"/>
    </row>
    <row r="18" spans="1:17" ht="15">
      <c r="A18" s="46" t="s">
        <v>176</v>
      </c>
      <c r="B18" s="46" t="s">
        <v>174</v>
      </c>
      <c r="C18" s="50" t="s">
        <v>121</v>
      </c>
      <c r="E18" s="46" t="s">
        <v>295</v>
      </c>
      <c r="F18" s="50" t="s">
        <v>121</v>
      </c>
      <c r="H18" s="50" t="s">
        <v>27</v>
      </c>
      <c r="I18" s="50" t="s">
        <v>28</v>
      </c>
      <c r="J18" s="50" t="s">
        <v>29</v>
      </c>
      <c r="K18" s="50" t="s">
        <v>30</v>
      </c>
      <c r="L18" s="46"/>
      <c r="M18" s="50" t="s">
        <v>27</v>
      </c>
      <c r="N18" s="50" t="s">
        <v>28</v>
      </c>
      <c r="O18" s="50" t="s">
        <v>29</v>
      </c>
      <c r="P18" s="50" t="s">
        <v>30</v>
      </c>
      <c r="Q18" s="50" t="s">
        <v>0</v>
      </c>
    </row>
    <row r="19" spans="1:17" ht="15">
      <c r="A19" t="s">
        <v>176</v>
      </c>
      <c r="B19">
        <v>16490</v>
      </c>
      <c r="C19" s="49" t="s">
        <v>2</v>
      </c>
      <c r="E19" s="71">
        <f>B19*E$22/B$22</f>
        <v>11170.537080934642</v>
      </c>
      <c r="F19" s="49" t="s">
        <v>2</v>
      </c>
      <c r="H19" s="53">
        <v>152748</v>
      </c>
      <c r="I19">
        <v>0</v>
      </c>
      <c r="J19">
        <v>160434</v>
      </c>
      <c r="K19">
        <v>84881</v>
      </c>
      <c r="M19" s="71">
        <f aca="true" t="shared" si="1" ref="M19:P21">$E19*H19/SUM($H19:$K19)</f>
        <v>4286.450129850312</v>
      </c>
      <c r="N19" s="71">
        <f t="shared" si="1"/>
        <v>0</v>
      </c>
      <c r="O19" s="71">
        <f t="shared" si="1"/>
        <v>4502.136460918669</v>
      </c>
      <c r="P19" s="71">
        <f t="shared" si="1"/>
        <v>2381.9504901656605</v>
      </c>
      <c r="Q19" s="71">
        <f>SUM(M19:P19)</f>
        <v>11170.53708093464</v>
      </c>
    </row>
    <row r="20" spans="1:17" ht="15">
      <c r="A20" t="s">
        <v>175</v>
      </c>
      <c r="B20">
        <v>27</v>
      </c>
      <c r="C20" s="49" t="s">
        <v>1</v>
      </c>
      <c r="E20" s="71">
        <f>B20*E$22/B$22</f>
        <v>18.29014561462919</v>
      </c>
      <c r="F20" s="49" t="s">
        <v>1</v>
      </c>
      <c r="H20" s="53">
        <v>4029</v>
      </c>
      <c r="I20">
        <v>0</v>
      </c>
      <c r="J20">
        <v>29791</v>
      </c>
      <c r="K20">
        <v>19480</v>
      </c>
      <c r="M20" s="71">
        <f t="shared" si="1"/>
        <v>1.3825702942090243</v>
      </c>
      <c r="N20" s="71">
        <f t="shared" si="1"/>
        <v>0</v>
      </c>
      <c r="O20" s="71">
        <f t="shared" si="1"/>
        <v>10.222921726180454</v>
      </c>
      <c r="P20" s="71">
        <f t="shared" si="1"/>
        <v>6.684653594239712</v>
      </c>
      <c r="Q20" s="71">
        <f>SUM(M20:P20)</f>
        <v>18.29014561462919</v>
      </c>
    </row>
    <row r="21" spans="1:17" ht="15">
      <c r="A21" t="s">
        <v>177</v>
      </c>
      <c r="B21">
        <v>-1752</v>
      </c>
      <c r="C21" s="49" t="s">
        <v>2</v>
      </c>
      <c r="E21" s="71">
        <f>B21*E$22/B$22</f>
        <v>-1186.827226549272</v>
      </c>
      <c r="F21" s="49" t="s">
        <v>2</v>
      </c>
      <c r="H21" s="53">
        <v>152748</v>
      </c>
      <c r="I21">
        <v>0</v>
      </c>
      <c r="J21">
        <v>160434</v>
      </c>
      <c r="K21">
        <v>84881</v>
      </c>
      <c r="M21" s="71">
        <f t="shared" si="1"/>
        <v>-455.41907989677054</v>
      </c>
      <c r="N21" s="71">
        <f t="shared" si="1"/>
        <v>0</v>
      </c>
      <c r="O21" s="71">
        <f t="shared" si="1"/>
        <v>-478.33493508365734</v>
      </c>
      <c r="P21" s="71">
        <f t="shared" si="1"/>
        <v>-253.07321156884402</v>
      </c>
      <c r="Q21" s="71">
        <f>SUM(M21:P21)</f>
        <v>-1186.827226549272</v>
      </c>
    </row>
    <row r="22" spans="1:17" ht="15">
      <c r="A22" s="46" t="s">
        <v>133</v>
      </c>
      <c r="B22" s="46">
        <f>SUM(B19:B21)</f>
        <v>14765</v>
      </c>
      <c r="E22" s="75">
        <v>10002</v>
      </c>
      <c r="F22" s="50"/>
      <c r="G22" s="46"/>
      <c r="H22" s="46"/>
      <c r="I22" s="46"/>
      <c r="J22" s="46"/>
      <c r="K22" s="46"/>
      <c r="L22" s="46"/>
      <c r="M22" s="73">
        <f>SUM(M19:M21)</f>
        <v>3832.4136202477507</v>
      </c>
      <c r="N22" s="73">
        <f>SUM(N19:N21)</f>
        <v>0</v>
      </c>
      <c r="O22" s="73">
        <f>SUM(O19:O21)</f>
        <v>4034.024447561192</v>
      </c>
      <c r="P22" s="73">
        <f>SUM(P19:P21)</f>
        <v>2135.5619321910563</v>
      </c>
      <c r="Q22" s="73">
        <f>SUM(Q19:Q21)</f>
        <v>10001.999999999998</v>
      </c>
    </row>
    <row r="24" spans="8:16" ht="15">
      <c r="H24" s="97"/>
      <c r="I24" s="97"/>
      <c r="J24" s="95"/>
      <c r="K24" s="95"/>
      <c r="M24" s="71"/>
      <c r="P24" s="71"/>
    </row>
    <row r="25" spans="8:11" ht="15">
      <c r="H25" s="97"/>
      <c r="I25" s="97"/>
      <c r="J25" s="95"/>
      <c r="K25" s="9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4.88671875" style="44" customWidth="1"/>
    <col min="2" max="10" width="6.77734375" style="44" customWidth="1"/>
    <col min="11" max="11" width="3.5546875" style="44" customWidth="1"/>
    <col min="12" max="13" width="8.88671875" style="44" customWidth="1"/>
    <col min="14" max="14" width="5.6640625" style="44" customWidth="1"/>
    <col min="15" max="23" width="5.77734375" style="44" customWidth="1"/>
    <col min="24" max="24" width="8.88671875" style="44" customWidth="1"/>
    <col min="25" max="16384" width="8.88671875" style="44" customWidth="1"/>
  </cols>
  <sheetData>
    <row r="1" spans="1:10" ht="12.75">
      <c r="A1" s="56" t="s">
        <v>195</v>
      </c>
      <c r="B1" s="56"/>
      <c r="C1" s="56"/>
      <c r="D1" s="56"/>
      <c r="E1" s="56"/>
      <c r="F1" s="56"/>
      <c r="G1" s="56"/>
      <c r="H1" s="56"/>
      <c r="I1" s="56"/>
      <c r="J1" s="56"/>
    </row>
    <row r="2" spans="1:23" ht="12.75">
      <c r="A2" s="64"/>
      <c r="B2" s="65" t="s">
        <v>165</v>
      </c>
      <c r="C2" s="65"/>
      <c r="D2" s="65"/>
      <c r="E2" s="65"/>
      <c r="F2" s="65"/>
      <c r="G2" s="57"/>
      <c r="H2" s="65"/>
      <c r="I2" s="65"/>
      <c r="J2" s="65"/>
      <c r="L2" s="64" t="s">
        <v>181</v>
      </c>
      <c r="M2" s="64"/>
      <c r="O2" s="64" t="s">
        <v>182</v>
      </c>
      <c r="P2" s="64"/>
      <c r="Q2" s="64"/>
      <c r="R2" s="64"/>
      <c r="S2" s="64"/>
      <c r="T2" s="64"/>
      <c r="U2" s="64"/>
      <c r="V2" s="64"/>
      <c r="W2" s="64"/>
    </row>
    <row r="3" spans="1:23" ht="12.75">
      <c r="A3" s="58"/>
      <c r="B3" s="65" t="s">
        <v>166</v>
      </c>
      <c r="C3" s="65"/>
      <c r="D3" s="65"/>
      <c r="E3" s="65"/>
      <c r="F3" s="65"/>
      <c r="G3" s="65" t="s">
        <v>167</v>
      </c>
      <c r="H3" s="65"/>
      <c r="I3" s="65"/>
      <c r="J3" s="65"/>
      <c r="L3" s="65" t="s">
        <v>166</v>
      </c>
      <c r="M3" s="65" t="s">
        <v>167</v>
      </c>
      <c r="O3" s="65" t="s">
        <v>166</v>
      </c>
      <c r="P3" s="65"/>
      <c r="Q3" s="65"/>
      <c r="R3" s="65"/>
      <c r="S3" s="65"/>
      <c r="T3" s="65" t="s">
        <v>167</v>
      </c>
      <c r="U3" s="65"/>
      <c r="V3" s="65"/>
      <c r="W3" s="65"/>
    </row>
    <row r="4" spans="1:23" ht="12.75">
      <c r="A4" s="58"/>
      <c r="B4" s="66" t="s">
        <v>168</v>
      </c>
      <c r="C4" s="67" t="s">
        <v>169</v>
      </c>
      <c r="D4" s="67" t="s">
        <v>170</v>
      </c>
      <c r="E4" s="67" t="s">
        <v>171</v>
      </c>
      <c r="F4" s="67"/>
      <c r="G4" s="67" t="s">
        <v>168</v>
      </c>
      <c r="H4" s="67" t="s">
        <v>169</v>
      </c>
      <c r="I4" s="67" t="s">
        <v>170</v>
      </c>
      <c r="J4" s="67" t="s">
        <v>171</v>
      </c>
      <c r="L4" s="65"/>
      <c r="M4" s="65"/>
      <c r="O4" s="66" t="s">
        <v>168</v>
      </c>
      <c r="P4" s="67" t="s">
        <v>169</v>
      </c>
      <c r="Q4" s="67" t="s">
        <v>170</v>
      </c>
      <c r="R4" s="67" t="s">
        <v>171</v>
      </c>
      <c r="S4" s="67"/>
      <c r="T4" s="67" t="s">
        <v>168</v>
      </c>
      <c r="U4" s="67" t="s">
        <v>169</v>
      </c>
      <c r="V4" s="67" t="s">
        <v>170</v>
      </c>
      <c r="W4" s="67" t="s">
        <v>171</v>
      </c>
    </row>
    <row r="5" spans="1:23" ht="12.75">
      <c r="A5" s="68" t="s">
        <v>99</v>
      </c>
      <c r="B5" s="60">
        <v>8.37469063862663</v>
      </c>
      <c r="C5" s="59">
        <v>0</v>
      </c>
      <c r="D5" s="59">
        <v>85.86955098406379</v>
      </c>
      <c r="E5" s="59">
        <v>5.755758377309568</v>
      </c>
      <c r="F5" s="59"/>
      <c r="G5" s="59">
        <v>0</v>
      </c>
      <c r="H5" s="59">
        <v>0</v>
      </c>
      <c r="I5" s="59">
        <v>0</v>
      </c>
      <c r="J5" s="59">
        <v>0</v>
      </c>
      <c r="L5" s="69">
        <v>15.273399999999981</v>
      </c>
      <c r="M5" s="69">
        <v>0</v>
      </c>
      <c r="O5" s="70">
        <f>$L5*B5/100</f>
        <v>1.2790999999999981</v>
      </c>
      <c r="P5" s="70">
        <f aca="true" t="shared" si="0" ref="P5:P28">$L5*C5/100</f>
        <v>0</v>
      </c>
      <c r="Q5" s="70">
        <f aca="true" t="shared" si="1" ref="Q5:Q28">$L5*D5/100</f>
        <v>13.115199999999984</v>
      </c>
      <c r="R5" s="70">
        <f aca="true" t="shared" si="2" ref="R5:R28">$L5*E5/100</f>
        <v>0.8790999999999984</v>
      </c>
      <c r="S5" s="70"/>
      <c r="T5" s="70">
        <f aca="true" t="shared" si="3" ref="T5:T28">$M5*G5/100</f>
        <v>0</v>
      </c>
      <c r="U5" s="70">
        <f aca="true" t="shared" si="4" ref="U5:U28">$M5*H5/100</f>
        <v>0</v>
      </c>
      <c r="V5" s="70">
        <f aca="true" t="shared" si="5" ref="V5:V28">$M5*I5/100</f>
        <v>0</v>
      </c>
      <c r="W5" s="70">
        <f aca="true" t="shared" si="6" ref="W5:W28">$M5*J5/100</f>
        <v>0</v>
      </c>
    </row>
    <row r="6" spans="1:23" ht="12.75">
      <c r="A6" s="68" t="s">
        <v>100</v>
      </c>
      <c r="B6" s="60">
        <v>97.36167004711831</v>
      </c>
      <c r="C6" s="59">
        <v>1.9171192311292735</v>
      </c>
      <c r="D6" s="59">
        <v>0.6116516366586541</v>
      </c>
      <c r="E6" s="59">
        <v>0.1095590850937688</v>
      </c>
      <c r="F6" s="59"/>
      <c r="G6" s="59">
        <v>84.50246866691982</v>
      </c>
      <c r="H6" s="59">
        <v>2.7971895176604744</v>
      </c>
      <c r="I6" s="59">
        <v>12.700341815419705</v>
      </c>
      <c r="J6" s="59">
        <v>0</v>
      </c>
      <c r="L6" s="69">
        <v>2003.013199999999</v>
      </c>
      <c r="M6" s="69">
        <v>4.930899999999994</v>
      </c>
      <c r="O6" s="70">
        <f>$L6*B6/100</f>
        <v>1950.1671027842249</v>
      </c>
      <c r="P6" s="70">
        <f t="shared" si="0"/>
        <v>38.40015125925784</v>
      </c>
      <c r="Q6" s="70">
        <f t="shared" si="1"/>
        <v>12.251463020288874</v>
      </c>
      <c r="R6" s="70">
        <f t="shared" si="2"/>
        <v>2.1944829362274203</v>
      </c>
      <c r="S6" s="70"/>
      <c r="T6" s="70">
        <f t="shared" si="3"/>
        <v>4.166732227497144</v>
      </c>
      <c r="U6" s="70">
        <f t="shared" si="4"/>
        <v>0.13792661792632016</v>
      </c>
      <c r="V6" s="70">
        <f t="shared" si="5"/>
        <v>0.6262411545765295</v>
      </c>
      <c r="W6" s="70">
        <f t="shared" si="6"/>
        <v>0</v>
      </c>
    </row>
    <row r="7" spans="1:23" ht="12.75">
      <c r="A7" s="68" t="s">
        <v>101</v>
      </c>
      <c r="B7" s="60">
        <v>0</v>
      </c>
      <c r="C7" s="59">
        <v>0</v>
      </c>
      <c r="D7" s="59">
        <v>100</v>
      </c>
      <c r="E7" s="59">
        <v>0</v>
      </c>
      <c r="F7" s="59"/>
      <c r="G7" s="59">
        <v>100</v>
      </c>
      <c r="H7" s="59">
        <v>0</v>
      </c>
      <c r="I7" s="59">
        <v>0</v>
      </c>
      <c r="J7" s="59">
        <v>0</v>
      </c>
      <c r="L7" s="69">
        <v>1.9168999999999974</v>
      </c>
      <c r="M7" s="69">
        <v>1.8065999999999938</v>
      </c>
      <c r="O7" s="70">
        <f aca="true" t="shared" si="7" ref="O7:O28">$L7*B7/100</f>
        <v>0</v>
      </c>
      <c r="P7" s="70">
        <f t="shared" si="0"/>
        <v>0</v>
      </c>
      <c r="Q7" s="70">
        <f t="shared" si="1"/>
        <v>1.9168999999999974</v>
      </c>
      <c r="R7" s="70">
        <f t="shared" si="2"/>
        <v>0</v>
      </c>
      <c r="S7" s="70"/>
      <c r="T7" s="70">
        <f t="shared" si="3"/>
        <v>1.8065999999999938</v>
      </c>
      <c r="U7" s="70">
        <f t="shared" si="4"/>
        <v>0</v>
      </c>
      <c r="V7" s="70">
        <f t="shared" si="5"/>
        <v>0</v>
      </c>
      <c r="W7" s="70">
        <f t="shared" si="6"/>
        <v>0</v>
      </c>
    </row>
    <row r="8" spans="1:23" ht="12.75">
      <c r="A8" s="68" t="s">
        <v>103</v>
      </c>
      <c r="B8" s="60">
        <v>92.99803580172753</v>
      </c>
      <c r="C8" s="59">
        <v>0.07337608519828785</v>
      </c>
      <c r="D8" s="59">
        <v>5.9939558513051185</v>
      </c>
      <c r="E8" s="59">
        <v>0.9346322617690579</v>
      </c>
      <c r="F8" s="59"/>
      <c r="G8" s="59">
        <v>0</v>
      </c>
      <c r="H8" s="59">
        <v>0</v>
      </c>
      <c r="I8" s="59">
        <v>0</v>
      </c>
      <c r="J8" s="59">
        <v>0</v>
      </c>
      <c r="L8" s="69">
        <v>406.11379999999906</v>
      </c>
      <c r="M8" s="69">
        <v>0</v>
      </c>
      <c r="O8" s="70">
        <f t="shared" si="7"/>
        <v>377.67785711975523</v>
      </c>
      <c r="P8" s="70">
        <f t="shared" si="0"/>
        <v>0.29799040789000364</v>
      </c>
      <c r="Q8" s="70">
        <f t="shared" si="1"/>
        <v>24.34228187805751</v>
      </c>
      <c r="R8" s="70">
        <f t="shared" si="2"/>
        <v>3.7956705942962596</v>
      </c>
      <c r="S8" s="70"/>
      <c r="T8" s="70">
        <f t="shared" si="3"/>
        <v>0</v>
      </c>
      <c r="U8" s="70">
        <f t="shared" si="4"/>
        <v>0</v>
      </c>
      <c r="V8" s="70">
        <f t="shared" si="5"/>
        <v>0</v>
      </c>
      <c r="W8" s="70">
        <f t="shared" si="6"/>
        <v>0</v>
      </c>
    </row>
    <row r="9" spans="1:23" ht="12.75">
      <c r="A9" s="68" t="s">
        <v>104</v>
      </c>
      <c r="B9" s="60">
        <v>100</v>
      </c>
      <c r="C9" s="59">
        <v>0</v>
      </c>
      <c r="D9" s="59">
        <v>0</v>
      </c>
      <c r="E9" s="59">
        <v>0</v>
      </c>
      <c r="F9" s="59"/>
      <c r="G9" s="59">
        <v>100</v>
      </c>
      <c r="H9" s="59">
        <v>0</v>
      </c>
      <c r="I9" s="59">
        <v>0</v>
      </c>
      <c r="J9" s="59">
        <v>0</v>
      </c>
      <c r="L9" s="69">
        <v>0.1772</v>
      </c>
      <c r="M9" s="69">
        <v>17.45719999999997</v>
      </c>
      <c r="O9" s="70">
        <f t="shared" si="7"/>
        <v>0.1772</v>
      </c>
      <c r="P9" s="70">
        <f t="shared" si="0"/>
        <v>0</v>
      </c>
      <c r="Q9" s="70">
        <f t="shared" si="1"/>
        <v>0</v>
      </c>
      <c r="R9" s="70">
        <f t="shared" si="2"/>
        <v>0</v>
      </c>
      <c r="S9" s="70"/>
      <c r="T9" s="70">
        <f t="shared" si="3"/>
        <v>17.45719999999997</v>
      </c>
      <c r="U9" s="70">
        <f t="shared" si="4"/>
        <v>0</v>
      </c>
      <c r="V9" s="70">
        <f t="shared" si="5"/>
        <v>0</v>
      </c>
      <c r="W9" s="70">
        <f t="shared" si="6"/>
        <v>0</v>
      </c>
    </row>
    <row r="10" spans="1:23" ht="12.75">
      <c r="A10" s="68" t="s">
        <v>105</v>
      </c>
      <c r="B10" s="60"/>
      <c r="C10" s="59"/>
      <c r="D10" s="59"/>
      <c r="E10" s="59"/>
      <c r="F10" s="59"/>
      <c r="G10" s="59"/>
      <c r="H10" s="59"/>
      <c r="I10" s="59"/>
      <c r="J10" s="59"/>
      <c r="L10" s="69">
        <v>0</v>
      </c>
      <c r="M10" s="69">
        <v>0</v>
      </c>
      <c r="O10" s="70">
        <f t="shared" si="7"/>
        <v>0</v>
      </c>
      <c r="P10" s="70">
        <f t="shared" si="0"/>
        <v>0</v>
      </c>
      <c r="Q10" s="70">
        <f t="shared" si="1"/>
        <v>0</v>
      </c>
      <c r="R10" s="70">
        <f t="shared" si="2"/>
        <v>0</v>
      </c>
      <c r="S10" s="70"/>
      <c r="T10" s="70">
        <f t="shared" si="3"/>
        <v>0</v>
      </c>
      <c r="U10" s="70">
        <f t="shared" si="4"/>
        <v>0</v>
      </c>
      <c r="V10" s="70">
        <f t="shared" si="5"/>
        <v>0</v>
      </c>
      <c r="W10" s="70">
        <f t="shared" si="6"/>
        <v>0</v>
      </c>
    </row>
    <row r="11" spans="1:23" ht="12.75">
      <c r="A11" s="68" t="s">
        <v>107</v>
      </c>
      <c r="B11" s="60"/>
      <c r="C11" s="59"/>
      <c r="D11" s="59"/>
      <c r="E11" s="59"/>
      <c r="F11" s="59"/>
      <c r="G11" s="59"/>
      <c r="H11" s="59"/>
      <c r="I11" s="59"/>
      <c r="J11" s="59"/>
      <c r="L11" s="69">
        <v>0</v>
      </c>
      <c r="M11" s="69">
        <v>0</v>
      </c>
      <c r="O11" s="70">
        <f t="shared" si="7"/>
        <v>0</v>
      </c>
      <c r="P11" s="70">
        <f t="shared" si="0"/>
        <v>0</v>
      </c>
      <c r="Q11" s="70">
        <f t="shared" si="1"/>
        <v>0</v>
      </c>
      <c r="R11" s="70">
        <f t="shared" si="2"/>
        <v>0</v>
      </c>
      <c r="S11" s="70"/>
      <c r="T11" s="70">
        <f t="shared" si="3"/>
        <v>0</v>
      </c>
      <c r="U11" s="70">
        <f t="shared" si="4"/>
        <v>0</v>
      </c>
      <c r="V11" s="70">
        <f t="shared" si="5"/>
        <v>0</v>
      </c>
      <c r="W11" s="70">
        <f t="shared" si="6"/>
        <v>0</v>
      </c>
    </row>
    <row r="12" spans="1:23" ht="12.75">
      <c r="A12" s="68" t="s">
        <v>111</v>
      </c>
      <c r="B12" s="60"/>
      <c r="C12" s="59"/>
      <c r="D12" s="59"/>
      <c r="E12" s="59"/>
      <c r="F12" s="59"/>
      <c r="G12" s="59"/>
      <c r="H12" s="59"/>
      <c r="I12" s="59"/>
      <c r="J12" s="59"/>
      <c r="L12" s="69">
        <v>0</v>
      </c>
      <c r="M12" s="69">
        <v>0</v>
      </c>
      <c r="O12" s="70">
        <f t="shared" si="7"/>
        <v>0</v>
      </c>
      <c r="P12" s="70">
        <f t="shared" si="0"/>
        <v>0</v>
      </c>
      <c r="Q12" s="70">
        <f t="shared" si="1"/>
        <v>0</v>
      </c>
      <c r="R12" s="70">
        <f t="shared" si="2"/>
        <v>0</v>
      </c>
      <c r="S12" s="70"/>
      <c r="T12" s="70">
        <f t="shared" si="3"/>
        <v>0</v>
      </c>
      <c r="U12" s="70">
        <f t="shared" si="4"/>
        <v>0</v>
      </c>
      <c r="V12" s="70">
        <f t="shared" si="5"/>
        <v>0</v>
      </c>
      <c r="W12" s="70">
        <f t="shared" si="6"/>
        <v>0</v>
      </c>
    </row>
    <row r="13" spans="1:23" ht="12.75">
      <c r="A13" s="68" t="s">
        <v>32</v>
      </c>
      <c r="B13" s="60">
        <v>41.213283997989976</v>
      </c>
      <c r="C13" s="59">
        <v>58.76791656564173</v>
      </c>
      <c r="D13" s="59">
        <v>0.01879943636830033</v>
      </c>
      <c r="E13" s="59">
        <v>0</v>
      </c>
      <c r="F13" s="59"/>
      <c r="G13" s="59">
        <v>84.97857926362336</v>
      </c>
      <c r="H13" s="59">
        <v>0</v>
      </c>
      <c r="I13" s="59">
        <v>15.021420736376637</v>
      </c>
      <c r="J13" s="59">
        <v>0</v>
      </c>
      <c r="L13" s="69">
        <v>113.83319999999978</v>
      </c>
      <c r="M13" s="69">
        <v>14.495299999999979</v>
      </c>
      <c r="O13" s="70">
        <f t="shared" si="7"/>
        <v>46.91439999999983</v>
      </c>
      <c r="P13" s="70">
        <f t="shared" si="0"/>
        <v>66.89739999999995</v>
      </c>
      <c r="Q13" s="70">
        <f t="shared" si="1"/>
        <v>0.02140000000000001</v>
      </c>
      <c r="R13" s="70">
        <f t="shared" si="2"/>
        <v>0</v>
      </c>
      <c r="S13" s="70"/>
      <c r="T13" s="70">
        <f t="shared" si="3"/>
        <v>12.317899999999979</v>
      </c>
      <c r="U13" s="70">
        <f t="shared" si="4"/>
        <v>0</v>
      </c>
      <c r="V13" s="70">
        <f t="shared" si="5"/>
        <v>2.1773999999999996</v>
      </c>
      <c r="W13" s="70">
        <f t="shared" si="6"/>
        <v>0</v>
      </c>
    </row>
    <row r="14" spans="1:23" ht="12.75">
      <c r="A14" s="68" t="s">
        <v>116</v>
      </c>
      <c r="B14" s="60">
        <v>95.4816708890035</v>
      </c>
      <c r="C14" s="59">
        <v>0.6984024345203458</v>
      </c>
      <c r="D14" s="59">
        <v>3.8199266764761615</v>
      </c>
      <c r="E14" s="59">
        <v>0</v>
      </c>
      <c r="F14" s="59"/>
      <c r="G14" s="59">
        <v>98.47892562990627</v>
      </c>
      <c r="H14" s="59">
        <v>0</v>
      </c>
      <c r="I14" s="59">
        <v>1.5210743700937248</v>
      </c>
      <c r="J14" s="59">
        <v>0</v>
      </c>
      <c r="L14" s="69">
        <v>839.8228995196937</v>
      </c>
      <c r="M14" s="69">
        <v>105.54889999999988</v>
      </c>
      <c r="O14" s="70">
        <f t="shared" si="7"/>
        <v>801.8769369698805</v>
      </c>
      <c r="P14" s="70">
        <f t="shared" si="0"/>
        <v>5.865343575904898</v>
      </c>
      <c r="Q14" s="70">
        <f t="shared" si="1"/>
        <v>32.080618973908365</v>
      </c>
      <c r="R14" s="70">
        <f t="shared" si="2"/>
        <v>0</v>
      </c>
      <c r="S14" s="70"/>
      <c r="T14" s="70">
        <f t="shared" si="3"/>
        <v>103.94342273418403</v>
      </c>
      <c r="U14" s="70">
        <f t="shared" si="4"/>
        <v>0</v>
      </c>
      <c r="V14" s="70">
        <f t="shared" si="5"/>
        <v>1.6054772658158536</v>
      </c>
      <c r="W14" s="70">
        <f t="shared" si="6"/>
        <v>0</v>
      </c>
    </row>
    <row r="15" spans="1:23" ht="12.75">
      <c r="A15" s="68" t="s">
        <v>117</v>
      </c>
      <c r="B15" s="60">
        <v>90.82784665669644</v>
      </c>
      <c r="C15" s="59">
        <v>4.940612980478507</v>
      </c>
      <c r="D15" s="59">
        <v>4.231540362825037</v>
      </c>
      <c r="E15" s="59">
        <v>0</v>
      </c>
      <c r="F15" s="59"/>
      <c r="G15" s="59">
        <v>0</v>
      </c>
      <c r="H15" s="59">
        <v>0</v>
      </c>
      <c r="I15" s="59">
        <v>0</v>
      </c>
      <c r="J15" s="59">
        <v>0</v>
      </c>
      <c r="L15" s="69">
        <v>702.5310999999983</v>
      </c>
      <c r="M15" s="69">
        <v>0</v>
      </c>
      <c r="O15" s="70">
        <f t="shared" si="7"/>
        <v>638.0938702236012</v>
      </c>
      <c r="P15" s="70">
        <f t="shared" si="0"/>
        <v>34.70934271849836</v>
      </c>
      <c r="Q15" s="70">
        <f t="shared" si="1"/>
        <v>29.727887057898656</v>
      </c>
      <c r="R15" s="70">
        <f t="shared" si="2"/>
        <v>0</v>
      </c>
      <c r="S15" s="70"/>
      <c r="T15" s="70">
        <f t="shared" si="3"/>
        <v>0</v>
      </c>
      <c r="U15" s="70">
        <f t="shared" si="4"/>
        <v>0</v>
      </c>
      <c r="V15" s="70">
        <f t="shared" si="5"/>
        <v>0</v>
      </c>
      <c r="W15" s="70">
        <f t="shared" si="6"/>
        <v>0</v>
      </c>
    </row>
    <row r="16" spans="1:23" ht="12.75">
      <c r="A16" s="68" t="s">
        <v>97</v>
      </c>
      <c r="B16" s="60">
        <v>0</v>
      </c>
      <c r="C16" s="59">
        <v>0</v>
      </c>
      <c r="D16" s="59">
        <v>100</v>
      </c>
      <c r="E16" s="59">
        <v>0</v>
      </c>
      <c r="F16" s="59"/>
      <c r="G16" s="59">
        <v>0</v>
      </c>
      <c r="H16" s="59">
        <v>0</v>
      </c>
      <c r="I16" s="59">
        <v>0</v>
      </c>
      <c r="J16" s="59">
        <v>0</v>
      </c>
      <c r="L16" s="69">
        <v>8.381499999999996</v>
      </c>
      <c r="M16" s="69">
        <v>0</v>
      </c>
      <c r="O16" s="70">
        <f t="shared" si="7"/>
        <v>0</v>
      </c>
      <c r="P16" s="70">
        <f t="shared" si="0"/>
        <v>0</v>
      </c>
      <c r="Q16" s="70">
        <f t="shared" si="1"/>
        <v>8.381499999999996</v>
      </c>
      <c r="R16" s="70">
        <f t="shared" si="2"/>
        <v>0</v>
      </c>
      <c r="S16" s="70"/>
      <c r="T16" s="70">
        <f t="shared" si="3"/>
        <v>0</v>
      </c>
      <c r="U16" s="70">
        <f t="shared" si="4"/>
        <v>0</v>
      </c>
      <c r="V16" s="70">
        <f t="shared" si="5"/>
        <v>0</v>
      </c>
      <c r="W16" s="70">
        <f t="shared" si="6"/>
        <v>0</v>
      </c>
    </row>
    <row r="17" spans="1:23" ht="12.75">
      <c r="A17" s="68" t="s">
        <v>102</v>
      </c>
      <c r="B17" s="60">
        <v>5.380822015534291</v>
      </c>
      <c r="C17" s="59">
        <v>0</v>
      </c>
      <c r="D17" s="59">
        <v>94.6191779844657</v>
      </c>
      <c r="E17" s="59">
        <v>0</v>
      </c>
      <c r="F17" s="59"/>
      <c r="G17" s="59">
        <v>85.22892618100686</v>
      </c>
      <c r="H17" s="59">
        <v>0</v>
      </c>
      <c r="I17" s="59">
        <v>14.771073818993148</v>
      </c>
      <c r="J17" s="59">
        <v>0</v>
      </c>
      <c r="L17" s="69">
        <v>11.213899999999992</v>
      </c>
      <c r="M17" s="69">
        <v>8.247199999999975</v>
      </c>
      <c r="O17" s="70">
        <f t="shared" si="7"/>
        <v>0.6033999999999995</v>
      </c>
      <c r="P17" s="70">
        <f t="shared" si="0"/>
        <v>0</v>
      </c>
      <c r="Q17" s="70">
        <f t="shared" si="1"/>
        <v>10.610499999999991</v>
      </c>
      <c r="R17" s="70">
        <f t="shared" si="2"/>
        <v>0</v>
      </c>
      <c r="S17" s="70"/>
      <c r="T17" s="70">
        <f t="shared" si="3"/>
        <v>7.028999999999976</v>
      </c>
      <c r="U17" s="70">
        <f t="shared" si="4"/>
        <v>0</v>
      </c>
      <c r="V17" s="70">
        <f t="shared" si="5"/>
        <v>1.2181999999999993</v>
      </c>
      <c r="W17" s="70">
        <f t="shared" si="6"/>
        <v>0</v>
      </c>
    </row>
    <row r="18" spans="1:23" ht="12.75">
      <c r="A18" s="68" t="s">
        <v>106</v>
      </c>
      <c r="B18" s="60"/>
      <c r="C18" s="59"/>
      <c r="D18" s="59"/>
      <c r="E18" s="59"/>
      <c r="F18" s="59"/>
      <c r="G18" s="59"/>
      <c r="H18" s="59"/>
      <c r="I18" s="59"/>
      <c r="J18" s="59"/>
      <c r="L18" s="69">
        <v>0</v>
      </c>
      <c r="M18" s="69">
        <v>0</v>
      </c>
      <c r="O18" s="70">
        <f t="shared" si="7"/>
        <v>0</v>
      </c>
      <c r="P18" s="70">
        <f t="shared" si="0"/>
        <v>0</v>
      </c>
      <c r="Q18" s="70">
        <f t="shared" si="1"/>
        <v>0</v>
      </c>
      <c r="R18" s="70">
        <f t="shared" si="2"/>
        <v>0</v>
      </c>
      <c r="S18" s="70"/>
      <c r="T18" s="70">
        <f t="shared" si="3"/>
        <v>0</v>
      </c>
      <c r="U18" s="70">
        <f t="shared" si="4"/>
        <v>0</v>
      </c>
      <c r="V18" s="70">
        <f t="shared" si="5"/>
        <v>0</v>
      </c>
      <c r="W18" s="70">
        <f t="shared" si="6"/>
        <v>0</v>
      </c>
    </row>
    <row r="19" spans="1:23" ht="12.75">
      <c r="A19" s="68" t="s">
        <v>108</v>
      </c>
      <c r="B19" s="60"/>
      <c r="C19" s="59"/>
      <c r="D19" s="59"/>
      <c r="E19" s="59"/>
      <c r="F19" s="59"/>
      <c r="G19" s="59"/>
      <c r="H19" s="59"/>
      <c r="I19" s="59"/>
      <c r="J19" s="59"/>
      <c r="L19" s="69">
        <v>0</v>
      </c>
      <c r="M19" s="69">
        <v>0</v>
      </c>
      <c r="O19" s="70">
        <f t="shared" si="7"/>
        <v>0</v>
      </c>
      <c r="P19" s="70">
        <f t="shared" si="0"/>
        <v>0</v>
      </c>
      <c r="Q19" s="70">
        <f t="shared" si="1"/>
        <v>0</v>
      </c>
      <c r="R19" s="70">
        <f t="shared" si="2"/>
        <v>0</v>
      </c>
      <c r="S19" s="70"/>
      <c r="T19" s="70">
        <f t="shared" si="3"/>
        <v>0</v>
      </c>
      <c r="U19" s="70">
        <f t="shared" si="4"/>
        <v>0</v>
      </c>
      <c r="V19" s="70">
        <f t="shared" si="5"/>
        <v>0</v>
      </c>
      <c r="W19" s="70">
        <f t="shared" si="6"/>
        <v>0</v>
      </c>
    </row>
    <row r="20" spans="1:23" ht="12.75">
      <c r="A20" s="68" t="s">
        <v>112</v>
      </c>
      <c r="B20" s="60">
        <v>6.6063854105814</v>
      </c>
      <c r="C20" s="59">
        <v>0</v>
      </c>
      <c r="D20" s="59">
        <v>93.3936145894186</v>
      </c>
      <c r="E20" s="59">
        <v>0</v>
      </c>
      <c r="F20" s="59"/>
      <c r="G20" s="59">
        <v>0</v>
      </c>
      <c r="H20" s="59">
        <v>0</v>
      </c>
      <c r="I20" s="59">
        <v>0</v>
      </c>
      <c r="J20" s="59">
        <v>0</v>
      </c>
      <c r="L20" s="69">
        <v>110.2387999999999</v>
      </c>
      <c r="M20" s="69">
        <v>0</v>
      </c>
      <c r="O20" s="70">
        <f t="shared" si="7"/>
        <v>7.282800000000002</v>
      </c>
      <c r="P20" s="70">
        <f t="shared" si="0"/>
        <v>0</v>
      </c>
      <c r="Q20" s="70">
        <f t="shared" si="1"/>
        <v>102.95599999999989</v>
      </c>
      <c r="R20" s="70">
        <f t="shared" si="2"/>
        <v>0</v>
      </c>
      <c r="S20" s="70"/>
      <c r="T20" s="70">
        <f t="shared" si="3"/>
        <v>0</v>
      </c>
      <c r="U20" s="70">
        <f t="shared" si="4"/>
        <v>0</v>
      </c>
      <c r="V20" s="70">
        <f t="shared" si="5"/>
        <v>0</v>
      </c>
      <c r="W20" s="70">
        <f t="shared" si="6"/>
        <v>0</v>
      </c>
    </row>
    <row r="21" spans="1:23" ht="12.75">
      <c r="A21" s="68" t="s">
        <v>39</v>
      </c>
      <c r="B21" s="60">
        <v>55.508461114455784</v>
      </c>
      <c r="C21" s="59">
        <v>0</v>
      </c>
      <c r="D21" s="59">
        <v>44.491538885544216</v>
      </c>
      <c r="E21" s="59">
        <v>0</v>
      </c>
      <c r="F21" s="59"/>
      <c r="G21" s="59">
        <v>0</v>
      </c>
      <c r="H21" s="59">
        <v>0</v>
      </c>
      <c r="I21" s="59">
        <v>0</v>
      </c>
      <c r="J21" s="59">
        <v>0</v>
      </c>
      <c r="L21" s="69">
        <v>251.88539999999955</v>
      </c>
      <c r="M21" s="69">
        <v>0</v>
      </c>
      <c r="O21" s="70">
        <f t="shared" si="7"/>
        <v>139.81770931199117</v>
      </c>
      <c r="P21" s="70">
        <f t="shared" si="0"/>
        <v>0</v>
      </c>
      <c r="Q21" s="70">
        <f t="shared" si="1"/>
        <v>112.06769068800838</v>
      </c>
      <c r="R21" s="70">
        <f t="shared" si="2"/>
        <v>0</v>
      </c>
      <c r="S21" s="70"/>
      <c r="T21" s="70">
        <f t="shared" si="3"/>
        <v>0</v>
      </c>
      <c r="U21" s="70">
        <f t="shared" si="4"/>
        <v>0</v>
      </c>
      <c r="V21" s="70">
        <f t="shared" si="5"/>
        <v>0</v>
      </c>
      <c r="W21" s="70">
        <f t="shared" si="6"/>
        <v>0</v>
      </c>
    </row>
    <row r="22" spans="1:23" ht="12.75">
      <c r="A22" s="68" t="s">
        <v>114</v>
      </c>
      <c r="B22" s="60">
        <v>0</v>
      </c>
      <c r="C22" s="59">
        <v>0</v>
      </c>
      <c r="D22" s="59">
        <v>100</v>
      </c>
      <c r="E22" s="59">
        <v>0</v>
      </c>
      <c r="F22" s="59"/>
      <c r="G22" s="59">
        <v>0</v>
      </c>
      <c r="H22" s="59">
        <v>0</v>
      </c>
      <c r="I22" s="59">
        <v>0</v>
      </c>
      <c r="J22" s="59">
        <v>0</v>
      </c>
      <c r="L22" s="69">
        <v>21.648599999999963</v>
      </c>
      <c r="M22" s="69">
        <v>0</v>
      </c>
      <c r="O22" s="70">
        <f t="shared" si="7"/>
        <v>0</v>
      </c>
      <c r="P22" s="70">
        <f t="shared" si="0"/>
        <v>0</v>
      </c>
      <c r="Q22" s="70">
        <f t="shared" si="1"/>
        <v>21.648599999999966</v>
      </c>
      <c r="R22" s="70">
        <f t="shared" si="2"/>
        <v>0</v>
      </c>
      <c r="S22" s="70"/>
      <c r="T22" s="70">
        <f t="shared" si="3"/>
        <v>0</v>
      </c>
      <c r="U22" s="70">
        <f t="shared" si="4"/>
        <v>0</v>
      </c>
      <c r="V22" s="70">
        <f t="shared" si="5"/>
        <v>0</v>
      </c>
      <c r="W22" s="70">
        <f t="shared" si="6"/>
        <v>0</v>
      </c>
    </row>
    <row r="23" spans="1:23" ht="12.75">
      <c r="A23" s="68" t="s">
        <v>3</v>
      </c>
      <c r="B23" s="60">
        <v>2.1837777717098072</v>
      </c>
      <c r="C23" s="59">
        <v>0.0166783774259122</v>
      </c>
      <c r="D23" s="59">
        <v>97.16463737861545</v>
      </c>
      <c r="E23" s="59">
        <v>0.6349064722488343</v>
      </c>
      <c r="F23" s="59"/>
      <c r="G23" s="59">
        <v>0</v>
      </c>
      <c r="H23" s="59">
        <v>0</v>
      </c>
      <c r="I23" s="59">
        <v>0</v>
      </c>
      <c r="J23" s="59">
        <v>0</v>
      </c>
      <c r="L23" s="69">
        <v>780.2042999999987</v>
      </c>
      <c r="M23" s="69">
        <v>0</v>
      </c>
      <c r="O23" s="70">
        <f t="shared" si="7"/>
        <v>17.03792807732407</v>
      </c>
      <c r="P23" s="70">
        <f t="shared" si="0"/>
        <v>0.13012541784719608</v>
      </c>
      <c r="Q23" s="70">
        <f t="shared" si="1"/>
        <v>758.0826789073639</v>
      </c>
      <c r="R23" s="70">
        <f t="shared" si="2"/>
        <v>4.953567597463704</v>
      </c>
      <c r="S23" s="70"/>
      <c r="T23" s="70">
        <f t="shared" si="3"/>
        <v>0</v>
      </c>
      <c r="U23" s="70">
        <f t="shared" si="4"/>
        <v>0</v>
      </c>
      <c r="V23" s="70">
        <f t="shared" si="5"/>
        <v>0</v>
      </c>
      <c r="W23" s="70">
        <f t="shared" si="6"/>
        <v>0</v>
      </c>
    </row>
    <row r="24" spans="1:23" ht="12.75">
      <c r="A24" s="68" t="s">
        <v>115</v>
      </c>
      <c r="B24" s="60">
        <v>0</v>
      </c>
      <c r="C24" s="59">
        <v>0</v>
      </c>
      <c r="D24" s="59">
        <v>100</v>
      </c>
      <c r="E24" s="59">
        <v>0</v>
      </c>
      <c r="F24" s="59"/>
      <c r="G24" s="59">
        <v>0</v>
      </c>
      <c r="H24" s="59">
        <v>0</v>
      </c>
      <c r="I24" s="59">
        <v>0</v>
      </c>
      <c r="J24" s="59">
        <v>0</v>
      </c>
      <c r="L24" s="69">
        <v>4.153600000000001</v>
      </c>
      <c r="M24" s="69">
        <v>0</v>
      </c>
      <c r="O24" s="70">
        <f t="shared" si="7"/>
        <v>0</v>
      </c>
      <c r="P24" s="70">
        <f t="shared" si="0"/>
        <v>0</v>
      </c>
      <c r="Q24" s="70">
        <f t="shared" si="1"/>
        <v>4.153600000000001</v>
      </c>
      <c r="R24" s="70">
        <f t="shared" si="2"/>
        <v>0</v>
      </c>
      <c r="S24" s="70"/>
      <c r="T24" s="70">
        <f t="shared" si="3"/>
        <v>0</v>
      </c>
      <c r="U24" s="70">
        <f t="shared" si="4"/>
        <v>0</v>
      </c>
      <c r="V24" s="70">
        <f t="shared" si="5"/>
        <v>0</v>
      </c>
      <c r="W24" s="70">
        <f t="shared" si="6"/>
        <v>0</v>
      </c>
    </row>
    <row r="25" spans="1:23" ht="12.75">
      <c r="A25" s="68" t="s">
        <v>118</v>
      </c>
      <c r="B25" s="60">
        <v>0</v>
      </c>
      <c r="C25" s="59">
        <v>0</v>
      </c>
      <c r="D25" s="59">
        <v>97.44747056747826</v>
      </c>
      <c r="E25" s="59">
        <v>2.5525294325217383</v>
      </c>
      <c r="F25" s="59"/>
      <c r="G25" s="59">
        <v>0</v>
      </c>
      <c r="H25" s="59">
        <v>0</v>
      </c>
      <c r="I25" s="59">
        <v>0</v>
      </c>
      <c r="J25" s="59">
        <v>0</v>
      </c>
      <c r="L25" s="69">
        <v>31.172999999999956</v>
      </c>
      <c r="M25" s="69">
        <v>0</v>
      </c>
      <c r="O25" s="70">
        <f t="shared" si="7"/>
        <v>0</v>
      </c>
      <c r="P25" s="70">
        <f t="shared" si="0"/>
        <v>0</v>
      </c>
      <c r="Q25" s="70">
        <f t="shared" si="1"/>
        <v>30.377299999999956</v>
      </c>
      <c r="R25" s="70">
        <f t="shared" si="2"/>
        <v>0.7957000000000004</v>
      </c>
      <c r="S25" s="70"/>
      <c r="T25" s="70">
        <f t="shared" si="3"/>
        <v>0</v>
      </c>
      <c r="U25" s="70">
        <f t="shared" si="4"/>
        <v>0</v>
      </c>
      <c r="V25" s="70">
        <f t="shared" si="5"/>
        <v>0</v>
      </c>
      <c r="W25" s="70">
        <f t="shared" si="6"/>
        <v>0</v>
      </c>
    </row>
    <row r="26" spans="1:23" ht="12.75">
      <c r="A26" s="68" t="s">
        <v>98</v>
      </c>
      <c r="B26" s="60">
        <v>6.6881017701434615</v>
      </c>
      <c r="C26" s="59">
        <v>0</v>
      </c>
      <c r="D26" s="59">
        <v>6.148933195869073</v>
      </c>
      <c r="E26" s="59">
        <v>87.16296503398748</v>
      </c>
      <c r="F26" s="59"/>
      <c r="G26" s="59">
        <v>0</v>
      </c>
      <c r="H26" s="59">
        <v>0</v>
      </c>
      <c r="I26" s="59">
        <v>0</v>
      </c>
      <c r="J26" s="59">
        <v>0</v>
      </c>
      <c r="L26" s="69">
        <v>114.34229999999984</v>
      </c>
      <c r="M26" s="69">
        <v>0</v>
      </c>
      <c r="O26" s="70">
        <f t="shared" si="7"/>
        <v>7.647329390322736</v>
      </c>
      <c r="P26" s="70">
        <f t="shared" si="0"/>
        <v>0</v>
      </c>
      <c r="Q26" s="70">
        <f t="shared" si="1"/>
        <v>7.0308316416201935</v>
      </c>
      <c r="R26" s="70">
        <f t="shared" si="2"/>
        <v>99.66413896805692</v>
      </c>
      <c r="S26" s="70"/>
      <c r="T26" s="70">
        <f t="shared" si="3"/>
        <v>0</v>
      </c>
      <c r="U26" s="70">
        <f t="shared" si="4"/>
        <v>0</v>
      </c>
      <c r="V26" s="70">
        <f t="shared" si="5"/>
        <v>0</v>
      </c>
      <c r="W26" s="70">
        <f t="shared" si="6"/>
        <v>0</v>
      </c>
    </row>
    <row r="27" spans="1:23" ht="12.75">
      <c r="A27" s="68" t="s">
        <v>113</v>
      </c>
      <c r="B27" s="60">
        <v>15.368990047510147</v>
      </c>
      <c r="C27" s="59">
        <v>0</v>
      </c>
      <c r="D27" s="59">
        <v>3.064181842685824</v>
      </c>
      <c r="E27" s="59">
        <v>81.56682810980402</v>
      </c>
      <c r="F27" s="59"/>
      <c r="G27" s="59">
        <v>0</v>
      </c>
      <c r="H27" s="59">
        <v>0</v>
      </c>
      <c r="I27" s="59">
        <v>0</v>
      </c>
      <c r="J27" s="59">
        <v>0</v>
      </c>
      <c r="L27" s="69">
        <v>246.5501999999995</v>
      </c>
      <c r="M27" s="69">
        <v>0</v>
      </c>
      <c r="O27" s="70">
        <f t="shared" si="7"/>
        <v>37.892275700116286</v>
      </c>
      <c r="P27" s="70">
        <f t="shared" si="0"/>
        <v>0</v>
      </c>
      <c r="Q27" s="70">
        <f t="shared" si="1"/>
        <v>7.554746461505569</v>
      </c>
      <c r="R27" s="70">
        <f t="shared" si="2"/>
        <v>201.10317783837763</v>
      </c>
      <c r="S27" s="70"/>
      <c r="T27" s="70">
        <f t="shared" si="3"/>
        <v>0</v>
      </c>
      <c r="U27" s="70">
        <f t="shared" si="4"/>
        <v>0</v>
      </c>
      <c r="V27" s="70">
        <f t="shared" si="5"/>
        <v>0</v>
      </c>
      <c r="W27" s="70">
        <f t="shared" si="6"/>
        <v>0</v>
      </c>
    </row>
    <row r="28" spans="1:23" ht="12.75">
      <c r="A28" s="68" t="s">
        <v>109</v>
      </c>
      <c r="B28" s="60">
        <v>100</v>
      </c>
      <c r="C28" s="59">
        <v>0</v>
      </c>
      <c r="D28" s="59">
        <v>0</v>
      </c>
      <c r="E28" s="59">
        <v>0</v>
      </c>
      <c r="F28" s="59"/>
      <c r="G28" s="59">
        <v>0</v>
      </c>
      <c r="H28" s="59">
        <v>0</v>
      </c>
      <c r="I28" s="59">
        <v>0</v>
      </c>
      <c r="J28" s="59">
        <v>0</v>
      </c>
      <c r="L28" s="69">
        <v>0.0366999999999999</v>
      </c>
      <c r="M28" s="69">
        <v>0</v>
      </c>
      <c r="O28" s="70">
        <f t="shared" si="7"/>
        <v>0.0366999999999999</v>
      </c>
      <c r="P28" s="70">
        <f t="shared" si="0"/>
        <v>0</v>
      </c>
      <c r="Q28" s="70">
        <f t="shared" si="1"/>
        <v>0</v>
      </c>
      <c r="R28" s="70">
        <f t="shared" si="2"/>
        <v>0</v>
      </c>
      <c r="S28" s="70"/>
      <c r="T28" s="70">
        <f t="shared" si="3"/>
        <v>0</v>
      </c>
      <c r="U28" s="70">
        <f t="shared" si="4"/>
        <v>0</v>
      </c>
      <c r="V28" s="70">
        <f t="shared" si="5"/>
        <v>0</v>
      </c>
      <c r="W28" s="70">
        <f t="shared" si="6"/>
        <v>0</v>
      </c>
    </row>
    <row r="29" spans="1:23" ht="12.75">
      <c r="A29" s="61" t="s">
        <v>164</v>
      </c>
      <c r="B29" s="62">
        <v>71.11287673276854</v>
      </c>
      <c r="C29" s="63">
        <v>2.5838052254974673</v>
      </c>
      <c r="D29" s="63">
        <v>20.762494340392287</v>
      </c>
      <c r="E29" s="63">
        <v>5.540823701341702</v>
      </c>
      <c r="F29" s="63"/>
      <c r="G29" s="79">
        <v>96.21018675920074</v>
      </c>
      <c r="H29" s="79">
        <v>0.09568234241806771</v>
      </c>
      <c r="I29" s="79">
        <v>3.6941308983811982</v>
      </c>
      <c r="J29" s="79">
        <v>0</v>
      </c>
      <c r="O29" s="45">
        <f>SUM(O5:O28)</f>
        <v>4026.504609577216</v>
      </c>
      <c r="P29" s="45">
        <f aca="true" t="shared" si="8" ref="P29:W29">SUM(P5:P28)</f>
        <v>146.30035337939825</v>
      </c>
      <c r="Q29" s="45">
        <f t="shared" si="8"/>
        <v>1176.319198628651</v>
      </c>
      <c r="R29" s="45">
        <f t="shared" si="8"/>
        <v>313.38583793442194</v>
      </c>
      <c r="S29" s="45"/>
      <c r="T29" s="45">
        <f t="shared" si="8"/>
        <v>146.72085496168108</v>
      </c>
      <c r="U29" s="45">
        <f t="shared" si="8"/>
        <v>0.13792661792632016</v>
      </c>
      <c r="V29" s="45">
        <f t="shared" si="8"/>
        <v>5.627318420392382</v>
      </c>
      <c r="W29" s="45">
        <f t="shared" si="8"/>
        <v>0</v>
      </c>
    </row>
    <row r="30" spans="1:10" ht="12.75">
      <c r="A30" s="47" t="s">
        <v>172</v>
      </c>
      <c r="B30" s="60">
        <v>93.82809718691846</v>
      </c>
      <c r="C30" s="59">
        <v>0.9276951995042847</v>
      </c>
      <c r="D30" s="59">
        <v>5.215284171092531</v>
      </c>
      <c r="E30" s="59">
        <v>0.02892344248473126</v>
      </c>
      <c r="F30" s="59"/>
      <c r="G30" s="59">
        <v>98.87476320313613</v>
      </c>
      <c r="H30" s="59">
        <v>0</v>
      </c>
      <c r="I30" s="59">
        <v>1.1252367968638748</v>
      </c>
      <c r="J30" s="59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3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8.88671875" defaultRowHeight="15"/>
  <cols>
    <col min="1" max="1" width="25.6640625" style="92" customWidth="1"/>
    <col min="2" max="16384" width="8.77734375" style="92" customWidth="1"/>
  </cols>
  <sheetData>
    <row r="1" spans="1:84" ht="21">
      <c r="A1" s="93"/>
      <c r="B1" s="4" t="s">
        <v>31</v>
      </c>
      <c r="C1" s="4" t="s">
        <v>31</v>
      </c>
      <c r="D1" s="4" t="s">
        <v>31</v>
      </c>
      <c r="E1" s="4" t="s">
        <v>31</v>
      </c>
      <c r="F1" s="4" t="s">
        <v>31</v>
      </c>
      <c r="G1" s="4" t="s">
        <v>31</v>
      </c>
      <c r="H1" s="4" t="s">
        <v>31</v>
      </c>
      <c r="I1" s="4" t="s">
        <v>31</v>
      </c>
      <c r="J1" s="4" t="s">
        <v>31</v>
      </c>
      <c r="K1" s="4" t="s">
        <v>31</v>
      </c>
      <c r="L1" s="4" t="s">
        <v>31</v>
      </c>
      <c r="M1" s="4" t="s">
        <v>31</v>
      </c>
      <c r="N1" s="4" t="s">
        <v>31</v>
      </c>
      <c r="O1" s="4" t="s">
        <v>31</v>
      </c>
      <c r="P1" s="4" t="s">
        <v>31</v>
      </c>
      <c r="Q1" s="4" t="s">
        <v>31</v>
      </c>
      <c r="R1" s="4" t="s">
        <v>31</v>
      </c>
      <c r="S1" s="4" t="s">
        <v>31</v>
      </c>
      <c r="T1" s="4" t="s">
        <v>31</v>
      </c>
      <c r="U1" s="4" t="s">
        <v>31</v>
      </c>
      <c r="V1" s="4" t="s">
        <v>38</v>
      </c>
      <c r="W1" s="4" t="s">
        <v>38</v>
      </c>
      <c r="X1" s="4" t="s">
        <v>38</v>
      </c>
      <c r="Y1" s="4" t="s">
        <v>38</v>
      </c>
      <c r="Z1" s="4" t="s">
        <v>38</v>
      </c>
      <c r="AA1" s="4" t="s">
        <v>38</v>
      </c>
      <c r="AB1" s="4" t="s">
        <v>64</v>
      </c>
      <c r="AC1" s="4" t="s">
        <v>64</v>
      </c>
      <c r="AD1" s="4" t="s">
        <v>64</v>
      </c>
      <c r="AE1" s="4" t="s">
        <v>64</v>
      </c>
      <c r="AF1" s="4" t="s">
        <v>64</v>
      </c>
      <c r="AG1" s="4" t="s">
        <v>64</v>
      </c>
      <c r="AH1" s="4" t="s">
        <v>64</v>
      </c>
      <c r="AI1" s="4" t="s">
        <v>64</v>
      </c>
      <c r="AJ1" s="4" t="s">
        <v>64</v>
      </c>
      <c r="AK1" s="4" t="s">
        <v>64</v>
      </c>
      <c r="AL1" s="4" t="s">
        <v>64</v>
      </c>
      <c r="AM1" s="4" t="s">
        <v>64</v>
      </c>
      <c r="AN1" s="4" t="s">
        <v>64</v>
      </c>
      <c r="AO1" s="4" t="s">
        <v>64</v>
      </c>
      <c r="AP1" s="4" t="s">
        <v>64</v>
      </c>
      <c r="AQ1" s="4" t="s">
        <v>64</v>
      </c>
      <c r="AR1" s="4" t="s">
        <v>64</v>
      </c>
      <c r="AS1" s="4" t="s">
        <v>64</v>
      </c>
      <c r="AT1" s="4" t="s">
        <v>64</v>
      </c>
      <c r="AU1" s="4" t="s">
        <v>64</v>
      </c>
      <c r="AV1" s="4" t="s">
        <v>64</v>
      </c>
      <c r="AW1" s="4" t="s">
        <v>64</v>
      </c>
      <c r="AX1" s="4" t="s">
        <v>64</v>
      </c>
      <c r="AY1" s="4" t="s">
        <v>64</v>
      </c>
      <c r="AZ1" s="4" t="s">
        <v>64</v>
      </c>
      <c r="BA1" s="4" t="s">
        <v>64</v>
      </c>
      <c r="BB1" s="4" t="s">
        <v>64</v>
      </c>
      <c r="BC1" s="4" t="s">
        <v>64</v>
      </c>
      <c r="BD1" s="4" t="s">
        <v>64</v>
      </c>
      <c r="BE1" s="4" t="s">
        <v>83</v>
      </c>
      <c r="BF1" s="4" t="s">
        <v>83</v>
      </c>
      <c r="BG1" s="4" t="s">
        <v>83</v>
      </c>
      <c r="BH1" s="4" t="s">
        <v>83</v>
      </c>
      <c r="BI1" s="4" t="s">
        <v>83</v>
      </c>
      <c r="BJ1" s="4" t="s">
        <v>83</v>
      </c>
      <c r="BK1" s="4" t="s">
        <v>83</v>
      </c>
      <c r="BL1" s="4" t="s">
        <v>83</v>
      </c>
      <c r="BM1" s="4" t="s">
        <v>83</v>
      </c>
      <c r="BN1" s="4" t="s">
        <v>83</v>
      </c>
      <c r="BO1" s="4" t="s">
        <v>83</v>
      </c>
      <c r="BP1" s="4" t="s">
        <v>84</v>
      </c>
      <c r="BQ1" s="4" t="s">
        <v>84</v>
      </c>
      <c r="BR1" s="4" t="s">
        <v>84</v>
      </c>
      <c r="BS1" s="4" t="s">
        <v>84</v>
      </c>
      <c r="BT1" s="4" t="s">
        <v>84</v>
      </c>
      <c r="BU1" s="4" t="s">
        <v>84</v>
      </c>
      <c r="BV1" s="4" t="s">
        <v>84</v>
      </c>
      <c r="BW1" s="4" t="s">
        <v>84</v>
      </c>
      <c r="BX1" s="4" t="s">
        <v>84</v>
      </c>
      <c r="BY1" s="4" t="s">
        <v>84</v>
      </c>
      <c r="BZ1" s="4" t="s">
        <v>84</v>
      </c>
      <c r="CA1" s="4" t="s">
        <v>84</v>
      </c>
      <c r="CB1" s="4" t="s">
        <v>183</v>
      </c>
      <c r="CC1" s="4" t="s">
        <v>183</v>
      </c>
      <c r="CD1" s="4" t="s">
        <v>183</v>
      </c>
      <c r="CE1" s="4" t="s">
        <v>183</v>
      </c>
      <c r="CF1" s="4" t="s">
        <v>183</v>
      </c>
    </row>
    <row r="2" spans="1:84" ht="39">
      <c r="A2" s="129"/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305</v>
      </c>
      <c r="M2" s="5" t="s">
        <v>16</v>
      </c>
      <c r="N2" s="5" t="s">
        <v>17</v>
      </c>
      <c r="O2" s="5" t="s">
        <v>128</v>
      </c>
      <c r="P2" s="5" t="s">
        <v>18</v>
      </c>
      <c r="Q2" s="5" t="s">
        <v>20</v>
      </c>
      <c r="R2" s="5" t="s">
        <v>306</v>
      </c>
      <c r="S2" s="5" t="s">
        <v>23</v>
      </c>
      <c r="T2" s="5" t="s">
        <v>25</v>
      </c>
      <c r="U2" s="5" t="s">
        <v>26</v>
      </c>
      <c r="V2" s="8" t="s">
        <v>33</v>
      </c>
      <c r="W2" s="8" t="s">
        <v>307</v>
      </c>
      <c r="X2" s="8" t="s">
        <v>34</v>
      </c>
      <c r="Y2" s="8" t="s">
        <v>35</v>
      </c>
      <c r="Z2" s="9" t="s">
        <v>36</v>
      </c>
      <c r="AA2" s="9" t="s">
        <v>37</v>
      </c>
      <c r="AB2" s="5" t="s">
        <v>40</v>
      </c>
      <c r="AC2" s="5" t="s">
        <v>41</v>
      </c>
      <c r="AD2" s="5" t="s">
        <v>42</v>
      </c>
      <c r="AE2" s="5" t="s">
        <v>43</v>
      </c>
      <c r="AF2" s="5" t="s">
        <v>44</v>
      </c>
      <c r="AG2" s="5" t="s">
        <v>45</v>
      </c>
      <c r="AH2" s="5" t="s">
        <v>46</v>
      </c>
      <c r="AI2" s="5" t="s">
        <v>47</v>
      </c>
      <c r="AJ2" s="5" t="s">
        <v>48</v>
      </c>
      <c r="AK2" s="5" t="s">
        <v>49</v>
      </c>
      <c r="AL2" s="5" t="s">
        <v>50</v>
      </c>
      <c r="AM2" s="5" t="s">
        <v>148</v>
      </c>
      <c r="AN2" s="5" t="s">
        <v>149</v>
      </c>
      <c r="AO2" s="5" t="s">
        <v>150</v>
      </c>
      <c r="AP2" s="5" t="s">
        <v>151</v>
      </c>
      <c r="AQ2" s="5" t="s">
        <v>51</v>
      </c>
      <c r="AR2" s="5" t="s">
        <v>52</v>
      </c>
      <c r="AS2" s="5" t="s">
        <v>53</v>
      </c>
      <c r="AT2" s="5" t="s">
        <v>54</v>
      </c>
      <c r="AU2" s="5" t="s">
        <v>55</v>
      </c>
      <c r="AV2" s="5" t="s">
        <v>56</v>
      </c>
      <c r="AW2" s="5" t="s">
        <v>57</v>
      </c>
      <c r="AX2" s="5" t="s">
        <v>58</v>
      </c>
      <c r="AY2" s="5" t="s">
        <v>59</v>
      </c>
      <c r="AZ2" s="5" t="s">
        <v>61</v>
      </c>
      <c r="BA2" s="5" t="s">
        <v>60</v>
      </c>
      <c r="BB2" s="5" t="s">
        <v>62</v>
      </c>
      <c r="BC2" s="5" t="s">
        <v>63</v>
      </c>
      <c r="BD2" s="5" t="s">
        <v>94</v>
      </c>
      <c r="BE2" s="5" t="s">
        <v>65</v>
      </c>
      <c r="BF2" s="5" t="s">
        <v>66</v>
      </c>
      <c r="BG2" s="5" t="s">
        <v>67</v>
      </c>
      <c r="BH2" s="5" t="s">
        <v>68</v>
      </c>
      <c r="BI2" s="5" t="s">
        <v>69</v>
      </c>
      <c r="BJ2" s="5" t="s">
        <v>81</v>
      </c>
      <c r="BK2" s="5" t="s">
        <v>82</v>
      </c>
      <c r="BL2" s="5" t="s">
        <v>70</v>
      </c>
      <c r="BM2" s="5" t="s">
        <v>72</v>
      </c>
      <c r="BN2" s="5" t="s">
        <v>73</v>
      </c>
      <c r="BO2" s="5" t="s">
        <v>71</v>
      </c>
      <c r="BP2" s="5" t="s">
        <v>86</v>
      </c>
      <c r="BQ2" s="5" t="s">
        <v>85</v>
      </c>
      <c r="BR2" s="5" t="s">
        <v>87</v>
      </c>
      <c r="BS2" s="5" t="s">
        <v>88</v>
      </c>
      <c r="BT2" s="5" t="s">
        <v>161</v>
      </c>
      <c r="BU2" s="5" t="s">
        <v>308</v>
      </c>
      <c r="BV2" s="5" t="s">
        <v>89</v>
      </c>
      <c r="BW2" s="5" t="s">
        <v>95</v>
      </c>
      <c r="BX2" s="5" t="s">
        <v>90</v>
      </c>
      <c r="BY2" s="5" t="s">
        <v>91</v>
      </c>
      <c r="BZ2" s="5" t="s">
        <v>92</v>
      </c>
      <c r="CA2" s="5" t="s">
        <v>93</v>
      </c>
      <c r="CB2" s="5" t="s">
        <v>192</v>
      </c>
      <c r="CC2" s="5" t="s">
        <v>193</v>
      </c>
      <c r="CD2" s="5" t="s">
        <v>189</v>
      </c>
      <c r="CE2" s="5" t="s">
        <v>190</v>
      </c>
      <c r="CF2" s="5" t="s">
        <v>191</v>
      </c>
    </row>
    <row r="3" spans="1:84" ht="15">
      <c r="A3" s="129" t="s">
        <v>279</v>
      </c>
      <c r="B3" s="112" t="s">
        <v>236</v>
      </c>
      <c r="C3" s="112" t="s">
        <v>223</v>
      </c>
      <c r="D3" s="112" t="s">
        <v>217</v>
      </c>
      <c r="E3" s="112" t="s">
        <v>214</v>
      </c>
      <c r="F3" s="112" t="s">
        <v>245</v>
      </c>
      <c r="G3" s="112" t="s">
        <v>246</v>
      </c>
      <c r="H3" s="112" t="s">
        <v>227</v>
      </c>
      <c r="I3" s="112" t="s">
        <v>237</v>
      </c>
      <c r="J3" s="112" t="s">
        <v>211</v>
      </c>
      <c r="K3" s="112" t="s">
        <v>253</v>
      </c>
      <c r="L3" s="112" t="s">
        <v>198</v>
      </c>
      <c r="M3" s="112" t="s">
        <v>230</v>
      </c>
      <c r="N3" s="112" t="s">
        <v>202</v>
      </c>
      <c r="O3" s="112" t="s">
        <v>201</v>
      </c>
      <c r="P3" s="112" t="s">
        <v>215</v>
      </c>
      <c r="Q3" s="112" t="s">
        <v>256</v>
      </c>
      <c r="R3" s="112" t="s">
        <v>235</v>
      </c>
      <c r="S3" s="112" t="s">
        <v>204</v>
      </c>
      <c r="T3" s="112" t="s">
        <v>231</v>
      </c>
      <c r="U3" s="112" t="s">
        <v>242</v>
      </c>
      <c r="V3" s="112" t="s">
        <v>203</v>
      </c>
      <c r="W3" s="112" t="s">
        <v>249</v>
      </c>
      <c r="X3" s="112" t="s">
        <v>258</v>
      </c>
      <c r="Y3" s="112" t="s">
        <v>234</v>
      </c>
      <c r="Z3" s="112" t="s">
        <v>271</v>
      </c>
      <c r="AA3" s="112" t="s">
        <v>259</v>
      </c>
      <c r="AB3" s="112" t="s">
        <v>240</v>
      </c>
      <c r="AC3" s="112" t="s">
        <v>208</v>
      </c>
      <c r="AD3" s="112" t="s">
        <v>210</v>
      </c>
      <c r="AE3" s="112" t="s">
        <v>221</v>
      </c>
      <c r="AF3" s="112" t="s">
        <v>241</v>
      </c>
      <c r="AG3" s="112" t="s">
        <v>229</v>
      </c>
      <c r="AH3" s="112" t="s">
        <v>232</v>
      </c>
      <c r="AI3" s="112" t="s">
        <v>222</v>
      </c>
      <c r="AJ3" s="112" t="s">
        <v>255</v>
      </c>
      <c r="AK3" s="112" t="s">
        <v>225</v>
      </c>
      <c r="AL3" s="112" t="s">
        <v>219</v>
      </c>
      <c r="AM3" s="112" t="s">
        <v>212</v>
      </c>
      <c r="AN3" s="112" t="s">
        <v>228</v>
      </c>
      <c r="AO3" s="112" t="s">
        <v>243</v>
      </c>
      <c r="AP3" s="112" t="s">
        <v>216</v>
      </c>
      <c r="AQ3" s="112" t="s">
        <v>262</v>
      </c>
      <c r="AR3" s="112" t="s">
        <v>199</v>
      </c>
      <c r="AS3" s="112" t="s">
        <v>261</v>
      </c>
      <c r="AT3" s="112" t="s">
        <v>233</v>
      </c>
      <c r="AU3" s="112" t="s">
        <v>238</v>
      </c>
      <c r="AV3" s="112" t="s">
        <v>247</v>
      </c>
      <c r="AW3" s="112" t="s">
        <v>224</v>
      </c>
      <c r="AX3" s="112" t="s">
        <v>206</v>
      </c>
      <c r="AY3" s="112" t="s">
        <v>251</v>
      </c>
      <c r="AZ3" s="112" t="s">
        <v>200</v>
      </c>
      <c r="BA3" s="112" t="s">
        <v>244</v>
      </c>
      <c r="BB3" s="112" t="s">
        <v>213</v>
      </c>
      <c r="BC3" s="112" t="s">
        <v>254</v>
      </c>
      <c r="BD3" s="112" t="s">
        <v>270</v>
      </c>
      <c r="BE3" s="112" t="s">
        <v>218</v>
      </c>
      <c r="BF3" s="112" t="s">
        <v>263</v>
      </c>
      <c r="BG3" s="112" t="s">
        <v>205</v>
      </c>
      <c r="BH3" s="112" t="s">
        <v>273</v>
      </c>
      <c r="BI3" s="112" t="s">
        <v>248</v>
      </c>
      <c r="BJ3" s="112" t="s">
        <v>1</v>
      </c>
      <c r="BK3" s="112" t="s">
        <v>2</v>
      </c>
      <c r="BL3" s="112" t="s">
        <v>269</v>
      </c>
      <c r="BM3" s="112" t="s">
        <v>275</v>
      </c>
      <c r="BN3" s="112" t="s">
        <v>265</v>
      </c>
      <c r="BO3" s="112" t="s">
        <v>220</v>
      </c>
      <c r="BP3" s="112" t="s">
        <v>209</v>
      </c>
      <c r="BQ3" s="112" t="s">
        <v>226</v>
      </c>
      <c r="BR3" s="112" t="s">
        <v>252</v>
      </c>
      <c r="BS3" s="112" t="s">
        <v>207</v>
      </c>
      <c r="BT3" s="112" t="s">
        <v>260</v>
      </c>
      <c r="BU3" s="112" t="s">
        <v>250</v>
      </c>
      <c r="BV3" s="112" t="s">
        <v>257</v>
      </c>
      <c r="BW3" s="112" t="s">
        <v>267</v>
      </c>
      <c r="BX3" s="112" t="s">
        <v>239</v>
      </c>
      <c r="BY3" s="112" t="s">
        <v>266</v>
      </c>
      <c r="BZ3" s="112" t="s">
        <v>278</v>
      </c>
      <c r="CA3" s="112" t="s">
        <v>272</v>
      </c>
      <c r="CB3" s="112" t="s">
        <v>268</v>
      </c>
      <c r="CC3" s="112" t="s">
        <v>264</v>
      </c>
      <c r="CD3" s="112" t="s">
        <v>277</v>
      </c>
      <c r="CE3" s="112" t="s">
        <v>276</v>
      </c>
      <c r="CF3" s="112" t="s">
        <v>274</v>
      </c>
    </row>
    <row r="4" spans="1:84" ht="15">
      <c r="A4" s="130" t="s">
        <v>99</v>
      </c>
      <c r="B4" s="91">
        <v>5</v>
      </c>
      <c r="C4" s="91">
        <v>1</v>
      </c>
      <c r="D4" s="91">
        <v>1</v>
      </c>
      <c r="E4" s="91">
        <v>1</v>
      </c>
      <c r="F4" s="91">
        <v>0</v>
      </c>
      <c r="G4" s="91">
        <v>38</v>
      </c>
      <c r="H4" s="91">
        <v>34</v>
      </c>
      <c r="I4" s="91">
        <v>2</v>
      </c>
      <c r="J4" s="91">
        <v>0</v>
      </c>
      <c r="K4" s="91">
        <v>409</v>
      </c>
      <c r="L4" s="91">
        <v>40</v>
      </c>
      <c r="M4" s="91">
        <v>81</v>
      </c>
      <c r="N4" s="91">
        <v>52</v>
      </c>
      <c r="O4" s="91">
        <v>991</v>
      </c>
      <c r="P4" s="91">
        <v>114</v>
      </c>
      <c r="Q4" s="91">
        <v>74</v>
      </c>
      <c r="R4" s="91">
        <v>47</v>
      </c>
      <c r="S4" s="91">
        <v>237</v>
      </c>
      <c r="T4" s="91">
        <v>61</v>
      </c>
      <c r="U4" s="91">
        <v>46</v>
      </c>
      <c r="V4" s="91">
        <v>0</v>
      </c>
      <c r="W4" s="91">
        <v>68</v>
      </c>
      <c r="X4" s="91">
        <v>0</v>
      </c>
      <c r="Y4" s="91">
        <v>0</v>
      </c>
      <c r="Z4" s="91">
        <v>0</v>
      </c>
      <c r="AA4" s="91">
        <v>0</v>
      </c>
      <c r="AB4" s="91">
        <v>25814</v>
      </c>
      <c r="AC4" s="91">
        <v>43729</v>
      </c>
      <c r="AD4" s="91">
        <v>29198</v>
      </c>
      <c r="AE4" s="91">
        <v>2871</v>
      </c>
      <c r="AF4" s="91">
        <v>2942</v>
      </c>
      <c r="AG4" s="91">
        <v>117</v>
      </c>
      <c r="AH4" s="91">
        <v>126</v>
      </c>
      <c r="AI4" s="91">
        <v>16515</v>
      </c>
      <c r="AJ4" s="91">
        <v>1359</v>
      </c>
      <c r="AK4" s="91">
        <v>5018</v>
      </c>
      <c r="AL4" s="91">
        <v>708</v>
      </c>
      <c r="AM4" s="91">
        <v>2920</v>
      </c>
      <c r="AN4" s="91">
        <v>810</v>
      </c>
      <c r="AO4" s="91">
        <v>116</v>
      </c>
      <c r="AP4" s="91">
        <v>262</v>
      </c>
      <c r="AQ4" s="91">
        <v>1688</v>
      </c>
      <c r="AR4" s="91">
        <v>2665</v>
      </c>
      <c r="AS4" s="91">
        <v>76</v>
      </c>
      <c r="AT4" s="91">
        <v>5318</v>
      </c>
      <c r="AU4" s="91">
        <v>2995</v>
      </c>
      <c r="AV4" s="91">
        <v>2068</v>
      </c>
      <c r="AW4" s="91">
        <v>1240</v>
      </c>
      <c r="AX4" s="91">
        <v>403</v>
      </c>
      <c r="AY4" s="91">
        <v>4</v>
      </c>
      <c r="AZ4" s="91">
        <v>1959</v>
      </c>
      <c r="BA4" s="91">
        <v>852</v>
      </c>
      <c r="BB4" s="91">
        <v>316</v>
      </c>
      <c r="BC4" s="91">
        <v>125</v>
      </c>
      <c r="BD4" s="91">
        <v>248</v>
      </c>
      <c r="BE4" s="91">
        <v>35</v>
      </c>
      <c r="BF4" s="91">
        <v>0</v>
      </c>
      <c r="BG4" s="91">
        <v>3</v>
      </c>
      <c r="BH4" s="91">
        <v>118</v>
      </c>
      <c r="BI4" s="91">
        <v>0</v>
      </c>
      <c r="BJ4" s="91">
        <v>3</v>
      </c>
      <c r="BK4" s="91">
        <v>167</v>
      </c>
      <c r="BL4" s="91">
        <v>0</v>
      </c>
      <c r="BM4" s="91">
        <v>0</v>
      </c>
      <c r="BN4" s="91">
        <v>13</v>
      </c>
      <c r="BO4" s="91">
        <v>0</v>
      </c>
      <c r="BP4" s="91">
        <v>46</v>
      </c>
      <c r="BQ4" s="91">
        <v>881</v>
      </c>
      <c r="BR4" s="91">
        <v>40</v>
      </c>
      <c r="BS4" s="91">
        <v>153</v>
      </c>
      <c r="BT4" s="91">
        <v>246</v>
      </c>
      <c r="BU4" s="91">
        <v>505</v>
      </c>
      <c r="BV4" s="91">
        <v>1897</v>
      </c>
      <c r="BW4" s="91">
        <v>39</v>
      </c>
      <c r="BX4" s="91">
        <v>421</v>
      </c>
      <c r="BY4" s="91">
        <v>176</v>
      </c>
      <c r="BZ4" s="91">
        <v>2</v>
      </c>
      <c r="CA4" s="91">
        <v>15</v>
      </c>
      <c r="CB4" s="91">
        <v>458</v>
      </c>
      <c r="CC4" s="91">
        <v>191</v>
      </c>
      <c r="CD4" s="91">
        <v>35</v>
      </c>
      <c r="CE4" s="91">
        <v>875</v>
      </c>
      <c r="CF4" s="91">
        <v>344</v>
      </c>
    </row>
    <row r="5" spans="1:84" ht="15">
      <c r="A5" s="130" t="s">
        <v>100</v>
      </c>
      <c r="B5" s="91">
        <v>298</v>
      </c>
      <c r="C5" s="91">
        <v>192</v>
      </c>
      <c r="D5" s="91">
        <v>944</v>
      </c>
      <c r="E5" s="91">
        <v>1046</v>
      </c>
      <c r="F5" s="91">
        <v>852</v>
      </c>
      <c r="G5" s="91">
        <v>114</v>
      </c>
      <c r="H5" s="91">
        <v>2141</v>
      </c>
      <c r="I5" s="91">
        <v>1103</v>
      </c>
      <c r="J5" s="91">
        <v>1147</v>
      </c>
      <c r="K5" s="91">
        <v>1095</v>
      </c>
      <c r="L5" s="91">
        <v>5010</v>
      </c>
      <c r="M5" s="91">
        <v>866</v>
      </c>
      <c r="N5" s="91">
        <v>6285</v>
      </c>
      <c r="O5" s="91">
        <v>3257</v>
      </c>
      <c r="P5" s="91">
        <v>9859</v>
      </c>
      <c r="Q5" s="91">
        <v>10200</v>
      </c>
      <c r="R5" s="91">
        <v>1661</v>
      </c>
      <c r="S5" s="91">
        <v>6067</v>
      </c>
      <c r="T5" s="91">
        <v>9552</v>
      </c>
      <c r="U5" s="91">
        <v>433</v>
      </c>
      <c r="V5" s="91">
        <v>0</v>
      </c>
      <c r="W5" s="91">
        <v>4</v>
      </c>
      <c r="X5" s="91">
        <v>19</v>
      </c>
      <c r="Y5" s="91">
        <v>0</v>
      </c>
      <c r="Z5" s="91">
        <v>36</v>
      </c>
      <c r="AA5" s="91">
        <v>0</v>
      </c>
      <c r="AB5" s="91">
        <v>24805</v>
      </c>
      <c r="AC5" s="91">
        <v>41259</v>
      </c>
      <c r="AD5" s="91">
        <v>14709</v>
      </c>
      <c r="AE5" s="91">
        <v>2720</v>
      </c>
      <c r="AF5" s="91">
        <v>8668</v>
      </c>
      <c r="AG5" s="91">
        <v>431</v>
      </c>
      <c r="AH5" s="91">
        <v>254</v>
      </c>
      <c r="AI5" s="91">
        <v>961</v>
      </c>
      <c r="AJ5" s="91">
        <v>2185</v>
      </c>
      <c r="AK5" s="91">
        <v>6761</v>
      </c>
      <c r="AL5" s="91">
        <v>1209</v>
      </c>
      <c r="AM5" s="91">
        <v>1116</v>
      </c>
      <c r="AN5" s="91">
        <v>681</v>
      </c>
      <c r="AO5" s="91">
        <v>1335</v>
      </c>
      <c r="AP5" s="91">
        <v>491</v>
      </c>
      <c r="AQ5" s="91">
        <v>405</v>
      </c>
      <c r="AR5" s="91">
        <v>3454</v>
      </c>
      <c r="AS5" s="91">
        <v>250</v>
      </c>
      <c r="AT5" s="91">
        <v>5371</v>
      </c>
      <c r="AU5" s="91">
        <v>2228</v>
      </c>
      <c r="AV5" s="91">
        <v>2634</v>
      </c>
      <c r="AW5" s="91">
        <v>2106</v>
      </c>
      <c r="AX5" s="91">
        <v>588</v>
      </c>
      <c r="AY5" s="91">
        <v>13</v>
      </c>
      <c r="AZ5" s="91">
        <v>799</v>
      </c>
      <c r="BA5" s="91">
        <v>1230</v>
      </c>
      <c r="BB5" s="91">
        <v>582</v>
      </c>
      <c r="BC5" s="91">
        <v>152</v>
      </c>
      <c r="BD5" s="91">
        <v>41</v>
      </c>
      <c r="BE5" s="91">
        <v>0</v>
      </c>
      <c r="BF5" s="91">
        <v>1</v>
      </c>
      <c r="BG5" s="91">
        <v>182</v>
      </c>
      <c r="BH5" s="91">
        <v>2</v>
      </c>
      <c r="BI5" s="91">
        <v>0</v>
      </c>
      <c r="BJ5" s="91">
        <v>0</v>
      </c>
      <c r="BK5" s="91">
        <v>288</v>
      </c>
      <c r="BL5" s="91">
        <v>0</v>
      </c>
      <c r="BM5" s="91">
        <v>0</v>
      </c>
      <c r="BN5" s="91">
        <v>3</v>
      </c>
      <c r="BO5" s="91">
        <v>1079</v>
      </c>
      <c r="BP5" s="91">
        <v>66</v>
      </c>
      <c r="BQ5" s="91">
        <v>1142</v>
      </c>
      <c r="BR5" s="91">
        <v>52</v>
      </c>
      <c r="BS5" s="91">
        <v>7313</v>
      </c>
      <c r="BT5" s="91">
        <v>0</v>
      </c>
      <c r="BU5" s="91">
        <v>0</v>
      </c>
      <c r="BV5" s="91">
        <v>116</v>
      </c>
      <c r="BW5" s="91">
        <v>19</v>
      </c>
      <c r="BX5" s="91">
        <v>501</v>
      </c>
      <c r="BY5" s="91">
        <v>169</v>
      </c>
      <c r="BZ5" s="91">
        <v>45</v>
      </c>
      <c r="CA5" s="91">
        <v>11</v>
      </c>
      <c r="CB5" s="91">
        <v>0</v>
      </c>
      <c r="CC5" s="91">
        <v>0</v>
      </c>
      <c r="CD5" s="91">
        <v>0</v>
      </c>
      <c r="CE5" s="91">
        <v>0</v>
      </c>
      <c r="CF5" s="91">
        <v>0</v>
      </c>
    </row>
    <row r="6" spans="1:84" ht="15">
      <c r="A6" s="130" t="s">
        <v>101</v>
      </c>
      <c r="B6" s="91">
        <v>1</v>
      </c>
      <c r="C6" s="91">
        <v>10</v>
      </c>
      <c r="D6" s="91">
        <v>5</v>
      </c>
      <c r="E6" s="91">
        <v>11</v>
      </c>
      <c r="F6" s="91">
        <v>3</v>
      </c>
      <c r="G6" s="91">
        <v>16</v>
      </c>
      <c r="H6" s="91">
        <v>7</v>
      </c>
      <c r="I6" s="91">
        <v>0</v>
      </c>
      <c r="J6" s="91">
        <v>0</v>
      </c>
      <c r="K6" s="91">
        <v>229</v>
      </c>
      <c r="L6" s="91">
        <v>90</v>
      </c>
      <c r="M6" s="91">
        <v>99</v>
      </c>
      <c r="N6" s="91">
        <v>47</v>
      </c>
      <c r="O6" s="91">
        <v>759</v>
      </c>
      <c r="P6" s="91">
        <v>71</v>
      </c>
      <c r="Q6" s="91">
        <v>34</v>
      </c>
      <c r="R6" s="91">
        <v>132</v>
      </c>
      <c r="S6" s="91">
        <v>364</v>
      </c>
      <c r="T6" s="91">
        <v>14</v>
      </c>
      <c r="U6" s="91">
        <v>0</v>
      </c>
      <c r="V6" s="91">
        <v>0</v>
      </c>
      <c r="W6" s="91">
        <v>0</v>
      </c>
      <c r="X6" s="91">
        <v>4</v>
      </c>
      <c r="Y6" s="91">
        <v>0</v>
      </c>
      <c r="Z6" s="91">
        <v>0</v>
      </c>
      <c r="AA6" s="91">
        <v>63</v>
      </c>
      <c r="AB6" s="91">
        <v>83991</v>
      </c>
      <c r="AC6" s="91">
        <v>63414</v>
      </c>
      <c r="AD6" s="91">
        <v>28267</v>
      </c>
      <c r="AE6" s="91">
        <v>6606</v>
      </c>
      <c r="AF6" s="91">
        <v>16028</v>
      </c>
      <c r="AG6" s="91">
        <v>618</v>
      </c>
      <c r="AH6" s="91">
        <v>253</v>
      </c>
      <c r="AI6" s="91">
        <v>5064</v>
      </c>
      <c r="AJ6" s="91">
        <v>5710</v>
      </c>
      <c r="AK6" s="91">
        <v>9691</v>
      </c>
      <c r="AL6" s="91">
        <v>1682</v>
      </c>
      <c r="AM6" s="91">
        <v>4585</v>
      </c>
      <c r="AN6" s="91">
        <v>3953</v>
      </c>
      <c r="AO6" s="91">
        <v>817</v>
      </c>
      <c r="AP6" s="91">
        <v>528</v>
      </c>
      <c r="AQ6" s="91">
        <v>175</v>
      </c>
      <c r="AR6" s="91">
        <v>2471</v>
      </c>
      <c r="AS6" s="91">
        <v>204</v>
      </c>
      <c r="AT6" s="91">
        <v>4079</v>
      </c>
      <c r="AU6" s="91">
        <v>1947</v>
      </c>
      <c r="AV6" s="91">
        <v>1733</v>
      </c>
      <c r="AW6" s="91">
        <v>1332</v>
      </c>
      <c r="AX6" s="91">
        <v>521</v>
      </c>
      <c r="AY6" s="91">
        <v>9</v>
      </c>
      <c r="AZ6" s="91">
        <v>513</v>
      </c>
      <c r="BA6" s="91">
        <v>1058</v>
      </c>
      <c r="BB6" s="91">
        <v>644</v>
      </c>
      <c r="BC6" s="91">
        <v>125</v>
      </c>
      <c r="BD6" s="91">
        <v>193</v>
      </c>
      <c r="BE6" s="91">
        <v>829</v>
      </c>
      <c r="BF6" s="91">
        <v>426</v>
      </c>
      <c r="BG6" s="91">
        <v>2850</v>
      </c>
      <c r="BH6" s="91">
        <v>22</v>
      </c>
      <c r="BI6" s="91">
        <v>0</v>
      </c>
      <c r="BJ6" s="91">
        <v>0</v>
      </c>
      <c r="BK6" s="91">
        <v>281</v>
      </c>
      <c r="BL6" s="91">
        <v>0</v>
      </c>
      <c r="BM6" s="91">
        <v>0</v>
      </c>
      <c r="BN6" s="91">
        <v>181</v>
      </c>
      <c r="BO6" s="91">
        <v>0</v>
      </c>
      <c r="BP6" s="91">
        <v>500</v>
      </c>
      <c r="BQ6" s="91">
        <v>1773</v>
      </c>
      <c r="BR6" s="91">
        <v>823</v>
      </c>
      <c r="BS6" s="91">
        <v>1250</v>
      </c>
      <c r="BT6" s="91">
        <v>380</v>
      </c>
      <c r="BU6" s="91">
        <v>1182</v>
      </c>
      <c r="BV6" s="91">
        <v>4578</v>
      </c>
      <c r="BW6" s="91">
        <v>430</v>
      </c>
      <c r="BX6" s="91">
        <v>438</v>
      </c>
      <c r="BY6" s="91">
        <v>360</v>
      </c>
      <c r="BZ6" s="91">
        <v>0</v>
      </c>
      <c r="CA6" s="91">
        <v>21</v>
      </c>
      <c r="CB6" s="91">
        <v>20</v>
      </c>
      <c r="CC6" s="91">
        <v>1</v>
      </c>
      <c r="CD6" s="91">
        <v>0</v>
      </c>
      <c r="CE6" s="91">
        <v>6</v>
      </c>
      <c r="CF6" s="91">
        <v>14</v>
      </c>
    </row>
    <row r="7" spans="1:84" ht="15">
      <c r="A7" s="130" t="s">
        <v>103</v>
      </c>
      <c r="B7" s="91">
        <v>131</v>
      </c>
      <c r="C7" s="91">
        <v>4</v>
      </c>
      <c r="D7" s="91">
        <v>1</v>
      </c>
      <c r="E7" s="91">
        <v>4</v>
      </c>
      <c r="F7" s="91">
        <v>0</v>
      </c>
      <c r="G7" s="91">
        <v>1709</v>
      </c>
      <c r="H7" s="91">
        <v>20</v>
      </c>
      <c r="I7" s="91">
        <v>35</v>
      </c>
      <c r="J7" s="91">
        <v>148</v>
      </c>
      <c r="K7" s="91">
        <v>1940</v>
      </c>
      <c r="L7" s="91">
        <v>596</v>
      </c>
      <c r="M7" s="91">
        <v>1208</v>
      </c>
      <c r="N7" s="91">
        <v>1171</v>
      </c>
      <c r="O7" s="91">
        <v>1291</v>
      </c>
      <c r="P7" s="91">
        <v>7686</v>
      </c>
      <c r="Q7" s="91">
        <v>3969</v>
      </c>
      <c r="R7" s="91">
        <v>422</v>
      </c>
      <c r="S7" s="91">
        <v>17572</v>
      </c>
      <c r="T7" s="91">
        <v>1852</v>
      </c>
      <c r="U7" s="91">
        <v>2173</v>
      </c>
      <c r="V7" s="91">
        <v>1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2295</v>
      </c>
      <c r="AC7" s="91">
        <v>1507</v>
      </c>
      <c r="AD7" s="91">
        <v>788</v>
      </c>
      <c r="AE7" s="91">
        <v>269</v>
      </c>
      <c r="AF7" s="91">
        <v>271</v>
      </c>
      <c r="AG7" s="91">
        <v>21</v>
      </c>
      <c r="AH7" s="91">
        <v>40</v>
      </c>
      <c r="AI7" s="91">
        <v>426</v>
      </c>
      <c r="AJ7" s="91">
        <v>11</v>
      </c>
      <c r="AK7" s="91">
        <v>13769</v>
      </c>
      <c r="AL7" s="91">
        <v>630</v>
      </c>
      <c r="AM7" s="91">
        <v>88</v>
      </c>
      <c r="AN7" s="91">
        <v>304</v>
      </c>
      <c r="AO7" s="91">
        <v>19</v>
      </c>
      <c r="AP7" s="91">
        <v>12</v>
      </c>
      <c r="AQ7" s="91">
        <v>0</v>
      </c>
      <c r="AR7" s="91">
        <v>1050</v>
      </c>
      <c r="AS7" s="91">
        <v>52</v>
      </c>
      <c r="AT7" s="91">
        <v>1361</v>
      </c>
      <c r="AU7" s="91">
        <v>356</v>
      </c>
      <c r="AV7" s="91">
        <v>496</v>
      </c>
      <c r="AW7" s="91">
        <v>597</v>
      </c>
      <c r="AX7" s="91">
        <v>195</v>
      </c>
      <c r="AY7" s="91">
        <v>2</v>
      </c>
      <c r="AZ7" s="91">
        <v>1332</v>
      </c>
      <c r="BA7" s="91">
        <v>4105</v>
      </c>
      <c r="BB7" s="91">
        <v>2058</v>
      </c>
      <c r="BC7" s="91">
        <v>272</v>
      </c>
      <c r="BD7" s="91">
        <v>51</v>
      </c>
      <c r="BE7" s="91">
        <v>0</v>
      </c>
      <c r="BF7" s="91">
        <v>0</v>
      </c>
      <c r="BG7" s="91">
        <v>7</v>
      </c>
      <c r="BH7" s="91">
        <v>0</v>
      </c>
      <c r="BI7" s="91">
        <v>0</v>
      </c>
      <c r="BJ7" s="91">
        <v>0</v>
      </c>
      <c r="BK7" s="91">
        <v>526</v>
      </c>
      <c r="BL7" s="91">
        <v>0</v>
      </c>
      <c r="BM7" s="91">
        <v>0</v>
      </c>
      <c r="BN7" s="91">
        <v>843</v>
      </c>
      <c r="BO7" s="91">
        <v>154</v>
      </c>
      <c r="BP7" s="91">
        <v>34</v>
      </c>
      <c r="BQ7" s="91">
        <v>1951</v>
      </c>
      <c r="BR7" s="91">
        <v>343</v>
      </c>
      <c r="BS7" s="91">
        <v>10095</v>
      </c>
      <c r="BT7" s="91">
        <v>665</v>
      </c>
      <c r="BU7" s="91">
        <v>602</v>
      </c>
      <c r="BV7" s="91">
        <v>2743</v>
      </c>
      <c r="BW7" s="91">
        <v>2485</v>
      </c>
      <c r="BX7" s="91">
        <v>22</v>
      </c>
      <c r="BY7" s="91">
        <v>1</v>
      </c>
      <c r="BZ7" s="91">
        <v>0</v>
      </c>
      <c r="CA7" s="91">
        <v>0</v>
      </c>
      <c r="CB7" s="91">
        <v>0</v>
      </c>
      <c r="CC7" s="91">
        <v>0</v>
      </c>
      <c r="CD7" s="91">
        <v>0</v>
      </c>
      <c r="CE7" s="91">
        <v>0</v>
      </c>
      <c r="CF7" s="91">
        <v>0</v>
      </c>
    </row>
    <row r="8" spans="1:84" ht="15">
      <c r="A8" s="130" t="s">
        <v>104</v>
      </c>
      <c r="B8" s="91">
        <v>0</v>
      </c>
      <c r="C8" s="91">
        <v>298</v>
      </c>
      <c r="D8" s="91">
        <v>0</v>
      </c>
      <c r="E8" s="91">
        <v>2</v>
      </c>
      <c r="F8" s="91">
        <v>0</v>
      </c>
      <c r="G8" s="91">
        <v>0</v>
      </c>
      <c r="H8" s="91">
        <v>990</v>
      </c>
      <c r="I8" s="91">
        <v>10</v>
      </c>
      <c r="J8" s="91">
        <v>0</v>
      </c>
      <c r="K8" s="91">
        <v>13</v>
      </c>
      <c r="L8" s="91">
        <v>687</v>
      </c>
      <c r="M8" s="91">
        <v>0</v>
      </c>
      <c r="N8" s="91">
        <v>799</v>
      </c>
      <c r="O8" s="91">
        <v>54</v>
      </c>
      <c r="P8" s="91">
        <v>63</v>
      </c>
      <c r="Q8" s="91">
        <v>1</v>
      </c>
      <c r="R8" s="91">
        <v>1</v>
      </c>
      <c r="S8" s="91">
        <v>26</v>
      </c>
      <c r="T8" s="91">
        <v>116</v>
      </c>
      <c r="U8" s="91">
        <v>0</v>
      </c>
      <c r="V8" s="91">
        <v>0</v>
      </c>
      <c r="W8" s="91">
        <v>200</v>
      </c>
      <c r="X8" s="91">
        <v>0</v>
      </c>
      <c r="Y8" s="91">
        <v>0</v>
      </c>
      <c r="Z8" s="91">
        <v>46</v>
      </c>
      <c r="AA8" s="91">
        <v>0</v>
      </c>
      <c r="AB8" s="91">
        <v>11512</v>
      </c>
      <c r="AC8" s="91">
        <v>10382</v>
      </c>
      <c r="AD8" s="91">
        <v>556</v>
      </c>
      <c r="AE8" s="91">
        <v>27082</v>
      </c>
      <c r="AF8" s="91">
        <v>424</v>
      </c>
      <c r="AG8" s="91">
        <v>86</v>
      </c>
      <c r="AH8" s="91">
        <v>55</v>
      </c>
      <c r="AI8" s="91">
        <v>0</v>
      </c>
      <c r="AJ8" s="91">
        <v>489</v>
      </c>
      <c r="AK8" s="91">
        <v>257</v>
      </c>
      <c r="AL8" s="91">
        <v>48</v>
      </c>
      <c r="AM8" s="91">
        <v>138</v>
      </c>
      <c r="AN8" s="91">
        <v>1089</v>
      </c>
      <c r="AO8" s="91">
        <v>24</v>
      </c>
      <c r="AP8" s="91">
        <v>4</v>
      </c>
      <c r="AQ8" s="91">
        <v>0</v>
      </c>
      <c r="AR8" s="91">
        <v>1227</v>
      </c>
      <c r="AS8" s="91">
        <v>513</v>
      </c>
      <c r="AT8" s="91">
        <v>1435</v>
      </c>
      <c r="AU8" s="91">
        <v>5540</v>
      </c>
      <c r="AV8" s="91">
        <v>55</v>
      </c>
      <c r="AW8" s="91">
        <v>6700</v>
      </c>
      <c r="AX8" s="91">
        <v>73</v>
      </c>
      <c r="AY8" s="91">
        <v>0</v>
      </c>
      <c r="AZ8" s="91">
        <v>0</v>
      </c>
      <c r="BA8" s="91">
        <v>276</v>
      </c>
      <c r="BB8" s="91">
        <v>137</v>
      </c>
      <c r="BC8" s="91">
        <v>39</v>
      </c>
      <c r="BD8" s="91">
        <v>2763</v>
      </c>
      <c r="BE8" s="91">
        <v>1</v>
      </c>
      <c r="BF8" s="91">
        <v>0</v>
      </c>
      <c r="BG8" s="91">
        <v>156</v>
      </c>
      <c r="BH8" s="91">
        <v>0</v>
      </c>
      <c r="BI8" s="91">
        <v>0</v>
      </c>
      <c r="BJ8" s="91">
        <v>1</v>
      </c>
      <c r="BK8" s="91">
        <v>319</v>
      </c>
      <c r="BL8" s="91">
        <v>10</v>
      </c>
      <c r="BM8" s="91">
        <v>0</v>
      </c>
      <c r="BN8" s="91">
        <v>99</v>
      </c>
      <c r="BO8" s="91">
        <v>0</v>
      </c>
      <c r="BP8" s="91">
        <v>137</v>
      </c>
      <c r="BQ8" s="91">
        <v>652</v>
      </c>
      <c r="BR8" s="91">
        <v>65</v>
      </c>
      <c r="BS8" s="91">
        <v>314</v>
      </c>
      <c r="BT8" s="91">
        <v>57</v>
      </c>
      <c r="BU8" s="91">
        <v>149</v>
      </c>
      <c r="BV8" s="91">
        <v>3389</v>
      </c>
      <c r="BW8" s="91">
        <v>6</v>
      </c>
      <c r="BX8" s="91">
        <v>0</v>
      </c>
      <c r="BY8" s="91">
        <v>0</v>
      </c>
      <c r="BZ8" s="91">
        <v>0</v>
      </c>
      <c r="CA8" s="91">
        <v>0</v>
      </c>
      <c r="CB8" s="91">
        <v>1073</v>
      </c>
      <c r="CC8" s="91">
        <v>101</v>
      </c>
      <c r="CD8" s="91">
        <v>300</v>
      </c>
      <c r="CE8" s="91">
        <v>1236</v>
      </c>
      <c r="CF8" s="91">
        <v>66</v>
      </c>
    </row>
    <row r="9" spans="1:84" ht="15">
      <c r="A9" s="130" t="s">
        <v>105</v>
      </c>
      <c r="B9" s="91">
        <v>565</v>
      </c>
      <c r="C9" s="91">
        <v>585</v>
      </c>
      <c r="D9" s="91">
        <v>490</v>
      </c>
      <c r="E9" s="91">
        <v>223</v>
      </c>
      <c r="F9" s="91">
        <v>104</v>
      </c>
      <c r="G9" s="91">
        <v>564</v>
      </c>
      <c r="H9" s="91">
        <v>1582</v>
      </c>
      <c r="I9" s="91">
        <v>116</v>
      </c>
      <c r="J9" s="91">
        <v>78</v>
      </c>
      <c r="K9" s="91">
        <v>469</v>
      </c>
      <c r="L9" s="91">
        <v>142</v>
      </c>
      <c r="M9" s="91">
        <v>565</v>
      </c>
      <c r="N9" s="91">
        <v>169</v>
      </c>
      <c r="O9" s="91">
        <v>98</v>
      </c>
      <c r="P9" s="91">
        <v>780</v>
      </c>
      <c r="Q9" s="91">
        <v>44</v>
      </c>
      <c r="R9" s="91">
        <v>74</v>
      </c>
      <c r="S9" s="91">
        <v>248</v>
      </c>
      <c r="T9" s="91">
        <v>247</v>
      </c>
      <c r="U9" s="91">
        <v>77</v>
      </c>
      <c r="V9" s="91">
        <v>10407</v>
      </c>
      <c r="W9" s="91">
        <v>555</v>
      </c>
      <c r="X9" s="91">
        <v>2778</v>
      </c>
      <c r="Y9" s="91">
        <v>18944</v>
      </c>
      <c r="Z9" s="91">
        <v>1562</v>
      </c>
      <c r="AA9" s="91">
        <v>4349</v>
      </c>
      <c r="AB9" s="91">
        <v>1090</v>
      </c>
      <c r="AC9" s="91">
        <v>388</v>
      </c>
      <c r="AD9" s="91">
        <v>319</v>
      </c>
      <c r="AE9" s="91">
        <v>78</v>
      </c>
      <c r="AF9" s="91">
        <v>10873</v>
      </c>
      <c r="AG9" s="91">
        <v>672</v>
      </c>
      <c r="AH9" s="91">
        <v>13</v>
      </c>
      <c r="AI9" s="91">
        <v>2162</v>
      </c>
      <c r="AJ9" s="91">
        <v>0</v>
      </c>
      <c r="AK9" s="91">
        <v>411</v>
      </c>
      <c r="AL9" s="91">
        <v>24</v>
      </c>
      <c r="AM9" s="91">
        <v>76</v>
      </c>
      <c r="AN9" s="91">
        <v>69</v>
      </c>
      <c r="AO9" s="91">
        <v>693</v>
      </c>
      <c r="AP9" s="91">
        <v>200</v>
      </c>
      <c r="AQ9" s="91">
        <v>0</v>
      </c>
      <c r="AR9" s="91">
        <v>48</v>
      </c>
      <c r="AS9" s="91">
        <v>0</v>
      </c>
      <c r="AT9" s="91">
        <v>149</v>
      </c>
      <c r="AU9" s="91">
        <v>1</v>
      </c>
      <c r="AV9" s="91">
        <v>40</v>
      </c>
      <c r="AW9" s="91">
        <v>34</v>
      </c>
      <c r="AX9" s="91">
        <v>31</v>
      </c>
      <c r="AY9" s="91">
        <v>29</v>
      </c>
      <c r="AZ9" s="91">
        <v>626</v>
      </c>
      <c r="BA9" s="91">
        <v>10</v>
      </c>
      <c r="BB9" s="91">
        <v>0</v>
      </c>
      <c r="BC9" s="91">
        <v>1</v>
      </c>
      <c r="BD9" s="91">
        <v>9</v>
      </c>
      <c r="BE9" s="91">
        <v>60004</v>
      </c>
      <c r="BF9" s="91">
        <v>62319</v>
      </c>
      <c r="BG9" s="91">
        <v>250459</v>
      </c>
      <c r="BH9" s="91">
        <v>2090</v>
      </c>
      <c r="BI9" s="91">
        <v>757</v>
      </c>
      <c r="BJ9" s="91">
        <v>4793</v>
      </c>
      <c r="BK9" s="91">
        <v>112588</v>
      </c>
      <c r="BL9" s="91">
        <v>37881</v>
      </c>
      <c r="BM9" s="91">
        <v>13776</v>
      </c>
      <c r="BN9" s="91">
        <v>0</v>
      </c>
      <c r="BO9" s="91">
        <v>19300</v>
      </c>
      <c r="BP9" s="91">
        <v>0</v>
      </c>
      <c r="BQ9" s="91">
        <v>4</v>
      </c>
      <c r="BR9" s="91">
        <v>0</v>
      </c>
      <c r="BS9" s="91">
        <v>46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0</v>
      </c>
      <c r="BZ9" s="91">
        <v>0</v>
      </c>
      <c r="CA9" s="91">
        <v>0</v>
      </c>
      <c r="CB9" s="91">
        <v>0</v>
      </c>
      <c r="CC9" s="91">
        <v>0</v>
      </c>
      <c r="CD9" s="91">
        <v>2</v>
      </c>
      <c r="CE9" s="91">
        <v>1</v>
      </c>
      <c r="CF9" s="91">
        <v>1</v>
      </c>
    </row>
    <row r="10" spans="1:84" ht="15">
      <c r="A10" s="130" t="s">
        <v>107</v>
      </c>
      <c r="B10" s="91">
        <v>0</v>
      </c>
      <c r="C10" s="91">
        <v>74</v>
      </c>
      <c r="D10" s="91">
        <v>0</v>
      </c>
      <c r="E10" s="91">
        <v>6</v>
      </c>
      <c r="F10" s="91">
        <v>1</v>
      </c>
      <c r="G10" s="91">
        <v>3</v>
      </c>
      <c r="H10" s="91">
        <v>0</v>
      </c>
      <c r="I10" s="91">
        <v>0</v>
      </c>
      <c r="J10" s="91">
        <v>0</v>
      </c>
      <c r="K10" s="91">
        <v>5</v>
      </c>
      <c r="L10" s="91">
        <v>0</v>
      </c>
      <c r="M10" s="91">
        <v>1</v>
      </c>
      <c r="N10" s="91">
        <v>7</v>
      </c>
      <c r="O10" s="91">
        <v>1</v>
      </c>
      <c r="P10" s="91">
        <v>0</v>
      </c>
      <c r="Q10" s="91">
        <v>0</v>
      </c>
      <c r="R10" s="91">
        <v>1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3621</v>
      </c>
      <c r="AC10" s="91">
        <v>1371</v>
      </c>
      <c r="AD10" s="91">
        <v>708</v>
      </c>
      <c r="AE10" s="91">
        <v>98</v>
      </c>
      <c r="AF10" s="91">
        <v>57972</v>
      </c>
      <c r="AG10" s="91">
        <v>2456</v>
      </c>
      <c r="AH10" s="91">
        <v>77</v>
      </c>
      <c r="AI10" s="91">
        <v>283</v>
      </c>
      <c r="AJ10" s="91">
        <v>3413</v>
      </c>
      <c r="AK10" s="91">
        <v>1910</v>
      </c>
      <c r="AL10" s="91">
        <v>89</v>
      </c>
      <c r="AM10" s="91">
        <v>1507</v>
      </c>
      <c r="AN10" s="91">
        <v>715</v>
      </c>
      <c r="AO10" s="91">
        <v>4004</v>
      </c>
      <c r="AP10" s="91">
        <v>1454</v>
      </c>
      <c r="AQ10" s="91">
        <v>0</v>
      </c>
      <c r="AR10" s="91">
        <v>15</v>
      </c>
      <c r="AS10" s="91">
        <v>3</v>
      </c>
      <c r="AT10" s="91">
        <v>8</v>
      </c>
      <c r="AU10" s="91">
        <v>38</v>
      </c>
      <c r="AV10" s="91">
        <v>19</v>
      </c>
      <c r="AW10" s="91">
        <v>15</v>
      </c>
      <c r="AX10" s="91">
        <v>6</v>
      </c>
      <c r="AY10" s="91">
        <v>0</v>
      </c>
      <c r="AZ10" s="91">
        <v>0</v>
      </c>
      <c r="BA10" s="91">
        <v>7</v>
      </c>
      <c r="BB10" s="91">
        <v>3</v>
      </c>
      <c r="BC10" s="91">
        <v>1</v>
      </c>
      <c r="BD10" s="91">
        <v>0</v>
      </c>
      <c r="BE10" s="91">
        <v>0</v>
      </c>
      <c r="BF10" s="91">
        <v>0</v>
      </c>
      <c r="BG10" s="91">
        <v>0</v>
      </c>
      <c r="BH10" s="91"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v>0</v>
      </c>
      <c r="BP10" s="91">
        <v>2</v>
      </c>
      <c r="BQ10" s="91">
        <v>33</v>
      </c>
      <c r="BR10" s="91">
        <v>0</v>
      </c>
      <c r="BS10" s="91">
        <v>0</v>
      </c>
      <c r="BT10" s="91">
        <v>0</v>
      </c>
      <c r="BU10" s="91">
        <v>0</v>
      </c>
      <c r="BV10" s="91">
        <v>0</v>
      </c>
      <c r="BW10" s="91">
        <v>0</v>
      </c>
      <c r="BX10" s="91">
        <v>393</v>
      </c>
      <c r="BY10" s="91">
        <v>1</v>
      </c>
      <c r="BZ10" s="91">
        <v>0</v>
      </c>
      <c r="CA10" s="91">
        <v>0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</row>
    <row r="11" spans="1:84" ht="15">
      <c r="A11" s="130" t="s">
        <v>111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2</v>
      </c>
      <c r="H11" s="91">
        <v>0</v>
      </c>
      <c r="I11" s="91">
        <v>0</v>
      </c>
      <c r="J11" s="91">
        <v>0</v>
      </c>
      <c r="K11" s="91">
        <v>5</v>
      </c>
      <c r="L11" s="91">
        <v>0</v>
      </c>
      <c r="M11" s="91">
        <v>1</v>
      </c>
      <c r="N11" s="91">
        <v>8</v>
      </c>
      <c r="O11" s="91">
        <v>1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26218</v>
      </c>
      <c r="X11" s="91">
        <v>0</v>
      </c>
      <c r="Y11" s="91">
        <v>0</v>
      </c>
      <c r="Z11" s="91">
        <v>0</v>
      </c>
      <c r="AA11" s="91">
        <v>0</v>
      </c>
      <c r="AB11" s="91">
        <v>831</v>
      </c>
      <c r="AC11" s="91">
        <v>387</v>
      </c>
      <c r="AD11" s="91">
        <v>184</v>
      </c>
      <c r="AE11" s="91">
        <v>50</v>
      </c>
      <c r="AF11" s="91">
        <v>11142</v>
      </c>
      <c r="AG11" s="91">
        <v>721</v>
      </c>
      <c r="AH11" s="91">
        <v>14</v>
      </c>
      <c r="AI11" s="91">
        <v>90</v>
      </c>
      <c r="AJ11" s="91">
        <v>414</v>
      </c>
      <c r="AK11" s="91">
        <v>427</v>
      </c>
      <c r="AL11" s="91">
        <v>12</v>
      </c>
      <c r="AM11" s="91">
        <v>344</v>
      </c>
      <c r="AN11" s="91">
        <v>107</v>
      </c>
      <c r="AO11" s="91">
        <v>925</v>
      </c>
      <c r="AP11" s="91">
        <v>432</v>
      </c>
      <c r="AQ11" s="91">
        <v>0</v>
      </c>
      <c r="AR11" s="91">
        <v>1</v>
      </c>
      <c r="AS11" s="91">
        <v>1</v>
      </c>
      <c r="AT11" s="91">
        <v>0</v>
      </c>
      <c r="AU11" s="91">
        <v>38</v>
      </c>
      <c r="AV11" s="91">
        <v>20</v>
      </c>
      <c r="AW11" s="91">
        <v>15</v>
      </c>
      <c r="AX11" s="91">
        <v>5</v>
      </c>
      <c r="AY11" s="91">
        <v>0</v>
      </c>
      <c r="AZ11" s="91">
        <v>57</v>
      </c>
      <c r="BA11" s="91">
        <v>6</v>
      </c>
      <c r="BB11" s="91">
        <v>2</v>
      </c>
      <c r="BC11" s="91">
        <v>0</v>
      </c>
      <c r="BD11" s="91">
        <v>0</v>
      </c>
      <c r="BE11" s="91">
        <v>62682</v>
      </c>
      <c r="BF11" s="91">
        <v>38216</v>
      </c>
      <c r="BG11" s="91">
        <v>209227</v>
      </c>
      <c r="BH11" s="91">
        <v>566</v>
      </c>
      <c r="BI11" s="91">
        <v>0</v>
      </c>
      <c r="BJ11" s="91">
        <v>1629</v>
      </c>
      <c r="BK11" s="91">
        <v>98573</v>
      </c>
      <c r="BL11" s="91">
        <v>12376</v>
      </c>
      <c r="BM11" s="91">
        <v>0</v>
      </c>
      <c r="BN11" s="91">
        <v>0</v>
      </c>
      <c r="BO11" s="91">
        <v>0</v>
      </c>
      <c r="BP11" s="91">
        <v>0</v>
      </c>
      <c r="BQ11" s="91">
        <v>5</v>
      </c>
      <c r="BR11" s="91">
        <v>0</v>
      </c>
      <c r="BS11" s="91">
        <v>7</v>
      </c>
      <c r="BT11" s="91">
        <v>0</v>
      </c>
      <c r="BU11" s="91">
        <v>0</v>
      </c>
      <c r="BV11" s="91">
        <v>0</v>
      </c>
      <c r="BW11" s="91">
        <v>0</v>
      </c>
      <c r="BX11" s="91">
        <v>25</v>
      </c>
      <c r="BY11" s="91">
        <v>0</v>
      </c>
      <c r="BZ11" s="91">
        <v>0</v>
      </c>
      <c r="CA11" s="91">
        <v>0</v>
      </c>
      <c r="CB11" s="91">
        <v>0</v>
      </c>
      <c r="CC11" s="91">
        <v>0</v>
      </c>
      <c r="CD11" s="91">
        <v>0</v>
      </c>
      <c r="CE11" s="91">
        <v>0</v>
      </c>
      <c r="CF11" s="91">
        <v>0</v>
      </c>
    </row>
    <row r="12" spans="1:84" ht="15">
      <c r="A12" s="130" t="s">
        <v>32</v>
      </c>
      <c r="B12" s="91">
        <v>2</v>
      </c>
      <c r="C12" s="91">
        <v>19</v>
      </c>
      <c r="D12" s="91">
        <v>1</v>
      </c>
      <c r="E12" s="91">
        <v>1</v>
      </c>
      <c r="F12" s="91">
        <v>7</v>
      </c>
      <c r="G12" s="91">
        <v>3</v>
      </c>
      <c r="H12" s="91">
        <v>88</v>
      </c>
      <c r="I12" s="91">
        <v>1</v>
      </c>
      <c r="J12" s="91">
        <v>2</v>
      </c>
      <c r="K12" s="91">
        <v>35</v>
      </c>
      <c r="L12" s="91">
        <v>14</v>
      </c>
      <c r="M12" s="91">
        <v>60</v>
      </c>
      <c r="N12" s="91">
        <v>36</v>
      </c>
      <c r="O12" s="91">
        <v>86</v>
      </c>
      <c r="P12" s="91">
        <v>30</v>
      </c>
      <c r="Q12" s="91">
        <v>0</v>
      </c>
      <c r="R12" s="91">
        <v>5</v>
      </c>
      <c r="S12" s="91">
        <v>2</v>
      </c>
      <c r="T12" s="91">
        <v>20</v>
      </c>
      <c r="U12" s="91">
        <v>0</v>
      </c>
      <c r="V12" s="91">
        <v>0</v>
      </c>
      <c r="W12" s="91">
        <v>2</v>
      </c>
      <c r="X12" s="91">
        <v>1</v>
      </c>
      <c r="Y12" s="91">
        <v>0</v>
      </c>
      <c r="Z12" s="91">
        <v>0</v>
      </c>
      <c r="AA12" s="91">
        <v>0</v>
      </c>
      <c r="AB12" s="91">
        <v>9511</v>
      </c>
      <c r="AC12" s="91">
        <v>1392</v>
      </c>
      <c r="AD12" s="91">
        <v>746</v>
      </c>
      <c r="AE12" s="91">
        <v>115</v>
      </c>
      <c r="AF12" s="91">
        <v>68252</v>
      </c>
      <c r="AG12" s="91">
        <v>3473</v>
      </c>
      <c r="AH12" s="91">
        <v>122</v>
      </c>
      <c r="AI12" s="91">
        <v>195</v>
      </c>
      <c r="AJ12" s="91">
        <v>1121</v>
      </c>
      <c r="AK12" s="91">
        <v>1432</v>
      </c>
      <c r="AL12" s="91">
        <v>85</v>
      </c>
      <c r="AM12" s="91">
        <v>1403</v>
      </c>
      <c r="AN12" s="91">
        <v>2379</v>
      </c>
      <c r="AO12" s="91">
        <v>6915</v>
      </c>
      <c r="AP12" s="91">
        <v>2490</v>
      </c>
      <c r="AQ12" s="91">
        <v>0</v>
      </c>
      <c r="AR12" s="91">
        <v>32</v>
      </c>
      <c r="AS12" s="91">
        <v>4</v>
      </c>
      <c r="AT12" s="91">
        <v>72</v>
      </c>
      <c r="AU12" s="91">
        <v>38</v>
      </c>
      <c r="AV12" s="91">
        <v>46</v>
      </c>
      <c r="AW12" s="91">
        <v>30</v>
      </c>
      <c r="AX12" s="91">
        <v>6</v>
      </c>
      <c r="AY12" s="91">
        <v>7</v>
      </c>
      <c r="AZ12" s="91">
        <v>12</v>
      </c>
      <c r="BA12" s="91">
        <v>61</v>
      </c>
      <c r="BB12" s="91">
        <v>44</v>
      </c>
      <c r="BC12" s="91">
        <v>2</v>
      </c>
      <c r="BD12" s="91">
        <v>0</v>
      </c>
      <c r="BE12" s="91">
        <v>2</v>
      </c>
      <c r="BF12" s="91">
        <v>0</v>
      </c>
      <c r="BG12" s="91">
        <v>5004</v>
      </c>
      <c r="BH12" s="91">
        <v>5</v>
      </c>
      <c r="BI12" s="91">
        <v>0</v>
      </c>
      <c r="BJ12" s="91">
        <v>7</v>
      </c>
      <c r="BK12" s="91">
        <v>3</v>
      </c>
      <c r="BL12" s="91">
        <v>0</v>
      </c>
      <c r="BM12" s="91">
        <v>0</v>
      </c>
      <c r="BN12" s="91">
        <v>0</v>
      </c>
      <c r="BO12" s="91">
        <v>0</v>
      </c>
      <c r="BP12" s="91">
        <v>1</v>
      </c>
      <c r="BQ12" s="91">
        <v>63</v>
      </c>
      <c r="BR12" s="91">
        <v>0</v>
      </c>
      <c r="BS12" s="91">
        <v>12</v>
      </c>
      <c r="BT12" s="91">
        <v>0</v>
      </c>
      <c r="BU12" s="91">
        <v>0</v>
      </c>
      <c r="BV12" s="91">
        <v>0</v>
      </c>
      <c r="BW12" s="91">
        <v>0</v>
      </c>
      <c r="BX12" s="91">
        <v>84</v>
      </c>
      <c r="BY12" s="91">
        <v>0</v>
      </c>
      <c r="BZ12" s="91"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</row>
    <row r="13" spans="1:84" ht="15">
      <c r="A13" s="130" t="s">
        <v>116</v>
      </c>
      <c r="B13" s="91">
        <v>1729</v>
      </c>
      <c r="C13" s="91">
        <v>2883</v>
      </c>
      <c r="D13" s="91">
        <v>3437</v>
      </c>
      <c r="E13" s="91">
        <v>1370</v>
      </c>
      <c r="F13" s="91">
        <v>769</v>
      </c>
      <c r="G13" s="91">
        <v>1048</v>
      </c>
      <c r="H13" s="91">
        <v>10228</v>
      </c>
      <c r="I13" s="91">
        <v>851</v>
      </c>
      <c r="J13" s="91">
        <v>505</v>
      </c>
      <c r="K13" s="91">
        <v>878</v>
      </c>
      <c r="L13" s="91">
        <v>2524</v>
      </c>
      <c r="M13" s="91">
        <v>1834</v>
      </c>
      <c r="N13" s="91">
        <v>6029</v>
      </c>
      <c r="O13" s="91">
        <v>849</v>
      </c>
      <c r="P13" s="91">
        <v>5235</v>
      </c>
      <c r="Q13" s="91">
        <v>2025</v>
      </c>
      <c r="R13" s="91">
        <v>449</v>
      </c>
      <c r="S13" s="91">
        <v>2120</v>
      </c>
      <c r="T13" s="91">
        <v>1833</v>
      </c>
      <c r="U13" s="91">
        <v>176</v>
      </c>
      <c r="V13" s="91">
        <v>0</v>
      </c>
      <c r="W13" s="91">
        <v>67</v>
      </c>
      <c r="X13" s="91">
        <v>934</v>
      </c>
      <c r="Y13" s="91">
        <v>0</v>
      </c>
      <c r="Z13" s="91">
        <v>20457</v>
      </c>
      <c r="AA13" s="91">
        <v>2826</v>
      </c>
      <c r="AB13" s="91">
        <v>4517</v>
      </c>
      <c r="AC13" s="91">
        <v>2231</v>
      </c>
      <c r="AD13" s="91">
        <v>1815</v>
      </c>
      <c r="AE13" s="91">
        <v>133</v>
      </c>
      <c r="AF13" s="91">
        <v>2667</v>
      </c>
      <c r="AG13" s="91">
        <v>914</v>
      </c>
      <c r="AH13" s="91">
        <v>32</v>
      </c>
      <c r="AI13" s="91">
        <v>2675</v>
      </c>
      <c r="AJ13" s="91">
        <v>161</v>
      </c>
      <c r="AK13" s="91">
        <v>3251</v>
      </c>
      <c r="AL13" s="91">
        <v>77</v>
      </c>
      <c r="AM13" s="91">
        <v>984</v>
      </c>
      <c r="AN13" s="91">
        <v>1167</v>
      </c>
      <c r="AO13" s="91">
        <v>310</v>
      </c>
      <c r="AP13" s="91">
        <v>283</v>
      </c>
      <c r="AQ13" s="91">
        <v>705</v>
      </c>
      <c r="AR13" s="91">
        <v>641</v>
      </c>
      <c r="AS13" s="91">
        <v>3</v>
      </c>
      <c r="AT13" s="91">
        <v>785</v>
      </c>
      <c r="AU13" s="91">
        <v>2</v>
      </c>
      <c r="AV13" s="91">
        <v>381</v>
      </c>
      <c r="AW13" s="91">
        <v>165</v>
      </c>
      <c r="AX13" s="91">
        <v>161</v>
      </c>
      <c r="AY13" s="91">
        <v>109</v>
      </c>
      <c r="AZ13" s="91">
        <v>467</v>
      </c>
      <c r="BA13" s="91">
        <v>330</v>
      </c>
      <c r="BB13" s="91">
        <v>406</v>
      </c>
      <c r="BC13" s="91">
        <v>42</v>
      </c>
      <c r="BD13" s="91">
        <v>0</v>
      </c>
      <c r="BE13" s="91">
        <v>0</v>
      </c>
      <c r="BF13" s="91">
        <v>1</v>
      </c>
      <c r="BG13" s="91">
        <v>161</v>
      </c>
      <c r="BH13" s="91">
        <v>5</v>
      </c>
      <c r="BI13" s="91">
        <v>0</v>
      </c>
      <c r="BJ13" s="91">
        <v>3</v>
      </c>
      <c r="BK13" s="91">
        <v>748</v>
      </c>
      <c r="BL13" s="91">
        <v>0</v>
      </c>
      <c r="BM13" s="91">
        <v>0</v>
      </c>
      <c r="BN13" s="91">
        <v>0</v>
      </c>
      <c r="BO13" s="91">
        <v>0</v>
      </c>
      <c r="BP13" s="91">
        <v>0</v>
      </c>
      <c r="BQ13" s="91">
        <v>22</v>
      </c>
      <c r="BR13" s="91">
        <v>0</v>
      </c>
      <c r="BS13" s="91">
        <v>1047</v>
      </c>
      <c r="BT13" s="91">
        <v>0</v>
      </c>
      <c r="BU13" s="91">
        <v>0</v>
      </c>
      <c r="BV13" s="91">
        <v>0</v>
      </c>
      <c r="BW13" s="91">
        <v>4</v>
      </c>
      <c r="BX13" s="91">
        <v>0</v>
      </c>
      <c r="BY13" s="91">
        <v>0</v>
      </c>
      <c r="BZ13" s="91">
        <v>0</v>
      </c>
      <c r="CA13" s="91">
        <v>0</v>
      </c>
      <c r="CB13" s="91">
        <v>17</v>
      </c>
      <c r="CC13" s="91">
        <v>0</v>
      </c>
      <c r="CD13" s="91">
        <v>0</v>
      </c>
      <c r="CE13" s="91">
        <v>11</v>
      </c>
      <c r="CF13" s="91">
        <v>3</v>
      </c>
    </row>
    <row r="14" spans="1:84" ht="15">
      <c r="A14" s="130" t="s">
        <v>117</v>
      </c>
      <c r="B14" s="91">
        <v>2</v>
      </c>
      <c r="C14" s="91">
        <v>0</v>
      </c>
      <c r="D14" s="91">
        <v>0</v>
      </c>
      <c r="E14" s="91">
        <v>0</v>
      </c>
      <c r="F14" s="91">
        <v>5</v>
      </c>
      <c r="G14" s="91">
        <v>58</v>
      </c>
      <c r="H14" s="91">
        <v>78</v>
      </c>
      <c r="I14" s="91">
        <v>110</v>
      </c>
      <c r="J14" s="91">
        <v>415</v>
      </c>
      <c r="K14" s="91">
        <v>107</v>
      </c>
      <c r="L14" s="91">
        <v>703</v>
      </c>
      <c r="M14" s="91">
        <v>112</v>
      </c>
      <c r="N14" s="91">
        <v>1598</v>
      </c>
      <c r="O14" s="91">
        <v>1640</v>
      </c>
      <c r="P14" s="91">
        <v>6403</v>
      </c>
      <c r="Q14" s="91">
        <v>10121</v>
      </c>
      <c r="R14" s="91">
        <v>379</v>
      </c>
      <c r="S14" s="91">
        <v>6577</v>
      </c>
      <c r="T14" s="91">
        <v>1825</v>
      </c>
      <c r="U14" s="91">
        <v>639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10</v>
      </c>
      <c r="AC14" s="91">
        <v>2</v>
      </c>
      <c r="AD14" s="91">
        <v>9</v>
      </c>
      <c r="AE14" s="91">
        <v>2</v>
      </c>
      <c r="AF14" s="91">
        <v>2</v>
      </c>
      <c r="AG14" s="91">
        <v>2</v>
      </c>
      <c r="AH14" s="91">
        <v>0</v>
      </c>
      <c r="AI14" s="91">
        <v>18</v>
      </c>
      <c r="AJ14" s="91">
        <v>0</v>
      </c>
      <c r="AK14" s="91">
        <v>0</v>
      </c>
      <c r="AL14" s="91">
        <v>0</v>
      </c>
      <c r="AM14" s="91">
        <v>0</v>
      </c>
      <c r="AN14" s="91">
        <v>1</v>
      </c>
      <c r="AO14" s="91">
        <v>0</v>
      </c>
      <c r="AP14" s="91">
        <v>0</v>
      </c>
      <c r="AQ14" s="91">
        <v>397</v>
      </c>
      <c r="AR14" s="91">
        <v>371</v>
      </c>
      <c r="AS14" s="91">
        <v>52</v>
      </c>
      <c r="AT14" s="91">
        <v>317</v>
      </c>
      <c r="AU14" s="91">
        <v>54</v>
      </c>
      <c r="AV14" s="91">
        <v>474</v>
      </c>
      <c r="AW14" s="91">
        <v>403</v>
      </c>
      <c r="AX14" s="91">
        <v>289</v>
      </c>
      <c r="AY14" s="91">
        <v>7</v>
      </c>
      <c r="AZ14" s="91">
        <v>613</v>
      </c>
      <c r="BA14" s="91">
        <v>836</v>
      </c>
      <c r="BB14" s="91">
        <v>830</v>
      </c>
      <c r="BC14" s="91">
        <v>445</v>
      </c>
      <c r="BD14" s="91">
        <v>1</v>
      </c>
      <c r="BE14" s="91">
        <v>0</v>
      </c>
      <c r="BF14" s="91">
        <v>0</v>
      </c>
      <c r="BG14" s="91">
        <v>11</v>
      </c>
      <c r="BH14" s="91">
        <v>0</v>
      </c>
      <c r="BI14" s="91">
        <v>0</v>
      </c>
      <c r="BJ14" s="91">
        <v>0</v>
      </c>
      <c r="BK14" s="91">
        <v>284</v>
      </c>
      <c r="BL14" s="91">
        <v>20</v>
      </c>
      <c r="BM14" s="91">
        <v>0</v>
      </c>
      <c r="BN14" s="91">
        <v>1</v>
      </c>
      <c r="BO14" s="91">
        <v>0</v>
      </c>
      <c r="BP14" s="91">
        <v>26</v>
      </c>
      <c r="BQ14" s="91">
        <v>595</v>
      </c>
      <c r="BR14" s="91">
        <v>363</v>
      </c>
      <c r="BS14" s="91">
        <v>6965</v>
      </c>
      <c r="BT14" s="91">
        <v>64</v>
      </c>
      <c r="BU14" s="91">
        <v>0</v>
      </c>
      <c r="BV14" s="91">
        <v>911</v>
      </c>
      <c r="BW14" s="91">
        <v>274</v>
      </c>
      <c r="BX14" s="91">
        <v>0</v>
      </c>
      <c r="BY14" s="91">
        <v>0</v>
      </c>
      <c r="BZ14" s="91">
        <v>0</v>
      </c>
      <c r="CA14" s="91">
        <v>0</v>
      </c>
      <c r="CB14" s="91">
        <v>0</v>
      </c>
      <c r="CC14" s="91">
        <v>0</v>
      </c>
      <c r="CD14" s="91">
        <v>0</v>
      </c>
      <c r="CE14" s="91">
        <v>0</v>
      </c>
      <c r="CF14" s="91">
        <v>0</v>
      </c>
    </row>
    <row r="15" spans="1:84" ht="15">
      <c r="A15" s="130" t="s">
        <v>97</v>
      </c>
      <c r="B15" s="91">
        <v>2</v>
      </c>
      <c r="C15" s="91">
        <v>0</v>
      </c>
      <c r="D15" s="91">
        <v>0</v>
      </c>
      <c r="E15" s="91">
        <v>0</v>
      </c>
      <c r="F15" s="91">
        <v>0</v>
      </c>
      <c r="G15" s="91">
        <v>38</v>
      </c>
      <c r="H15" s="91">
        <v>0</v>
      </c>
      <c r="I15" s="91">
        <v>0</v>
      </c>
      <c r="J15" s="91">
        <v>0</v>
      </c>
      <c r="K15" s="91">
        <v>76</v>
      </c>
      <c r="L15" s="91">
        <v>22</v>
      </c>
      <c r="M15" s="91">
        <v>69</v>
      </c>
      <c r="N15" s="91">
        <v>62</v>
      </c>
      <c r="O15" s="91">
        <v>465</v>
      </c>
      <c r="P15" s="91">
        <v>20</v>
      </c>
      <c r="Q15" s="91">
        <v>73</v>
      </c>
      <c r="R15" s="91">
        <v>25</v>
      </c>
      <c r="S15" s="91">
        <v>958</v>
      </c>
      <c r="T15" s="91">
        <v>27</v>
      </c>
      <c r="U15" s="91">
        <v>345</v>
      </c>
      <c r="V15" s="91">
        <v>0</v>
      </c>
      <c r="W15" s="91">
        <v>4</v>
      </c>
      <c r="X15" s="91">
        <v>0</v>
      </c>
      <c r="Y15" s="91">
        <v>0</v>
      </c>
      <c r="Z15" s="91">
        <v>0</v>
      </c>
      <c r="AA15" s="91">
        <v>0</v>
      </c>
      <c r="AB15" s="91">
        <v>27651</v>
      </c>
      <c r="AC15" s="91">
        <v>55224</v>
      </c>
      <c r="AD15" s="91">
        <v>15730</v>
      </c>
      <c r="AE15" s="91">
        <v>4261</v>
      </c>
      <c r="AF15" s="91">
        <v>1670</v>
      </c>
      <c r="AG15" s="91">
        <v>1</v>
      </c>
      <c r="AH15" s="91">
        <v>175</v>
      </c>
      <c r="AI15" s="91">
        <v>2644</v>
      </c>
      <c r="AJ15" s="91">
        <v>2254</v>
      </c>
      <c r="AK15" s="91">
        <v>8791</v>
      </c>
      <c r="AL15" s="91">
        <v>2202</v>
      </c>
      <c r="AM15" s="91">
        <v>1684</v>
      </c>
      <c r="AN15" s="91">
        <v>1020</v>
      </c>
      <c r="AO15" s="91">
        <v>279</v>
      </c>
      <c r="AP15" s="91">
        <v>73</v>
      </c>
      <c r="AQ15" s="91">
        <v>11</v>
      </c>
      <c r="AR15" s="91">
        <v>4508</v>
      </c>
      <c r="AS15" s="91">
        <v>405</v>
      </c>
      <c r="AT15" s="91">
        <v>7151</v>
      </c>
      <c r="AU15" s="91">
        <v>3857</v>
      </c>
      <c r="AV15" s="91">
        <v>3211</v>
      </c>
      <c r="AW15" s="91">
        <v>2328</v>
      </c>
      <c r="AX15" s="91">
        <v>641</v>
      </c>
      <c r="AY15" s="91">
        <v>6</v>
      </c>
      <c r="AZ15" s="91">
        <v>315</v>
      </c>
      <c r="BA15" s="91">
        <v>1457</v>
      </c>
      <c r="BB15" s="91">
        <v>820</v>
      </c>
      <c r="BC15" s="91">
        <v>83</v>
      </c>
      <c r="BD15" s="91">
        <v>11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v>0</v>
      </c>
      <c r="BP15" s="91">
        <v>150</v>
      </c>
      <c r="BQ15" s="91">
        <v>2239</v>
      </c>
      <c r="BR15" s="91">
        <v>12</v>
      </c>
      <c r="BS15" s="91">
        <v>1126</v>
      </c>
      <c r="BT15" s="91">
        <v>0</v>
      </c>
      <c r="BU15" s="91">
        <v>0</v>
      </c>
      <c r="BV15" s="91">
        <v>0</v>
      </c>
      <c r="BW15" s="91">
        <v>149</v>
      </c>
      <c r="BX15" s="91">
        <v>932</v>
      </c>
      <c r="BY15" s="91">
        <v>378</v>
      </c>
      <c r="BZ15" s="91">
        <v>0</v>
      </c>
      <c r="CA15" s="91">
        <v>23</v>
      </c>
      <c r="CB15" s="91">
        <v>0</v>
      </c>
      <c r="CC15" s="91">
        <v>1</v>
      </c>
      <c r="CD15" s="91">
        <v>0</v>
      </c>
      <c r="CE15" s="91">
        <v>0</v>
      </c>
      <c r="CF15" s="91">
        <v>0</v>
      </c>
    </row>
    <row r="16" spans="1:84" ht="15">
      <c r="A16" s="130" t="s">
        <v>102</v>
      </c>
      <c r="B16" s="91">
        <v>0</v>
      </c>
      <c r="C16" s="91">
        <v>93</v>
      </c>
      <c r="D16" s="91">
        <v>1</v>
      </c>
      <c r="E16" s="91">
        <v>13</v>
      </c>
      <c r="F16" s="91">
        <v>3</v>
      </c>
      <c r="G16" s="91">
        <v>5</v>
      </c>
      <c r="H16" s="91">
        <v>3</v>
      </c>
      <c r="I16" s="91">
        <v>1</v>
      </c>
      <c r="J16" s="91">
        <v>0</v>
      </c>
      <c r="K16" s="91">
        <v>14</v>
      </c>
      <c r="L16" s="91">
        <v>4</v>
      </c>
      <c r="M16" s="91">
        <v>67</v>
      </c>
      <c r="N16" s="91">
        <v>30</v>
      </c>
      <c r="O16" s="91">
        <v>251</v>
      </c>
      <c r="P16" s="91">
        <v>65</v>
      </c>
      <c r="Q16" s="91">
        <v>2</v>
      </c>
      <c r="R16" s="91">
        <v>1</v>
      </c>
      <c r="S16" s="91">
        <v>1</v>
      </c>
      <c r="T16" s="91">
        <v>1</v>
      </c>
      <c r="U16" s="91">
        <v>6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7454</v>
      </c>
      <c r="AC16" s="91">
        <v>7458</v>
      </c>
      <c r="AD16" s="91">
        <v>1943</v>
      </c>
      <c r="AE16" s="91">
        <v>288</v>
      </c>
      <c r="AF16" s="91">
        <v>27736</v>
      </c>
      <c r="AG16" s="91">
        <v>939</v>
      </c>
      <c r="AH16" s="91">
        <v>40</v>
      </c>
      <c r="AI16" s="91">
        <v>6619</v>
      </c>
      <c r="AJ16" s="91">
        <v>741</v>
      </c>
      <c r="AK16" s="91">
        <v>1447</v>
      </c>
      <c r="AL16" s="91">
        <v>58</v>
      </c>
      <c r="AM16" s="91">
        <v>1709</v>
      </c>
      <c r="AN16" s="91">
        <v>312</v>
      </c>
      <c r="AO16" s="91">
        <v>2735</v>
      </c>
      <c r="AP16" s="91">
        <v>1084</v>
      </c>
      <c r="AQ16" s="91">
        <v>194</v>
      </c>
      <c r="AR16" s="91">
        <v>37</v>
      </c>
      <c r="AS16" s="91">
        <v>35</v>
      </c>
      <c r="AT16" s="91">
        <v>83</v>
      </c>
      <c r="AU16" s="91">
        <v>77</v>
      </c>
      <c r="AV16" s="91">
        <v>66</v>
      </c>
      <c r="AW16" s="91">
        <v>29</v>
      </c>
      <c r="AX16" s="91">
        <v>26</v>
      </c>
      <c r="AY16" s="91">
        <v>0</v>
      </c>
      <c r="AZ16" s="91">
        <v>1222</v>
      </c>
      <c r="BA16" s="91">
        <v>26</v>
      </c>
      <c r="BB16" s="91">
        <v>11</v>
      </c>
      <c r="BC16" s="91">
        <v>15</v>
      </c>
      <c r="BD16" s="91">
        <v>0</v>
      </c>
      <c r="BE16" s="91">
        <v>5</v>
      </c>
      <c r="BF16" s="91">
        <v>0</v>
      </c>
      <c r="BG16" s="91">
        <v>3</v>
      </c>
      <c r="BH16" s="91">
        <v>2</v>
      </c>
      <c r="BI16" s="91">
        <v>0</v>
      </c>
      <c r="BJ16" s="91">
        <v>1</v>
      </c>
      <c r="BK16" s="91">
        <v>0</v>
      </c>
      <c r="BL16" s="91">
        <v>0</v>
      </c>
      <c r="BM16" s="91">
        <v>0</v>
      </c>
      <c r="BN16" s="91">
        <v>0</v>
      </c>
      <c r="BO16" s="91">
        <v>233</v>
      </c>
      <c r="BP16" s="91">
        <v>2</v>
      </c>
      <c r="BQ16" s="91">
        <v>70</v>
      </c>
      <c r="BR16" s="91">
        <v>0</v>
      </c>
      <c r="BS16" s="91">
        <v>0</v>
      </c>
      <c r="BT16" s="91">
        <v>0</v>
      </c>
      <c r="BU16" s="91">
        <v>0</v>
      </c>
      <c r="BV16" s="91">
        <v>0</v>
      </c>
      <c r="BW16" s="91">
        <v>1</v>
      </c>
      <c r="BX16" s="91">
        <v>4</v>
      </c>
      <c r="BY16" s="91">
        <v>3</v>
      </c>
      <c r="BZ16" s="91"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</row>
    <row r="17" spans="1:84" ht="15">
      <c r="A17" s="130" t="s">
        <v>106</v>
      </c>
      <c r="B17" s="91">
        <v>3</v>
      </c>
      <c r="C17" s="91">
        <v>0</v>
      </c>
      <c r="D17" s="91">
        <v>0</v>
      </c>
      <c r="E17" s="91">
        <v>0</v>
      </c>
      <c r="F17" s="91">
        <v>0</v>
      </c>
      <c r="G17" s="91">
        <v>32</v>
      </c>
      <c r="H17" s="91">
        <v>1</v>
      </c>
      <c r="I17" s="91">
        <v>0</v>
      </c>
      <c r="J17" s="91">
        <v>0</v>
      </c>
      <c r="K17" s="91">
        <v>2</v>
      </c>
      <c r="L17" s="91">
        <v>0</v>
      </c>
      <c r="M17" s="91">
        <v>3</v>
      </c>
      <c r="N17" s="91">
        <v>0</v>
      </c>
      <c r="O17" s="91">
        <v>0</v>
      </c>
      <c r="P17" s="91">
        <v>4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100</v>
      </c>
      <c r="Z17" s="91">
        <v>1</v>
      </c>
      <c r="AA17" s="91">
        <v>0</v>
      </c>
      <c r="AB17" s="91">
        <v>130</v>
      </c>
      <c r="AC17" s="91">
        <v>0</v>
      </c>
      <c r="AD17" s="91">
        <v>14</v>
      </c>
      <c r="AE17" s="91">
        <v>0</v>
      </c>
      <c r="AF17" s="91">
        <v>1</v>
      </c>
      <c r="AG17" s="91">
        <v>16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12</v>
      </c>
      <c r="AO17" s="91">
        <v>14</v>
      </c>
      <c r="AP17" s="91">
        <v>0</v>
      </c>
      <c r="AQ17" s="91">
        <v>0</v>
      </c>
      <c r="AR17" s="91">
        <v>0</v>
      </c>
      <c r="AS17" s="91">
        <v>54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11</v>
      </c>
      <c r="BB17" s="91">
        <v>0</v>
      </c>
      <c r="BC17" s="91">
        <v>0</v>
      </c>
      <c r="BD17" s="91">
        <v>32</v>
      </c>
      <c r="BE17" s="91">
        <v>53627</v>
      </c>
      <c r="BF17" s="91">
        <v>53360</v>
      </c>
      <c r="BG17" s="91">
        <v>238375</v>
      </c>
      <c r="BH17" s="91">
        <v>3094</v>
      </c>
      <c r="BI17" s="91">
        <v>0</v>
      </c>
      <c r="BJ17" s="91">
        <v>1283</v>
      </c>
      <c r="BK17" s="91">
        <v>35972</v>
      </c>
      <c r="BL17" s="91">
        <v>68513</v>
      </c>
      <c r="BM17" s="91">
        <v>38458</v>
      </c>
      <c r="BN17" s="91">
        <v>0</v>
      </c>
      <c r="BO17" s="91">
        <v>0</v>
      </c>
      <c r="BP17" s="91">
        <v>0</v>
      </c>
      <c r="BQ17" s="91">
        <v>25</v>
      </c>
      <c r="BR17" s="91">
        <v>0</v>
      </c>
      <c r="BS17" s="91">
        <v>2</v>
      </c>
      <c r="BT17" s="91">
        <v>0</v>
      </c>
      <c r="BU17" s="91">
        <v>0</v>
      </c>
      <c r="BV17" s="91">
        <v>24</v>
      </c>
      <c r="BW17" s="91">
        <v>7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</row>
    <row r="18" spans="1:84" ht="15">
      <c r="A18" s="130" t="s">
        <v>108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26</v>
      </c>
      <c r="H18" s="91">
        <v>0</v>
      </c>
      <c r="I18" s="91">
        <v>0</v>
      </c>
      <c r="J18" s="91">
        <v>0</v>
      </c>
      <c r="K18" s="91">
        <v>27</v>
      </c>
      <c r="L18" s="91">
        <v>20</v>
      </c>
      <c r="M18" s="91">
        <v>46</v>
      </c>
      <c r="N18" s="91">
        <v>200</v>
      </c>
      <c r="O18" s="91">
        <v>405</v>
      </c>
      <c r="P18" s="91">
        <v>57</v>
      </c>
      <c r="Q18" s="91">
        <v>30</v>
      </c>
      <c r="R18" s="91">
        <v>1</v>
      </c>
      <c r="S18" s="91">
        <v>321</v>
      </c>
      <c r="T18" s="91">
        <v>1</v>
      </c>
      <c r="U18" s="91">
        <v>39</v>
      </c>
      <c r="V18" s="91">
        <v>0</v>
      </c>
      <c r="W18" s="91">
        <v>0</v>
      </c>
      <c r="X18" s="91">
        <v>0</v>
      </c>
      <c r="Y18" s="91">
        <v>0</v>
      </c>
      <c r="Z18" s="91">
        <v>40</v>
      </c>
      <c r="AA18" s="91">
        <v>0</v>
      </c>
      <c r="AB18" s="91">
        <v>18522</v>
      </c>
      <c r="AC18" s="91">
        <v>44841</v>
      </c>
      <c r="AD18" s="91">
        <v>12497</v>
      </c>
      <c r="AE18" s="91">
        <v>2572</v>
      </c>
      <c r="AF18" s="91">
        <v>1010</v>
      </c>
      <c r="AG18" s="91">
        <v>0</v>
      </c>
      <c r="AH18" s="91">
        <v>140</v>
      </c>
      <c r="AI18" s="91">
        <v>0</v>
      </c>
      <c r="AJ18" s="91">
        <v>657</v>
      </c>
      <c r="AK18" s="91">
        <v>4554</v>
      </c>
      <c r="AL18" s="91">
        <v>1137</v>
      </c>
      <c r="AM18" s="91">
        <v>896</v>
      </c>
      <c r="AN18" s="91">
        <v>585</v>
      </c>
      <c r="AO18" s="91">
        <v>54</v>
      </c>
      <c r="AP18" s="91">
        <v>22</v>
      </c>
      <c r="AQ18" s="91">
        <v>14</v>
      </c>
      <c r="AR18" s="91">
        <v>1816</v>
      </c>
      <c r="AS18" s="91">
        <v>164</v>
      </c>
      <c r="AT18" s="91">
        <v>4529</v>
      </c>
      <c r="AU18" s="91">
        <v>2079</v>
      </c>
      <c r="AV18" s="91">
        <v>1930</v>
      </c>
      <c r="AW18" s="91">
        <v>1215</v>
      </c>
      <c r="AX18" s="91">
        <v>131</v>
      </c>
      <c r="AY18" s="91">
        <v>1</v>
      </c>
      <c r="AZ18" s="91">
        <v>122</v>
      </c>
      <c r="BA18" s="91">
        <v>370</v>
      </c>
      <c r="BB18" s="91">
        <v>388</v>
      </c>
      <c r="BC18" s="91">
        <v>242</v>
      </c>
      <c r="BD18" s="91">
        <v>0</v>
      </c>
      <c r="BE18" s="91">
        <v>57862</v>
      </c>
      <c r="BF18" s="91">
        <v>48771</v>
      </c>
      <c r="BG18" s="91">
        <v>271529</v>
      </c>
      <c r="BH18" s="91">
        <v>1453</v>
      </c>
      <c r="BI18" s="91">
        <v>0</v>
      </c>
      <c r="BJ18" s="91">
        <v>2641</v>
      </c>
      <c r="BK18" s="91">
        <v>7974</v>
      </c>
      <c r="BL18" s="91">
        <v>171530</v>
      </c>
      <c r="BM18" s="91">
        <v>12834</v>
      </c>
      <c r="BN18" s="91">
        <v>16484</v>
      </c>
      <c r="BO18" s="91">
        <v>0</v>
      </c>
      <c r="BP18" s="91">
        <v>48</v>
      </c>
      <c r="BQ18" s="91">
        <v>774</v>
      </c>
      <c r="BR18" s="91">
        <v>98</v>
      </c>
      <c r="BS18" s="91">
        <v>511</v>
      </c>
      <c r="BT18" s="91">
        <v>105</v>
      </c>
      <c r="BU18" s="91">
        <v>0</v>
      </c>
      <c r="BV18" s="91">
        <v>0</v>
      </c>
      <c r="BW18" s="91">
        <v>0</v>
      </c>
      <c r="BX18" s="91">
        <v>216</v>
      </c>
      <c r="BY18" s="91">
        <v>128</v>
      </c>
      <c r="BZ18" s="91">
        <v>0</v>
      </c>
      <c r="CA18" s="91">
        <v>36</v>
      </c>
      <c r="CB18" s="91">
        <v>0</v>
      </c>
      <c r="CC18" s="91">
        <v>0</v>
      </c>
      <c r="CD18" s="91">
        <v>0</v>
      </c>
      <c r="CE18" s="91">
        <v>0</v>
      </c>
      <c r="CF18" s="91">
        <v>8</v>
      </c>
    </row>
    <row r="19" spans="1:84" ht="15">
      <c r="A19" s="130" t="s">
        <v>112</v>
      </c>
      <c r="B19" s="91">
        <v>3</v>
      </c>
      <c r="C19" s="91">
        <v>0</v>
      </c>
      <c r="D19" s="91">
        <v>0</v>
      </c>
      <c r="E19" s="91">
        <v>0</v>
      </c>
      <c r="F19" s="91">
        <v>0</v>
      </c>
      <c r="G19" s="91">
        <v>16</v>
      </c>
      <c r="H19" s="91">
        <v>0</v>
      </c>
      <c r="I19" s="91">
        <v>0</v>
      </c>
      <c r="J19" s="91">
        <v>0</v>
      </c>
      <c r="K19" s="91">
        <v>476</v>
      </c>
      <c r="L19" s="91">
        <v>54</v>
      </c>
      <c r="M19" s="91">
        <v>364</v>
      </c>
      <c r="N19" s="91">
        <v>3</v>
      </c>
      <c r="O19" s="91">
        <v>1420</v>
      </c>
      <c r="P19" s="91">
        <v>79</v>
      </c>
      <c r="Q19" s="91">
        <v>22</v>
      </c>
      <c r="R19" s="91">
        <v>67</v>
      </c>
      <c r="S19" s="91">
        <v>312</v>
      </c>
      <c r="T19" s="91">
        <v>27</v>
      </c>
      <c r="U19" s="91">
        <v>656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42896</v>
      </c>
      <c r="AC19" s="91">
        <v>83682</v>
      </c>
      <c r="AD19" s="91">
        <v>32161</v>
      </c>
      <c r="AE19" s="91">
        <v>7161</v>
      </c>
      <c r="AF19" s="91">
        <v>3375</v>
      </c>
      <c r="AG19" s="91">
        <v>3</v>
      </c>
      <c r="AH19" s="91">
        <v>305</v>
      </c>
      <c r="AI19" s="91">
        <v>6318</v>
      </c>
      <c r="AJ19" s="91">
        <v>2782</v>
      </c>
      <c r="AK19" s="91">
        <v>11567</v>
      </c>
      <c r="AL19" s="91">
        <v>3429</v>
      </c>
      <c r="AM19" s="91">
        <v>2647</v>
      </c>
      <c r="AN19" s="91">
        <v>1226</v>
      </c>
      <c r="AO19" s="91">
        <v>189</v>
      </c>
      <c r="AP19" s="91">
        <v>100</v>
      </c>
      <c r="AQ19" s="91">
        <v>164</v>
      </c>
      <c r="AR19" s="91">
        <v>3538</v>
      </c>
      <c r="AS19" s="91">
        <v>237</v>
      </c>
      <c r="AT19" s="91">
        <v>6748</v>
      </c>
      <c r="AU19" s="91">
        <v>4880</v>
      </c>
      <c r="AV19" s="91">
        <v>2418</v>
      </c>
      <c r="AW19" s="91">
        <v>2650</v>
      </c>
      <c r="AX19" s="91">
        <v>655</v>
      </c>
      <c r="AY19" s="91">
        <v>3</v>
      </c>
      <c r="AZ19" s="91">
        <v>129</v>
      </c>
      <c r="BA19" s="91">
        <v>1213</v>
      </c>
      <c r="BB19" s="91">
        <v>990</v>
      </c>
      <c r="BC19" s="91">
        <v>120</v>
      </c>
      <c r="BD19" s="91">
        <v>135</v>
      </c>
      <c r="BE19" s="91">
        <v>7</v>
      </c>
      <c r="BF19" s="91">
        <v>2</v>
      </c>
      <c r="BG19" s="91">
        <v>0</v>
      </c>
      <c r="BH19" s="91">
        <v>27</v>
      </c>
      <c r="BI19" s="91">
        <v>4</v>
      </c>
      <c r="BJ19" s="91">
        <v>0</v>
      </c>
      <c r="BK19" s="91">
        <v>0</v>
      </c>
      <c r="BL19" s="91">
        <v>1944</v>
      </c>
      <c r="BM19" s="91">
        <v>0</v>
      </c>
      <c r="BN19" s="91">
        <v>0</v>
      </c>
      <c r="BO19" s="91">
        <v>1191</v>
      </c>
      <c r="BP19" s="91">
        <v>203</v>
      </c>
      <c r="BQ19" s="91">
        <v>2769</v>
      </c>
      <c r="BR19" s="91">
        <v>38</v>
      </c>
      <c r="BS19" s="91">
        <v>335</v>
      </c>
      <c r="BT19" s="91">
        <v>0</v>
      </c>
      <c r="BU19" s="91">
        <v>0</v>
      </c>
      <c r="BV19" s="91">
        <v>148</v>
      </c>
      <c r="BW19" s="91">
        <v>29</v>
      </c>
      <c r="BX19" s="91">
        <v>853</v>
      </c>
      <c r="BY19" s="91">
        <v>295</v>
      </c>
      <c r="BZ19" s="91">
        <v>77</v>
      </c>
      <c r="CA19" s="91">
        <v>20</v>
      </c>
      <c r="CB19" s="91">
        <v>0</v>
      </c>
      <c r="CC19" s="91">
        <v>0</v>
      </c>
      <c r="CD19" s="91">
        <v>0</v>
      </c>
      <c r="CE19" s="91">
        <v>0</v>
      </c>
      <c r="CF19" s="91">
        <v>0</v>
      </c>
    </row>
    <row r="20" spans="1:84" ht="15">
      <c r="A20" s="130" t="s">
        <v>39</v>
      </c>
      <c r="B20" s="91">
        <v>11</v>
      </c>
      <c r="C20" s="91">
        <v>0</v>
      </c>
      <c r="D20" s="91">
        <v>3</v>
      </c>
      <c r="E20" s="91">
        <v>7</v>
      </c>
      <c r="F20" s="91">
        <v>4</v>
      </c>
      <c r="G20" s="91">
        <v>8</v>
      </c>
      <c r="H20" s="91">
        <v>4</v>
      </c>
      <c r="I20" s="91">
        <v>1</v>
      </c>
      <c r="J20" s="91">
        <v>11</v>
      </c>
      <c r="K20" s="91">
        <v>44</v>
      </c>
      <c r="L20" s="91">
        <v>244</v>
      </c>
      <c r="M20" s="91">
        <v>97</v>
      </c>
      <c r="N20" s="91">
        <v>378</v>
      </c>
      <c r="O20" s="91">
        <v>613</v>
      </c>
      <c r="P20" s="91">
        <v>2431</v>
      </c>
      <c r="Q20" s="91">
        <v>971</v>
      </c>
      <c r="R20" s="91">
        <v>117</v>
      </c>
      <c r="S20" s="91">
        <v>8561</v>
      </c>
      <c r="T20" s="91">
        <v>539</v>
      </c>
      <c r="U20" s="91">
        <v>332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99</v>
      </c>
      <c r="AB20" s="91">
        <v>3382</v>
      </c>
      <c r="AC20" s="91">
        <v>9353</v>
      </c>
      <c r="AD20" s="91">
        <v>2841</v>
      </c>
      <c r="AE20" s="91">
        <v>368</v>
      </c>
      <c r="AF20" s="91">
        <v>474</v>
      </c>
      <c r="AG20" s="91">
        <v>4</v>
      </c>
      <c r="AH20" s="91">
        <v>18</v>
      </c>
      <c r="AI20" s="91">
        <v>4505</v>
      </c>
      <c r="AJ20" s="91">
        <v>181</v>
      </c>
      <c r="AK20" s="91">
        <v>2584</v>
      </c>
      <c r="AL20" s="91">
        <v>62</v>
      </c>
      <c r="AM20" s="91">
        <v>401</v>
      </c>
      <c r="AN20" s="91">
        <v>218</v>
      </c>
      <c r="AO20" s="91">
        <v>67</v>
      </c>
      <c r="AP20" s="91">
        <v>18</v>
      </c>
      <c r="AQ20" s="91">
        <v>360</v>
      </c>
      <c r="AR20" s="91">
        <v>590</v>
      </c>
      <c r="AS20" s="91">
        <v>23</v>
      </c>
      <c r="AT20" s="91">
        <v>1465</v>
      </c>
      <c r="AU20" s="91">
        <v>323</v>
      </c>
      <c r="AV20" s="91">
        <v>881</v>
      </c>
      <c r="AW20" s="91">
        <v>297</v>
      </c>
      <c r="AX20" s="91">
        <v>298</v>
      </c>
      <c r="AY20" s="91">
        <v>5</v>
      </c>
      <c r="AZ20" s="91">
        <v>2687</v>
      </c>
      <c r="BA20" s="91">
        <v>763</v>
      </c>
      <c r="BB20" s="91">
        <v>371</v>
      </c>
      <c r="BC20" s="91">
        <v>123</v>
      </c>
      <c r="BD20" s="91">
        <v>0</v>
      </c>
      <c r="BE20" s="91">
        <v>1</v>
      </c>
      <c r="BF20" s="91">
        <v>1</v>
      </c>
      <c r="BG20" s="91">
        <v>24</v>
      </c>
      <c r="BH20" s="91">
        <v>0</v>
      </c>
      <c r="BI20" s="91">
        <v>30</v>
      </c>
      <c r="BJ20" s="91">
        <v>0</v>
      </c>
      <c r="BK20" s="91">
        <v>85</v>
      </c>
      <c r="BL20" s="91">
        <v>23</v>
      </c>
      <c r="BM20" s="91">
        <v>0</v>
      </c>
      <c r="BN20" s="91">
        <v>2</v>
      </c>
      <c r="BO20" s="91">
        <v>0</v>
      </c>
      <c r="BP20" s="91">
        <v>53</v>
      </c>
      <c r="BQ20" s="91">
        <v>860</v>
      </c>
      <c r="BR20" s="91">
        <v>434</v>
      </c>
      <c r="BS20" s="91">
        <v>8851</v>
      </c>
      <c r="BT20" s="91">
        <v>58</v>
      </c>
      <c r="BU20" s="91">
        <v>95</v>
      </c>
      <c r="BV20" s="91">
        <v>1257</v>
      </c>
      <c r="BW20" s="91">
        <v>1641</v>
      </c>
      <c r="BX20" s="91">
        <v>178</v>
      </c>
      <c r="BY20" s="91">
        <v>15</v>
      </c>
      <c r="BZ20" s="91">
        <v>39</v>
      </c>
      <c r="CA20" s="91">
        <v>2</v>
      </c>
      <c r="CB20" s="91">
        <v>0</v>
      </c>
      <c r="CC20" s="91">
        <v>0</v>
      </c>
      <c r="CD20" s="91">
        <v>0</v>
      </c>
      <c r="CE20" s="91">
        <v>0</v>
      </c>
      <c r="CF20" s="91">
        <v>0</v>
      </c>
    </row>
    <row r="21" spans="1:84" ht="15">
      <c r="A21" s="130" t="s">
        <v>114</v>
      </c>
      <c r="B21" s="91">
        <v>1</v>
      </c>
      <c r="C21" s="91">
        <v>0</v>
      </c>
      <c r="D21" s="91">
        <v>2</v>
      </c>
      <c r="E21" s="91">
        <v>4</v>
      </c>
      <c r="F21" s="91">
        <v>0</v>
      </c>
      <c r="G21" s="91">
        <v>1</v>
      </c>
      <c r="H21" s="91">
        <v>2</v>
      </c>
      <c r="I21" s="91">
        <v>1</v>
      </c>
      <c r="J21" s="91">
        <v>0</v>
      </c>
      <c r="K21" s="91">
        <v>11</v>
      </c>
      <c r="L21" s="91">
        <v>0</v>
      </c>
      <c r="M21" s="91">
        <v>48</v>
      </c>
      <c r="N21" s="91">
        <v>0</v>
      </c>
      <c r="O21" s="91">
        <v>39</v>
      </c>
      <c r="P21" s="91">
        <v>15</v>
      </c>
      <c r="Q21" s="91">
        <v>2</v>
      </c>
      <c r="R21" s="91">
        <v>0</v>
      </c>
      <c r="S21" s="91">
        <v>193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8553</v>
      </c>
      <c r="AC21" s="91">
        <v>23626</v>
      </c>
      <c r="AD21" s="91">
        <v>6491</v>
      </c>
      <c r="AE21" s="91">
        <v>1679</v>
      </c>
      <c r="AF21" s="91">
        <v>985</v>
      </c>
      <c r="AG21" s="91">
        <v>0</v>
      </c>
      <c r="AH21" s="91">
        <v>101</v>
      </c>
      <c r="AI21" s="91">
        <v>445</v>
      </c>
      <c r="AJ21" s="91">
        <v>261</v>
      </c>
      <c r="AK21" s="91">
        <v>2698</v>
      </c>
      <c r="AL21" s="91">
        <v>422</v>
      </c>
      <c r="AM21" s="91">
        <v>447</v>
      </c>
      <c r="AN21" s="91">
        <v>479</v>
      </c>
      <c r="AO21" s="91">
        <v>12</v>
      </c>
      <c r="AP21" s="91">
        <v>15</v>
      </c>
      <c r="AQ21" s="91">
        <v>0</v>
      </c>
      <c r="AR21" s="91">
        <v>2407</v>
      </c>
      <c r="AS21" s="91">
        <v>107</v>
      </c>
      <c r="AT21" s="91">
        <v>5085</v>
      </c>
      <c r="AU21" s="91">
        <v>2050</v>
      </c>
      <c r="AV21" s="91">
        <v>2127</v>
      </c>
      <c r="AW21" s="91">
        <v>1766</v>
      </c>
      <c r="AX21" s="91">
        <v>389</v>
      </c>
      <c r="AY21" s="91">
        <v>0</v>
      </c>
      <c r="AZ21" s="91">
        <v>4407</v>
      </c>
      <c r="BA21" s="91">
        <v>789</v>
      </c>
      <c r="BB21" s="91">
        <v>368</v>
      </c>
      <c r="BC21" s="91">
        <v>46</v>
      </c>
      <c r="BD21" s="91">
        <v>118</v>
      </c>
      <c r="BE21" s="91">
        <v>1</v>
      </c>
      <c r="BF21" s="91">
        <v>0</v>
      </c>
      <c r="BG21" s="91">
        <v>1</v>
      </c>
      <c r="BH21" s="91">
        <v>0</v>
      </c>
      <c r="BI21" s="91">
        <v>1</v>
      </c>
      <c r="BJ21" s="91">
        <v>0</v>
      </c>
      <c r="BK21" s="91">
        <v>1</v>
      </c>
      <c r="BL21" s="91">
        <v>0</v>
      </c>
      <c r="BM21" s="91">
        <v>0</v>
      </c>
      <c r="BN21" s="91">
        <v>24683</v>
      </c>
      <c r="BO21" s="91">
        <v>0</v>
      </c>
      <c r="BP21" s="91">
        <v>30</v>
      </c>
      <c r="BQ21" s="91">
        <v>284</v>
      </c>
      <c r="BR21" s="91">
        <v>72</v>
      </c>
      <c r="BS21" s="91">
        <v>427</v>
      </c>
      <c r="BT21" s="91">
        <v>9</v>
      </c>
      <c r="BU21" s="91">
        <v>37</v>
      </c>
      <c r="BV21" s="91">
        <v>670</v>
      </c>
      <c r="BW21" s="91">
        <v>0</v>
      </c>
      <c r="BX21" s="91">
        <v>33</v>
      </c>
      <c r="BY21" s="91">
        <v>37</v>
      </c>
      <c r="BZ21" s="91">
        <v>0</v>
      </c>
      <c r="CA21" s="91">
        <v>5</v>
      </c>
      <c r="CB21" s="91">
        <v>373</v>
      </c>
      <c r="CC21" s="91">
        <v>74</v>
      </c>
      <c r="CD21" s="91">
        <v>29</v>
      </c>
      <c r="CE21" s="91">
        <v>341</v>
      </c>
      <c r="CF21" s="91">
        <v>148</v>
      </c>
    </row>
    <row r="22" spans="1:84" ht="15">
      <c r="A22" s="130" t="s">
        <v>3</v>
      </c>
      <c r="B22" s="91">
        <v>43</v>
      </c>
      <c r="C22" s="91">
        <v>0</v>
      </c>
      <c r="D22" s="91">
        <v>4</v>
      </c>
      <c r="E22" s="91">
        <v>0</v>
      </c>
      <c r="F22" s="91">
        <v>0</v>
      </c>
      <c r="G22" s="91">
        <v>423</v>
      </c>
      <c r="H22" s="91">
        <v>23</v>
      </c>
      <c r="I22" s="91">
        <v>2</v>
      </c>
      <c r="J22" s="91">
        <v>0</v>
      </c>
      <c r="K22" s="91">
        <v>938</v>
      </c>
      <c r="L22" s="91">
        <v>213</v>
      </c>
      <c r="M22" s="91">
        <v>1078</v>
      </c>
      <c r="N22" s="91">
        <v>254</v>
      </c>
      <c r="O22" s="91">
        <v>2061</v>
      </c>
      <c r="P22" s="91">
        <v>555</v>
      </c>
      <c r="Q22" s="91">
        <v>290</v>
      </c>
      <c r="R22" s="91">
        <v>547</v>
      </c>
      <c r="S22" s="91">
        <v>4820</v>
      </c>
      <c r="T22" s="91">
        <v>301</v>
      </c>
      <c r="U22" s="91">
        <v>1685</v>
      </c>
      <c r="V22" s="91">
        <v>14</v>
      </c>
      <c r="W22" s="91">
        <v>68</v>
      </c>
      <c r="X22" s="91">
        <v>0</v>
      </c>
      <c r="Y22" s="91">
        <v>51688</v>
      </c>
      <c r="Z22" s="91">
        <v>0</v>
      </c>
      <c r="AA22" s="91">
        <v>5543</v>
      </c>
      <c r="AB22" s="91">
        <v>92259</v>
      </c>
      <c r="AC22" s="91">
        <v>175132</v>
      </c>
      <c r="AD22" s="91">
        <v>78872</v>
      </c>
      <c r="AE22" s="91">
        <v>14122</v>
      </c>
      <c r="AF22" s="91">
        <v>8596</v>
      </c>
      <c r="AG22" s="91">
        <v>36</v>
      </c>
      <c r="AH22" s="91">
        <v>871</v>
      </c>
      <c r="AI22" s="91">
        <v>42827</v>
      </c>
      <c r="AJ22" s="91">
        <v>5101</v>
      </c>
      <c r="AK22" s="91">
        <v>63279</v>
      </c>
      <c r="AL22" s="91">
        <v>9378</v>
      </c>
      <c r="AM22" s="91">
        <v>9508</v>
      </c>
      <c r="AN22" s="91">
        <v>5501</v>
      </c>
      <c r="AO22" s="91">
        <v>566</v>
      </c>
      <c r="AP22" s="91">
        <v>488</v>
      </c>
      <c r="AQ22" s="91">
        <v>6568</v>
      </c>
      <c r="AR22" s="91">
        <v>24331</v>
      </c>
      <c r="AS22" s="91">
        <v>908</v>
      </c>
      <c r="AT22" s="91">
        <v>44764</v>
      </c>
      <c r="AU22" s="91">
        <v>12326</v>
      </c>
      <c r="AV22" s="91">
        <v>20960</v>
      </c>
      <c r="AW22" s="91">
        <v>9931</v>
      </c>
      <c r="AX22" s="91">
        <v>8114</v>
      </c>
      <c r="AY22" s="91">
        <v>84</v>
      </c>
      <c r="AZ22" s="91">
        <v>44328</v>
      </c>
      <c r="BA22" s="91">
        <v>11816</v>
      </c>
      <c r="BB22" s="91">
        <v>5259</v>
      </c>
      <c r="BC22" s="91">
        <v>634</v>
      </c>
      <c r="BD22" s="91">
        <v>5882</v>
      </c>
      <c r="BE22" s="91">
        <v>135328</v>
      </c>
      <c r="BF22" s="91">
        <v>116858</v>
      </c>
      <c r="BG22" s="91">
        <v>466107</v>
      </c>
      <c r="BH22" s="91">
        <v>3120</v>
      </c>
      <c r="BI22" s="91">
        <v>1417</v>
      </c>
      <c r="BJ22" s="91">
        <v>13658</v>
      </c>
      <c r="BK22" s="91">
        <v>20676</v>
      </c>
      <c r="BL22" s="91">
        <v>64542</v>
      </c>
      <c r="BM22" s="91">
        <v>40293</v>
      </c>
      <c r="BN22" s="91">
        <v>2233</v>
      </c>
      <c r="BO22" s="91">
        <v>44495</v>
      </c>
      <c r="BP22" s="91">
        <v>969</v>
      </c>
      <c r="BQ22" s="91">
        <v>13502</v>
      </c>
      <c r="BR22" s="91">
        <v>3126</v>
      </c>
      <c r="BS22" s="91">
        <v>13972</v>
      </c>
      <c r="BT22" s="91">
        <v>2607</v>
      </c>
      <c r="BU22" s="91">
        <v>4906</v>
      </c>
      <c r="BV22" s="91">
        <v>19099</v>
      </c>
      <c r="BW22" s="91">
        <v>2536</v>
      </c>
      <c r="BX22" s="91">
        <v>970</v>
      </c>
      <c r="BY22" s="91">
        <v>283</v>
      </c>
      <c r="BZ22" s="91">
        <v>142</v>
      </c>
      <c r="CA22" s="91">
        <v>80</v>
      </c>
      <c r="CB22" s="91">
        <v>1110</v>
      </c>
      <c r="CC22" s="91">
        <v>647</v>
      </c>
      <c r="CD22" s="91">
        <v>77</v>
      </c>
      <c r="CE22" s="91">
        <v>1158</v>
      </c>
      <c r="CF22" s="91">
        <v>562</v>
      </c>
    </row>
    <row r="23" spans="1:84" ht="15">
      <c r="A23" s="130" t="s">
        <v>115</v>
      </c>
      <c r="B23" s="91">
        <v>4</v>
      </c>
      <c r="C23" s="91">
        <v>42</v>
      </c>
      <c r="D23" s="91">
        <v>1</v>
      </c>
      <c r="E23" s="91">
        <v>0</v>
      </c>
      <c r="F23" s="91">
        <v>0</v>
      </c>
      <c r="G23" s="91">
        <v>97</v>
      </c>
      <c r="H23" s="91">
        <v>43</v>
      </c>
      <c r="I23" s="91">
        <v>1</v>
      </c>
      <c r="J23" s="91">
        <v>14</v>
      </c>
      <c r="K23" s="91">
        <v>176</v>
      </c>
      <c r="L23" s="91">
        <v>187</v>
      </c>
      <c r="M23" s="91">
        <v>195</v>
      </c>
      <c r="N23" s="91">
        <v>183</v>
      </c>
      <c r="O23" s="91">
        <v>906</v>
      </c>
      <c r="P23" s="91">
        <v>192</v>
      </c>
      <c r="Q23" s="91">
        <v>136</v>
      </c>
      <c r="R23" s="91">
        <v>56</v>
      </c>
      <c r="S23" s="91">
        <v>642</v>
      </c>
      <c r="T23" s="91">
        <v>189</v>
      </c>
      <c r="U23" s="91">
        <v>531</v>
      </c>
      <c r="V23" s="91">
        <v>0</v>
      </c>
      <c r="W23" s="91">
        <v>1</v>
      </c>
      <c r="X23" s="91">
        <v>0</v>
      </c>
      <c r="Y23" s="91">
        <v>23407</v>
      </c>
      <c r="Z23" s="91">
        <v>0</v>
      </c>
      <c r="AA23" s="91">
        <v>1000</v>
      </c>
      <c r="AB23" s="91">
        <v>86541</v>
      </c>
      <c r="AC23" s="91">
        <v>130402</v>
      </c>
      <c r="AD23" s="91">
        <v>59763</v>
      </c>
      <c r="AE23" s="91">
        <v>14630</v>
      </c>
      <c r="AF23" s="91">
        <v>13651</v>
      </c>
      <c r="AG23" s="91">
        <v>510</v>
      </c>
      <c r="AH23" s="91">
        <v>651</v>
      </c>
      <c r="AI23" s="91">
        <v>8134</v>
      </c>
      <c r="AJ23" s="91">
        <v>3590</v>
      </c>
      <c r="AK23" s="91">
        <v>42266</v>
      </c>
      <c r="AL23" s="91">
        <v>3904</v>
      </c>
      <c r="AM23" s="91">
        <v>5338</v>
      </c>
      <c r="AN23" s="91">
        <v>5741</v>
      </c>
      <c r="AO23" s="91">
        <v>167</v>
      </c>
      <c r="AP23" s="91">
        <v>222</v>
      </c>
      <c r="AQ23" s="91">
        <v>658</v>
      </c>
      <c r="AR23" s="91">
        <v>7038</v>
      </c>
      <c r="AS23" s="91">
        <v>509</v>
      </c>
      <c r="AT23" s="91">
        <v>8482</v>
      </c>
      <c r="AU23" s="91">
        <v>6811</v>
      </c>
      <c r="AV23" s="91">
        <v>4078</v>
      </c>
      <c r="AW23" s="91">
        <v>4692</v>
      </c>
      <c r="AX23" s="91">
        <v>602</v>
      </c>
      <c r="AY23" s="91">
        <v>2</v>
      </c>
      <c r="AZ23" s="91">
        <v>3620</v>
      </c>
      <c r="BA23" s="91">
        <v>2675</v>
      </c>
      <c r="BB23" s="91">
        <v>977</v>
      </c>
      <c r="BC23" s="91">
        <v>167</v>
      </c>
      <c r="BD23" s="91">
        <v>409</v>
      </c>
      <c r="BE23" s="91">
        <v>86036</v>
      </c>
      <c r="BF23" s="91">
        <v>63125</v>
      </c>
      <c r="BG23" s="91">
        <v>439040</v>
      </c>
      <c r="BH23" s="91">
        <v>1840</v>
      </c>
      <c r="BI23" s="91">
        <v>0</v>
      </c>
      <c r="BJ23" s="91">
        <v>9801</v>
      </c>
      <c r="BK23" s="91">
        <v>34663</v>
      </c>
      <c r="BL23" s="91">
        <v>106371</v>
      </c>
      <c r="BM23" s="91">
        <v>61007</v>
      </c>
      <c r="BN23" s="91">
        <v>15</v>
      </c>
      <c r="BO23" s="91">
        <v>2580</v>
      </c>
      <c r="BP23" s="91">
        <v>536</v>
      </c>
      <c r="BQ23" s="91">
        <v>8111</v>
      </c>
      <c r="BR23" s="91">
        <v>178</v>
      </c>
      <c r="BS23" s="91">
        <v>1175</v>
      </c>
      <c r="BT23" s="91">
        <v>286</v>
      </c>
      <c r="BU23" s="91">
        <v>893</v>
      </c>
      <c r="BV23" s="91">
        <v>2314</v>
      </c>
      <c r="BW23" s="91">
        <v>23</v>
      </c>
      <c r="BX23" s="91">
        <v>336</v>
      </c>
      <c r="BY23" s="91">
        <v>55</v>
      </c>
      <c r="BZ23" s="91">
        <v>8</v>
      </c>
      <c r="CA23" s="91">
        <v>1</v>
      </c>
      <c r="CB23" s="91">
        <v>855</v>
      </c>
      <c r="CC23" s="91">
        <v>295</v>
      </c>
      <c r="CD23" s="91">
        <v>94</v>
      </c>
      <c r="CE23" s="91">
        <v>822</v>
      </c>
      <c r="CF23" s="91">
        <v>278</v>
      </c>
    </row>
    <row r="24" spans="1:84" ht="15">
      <c r="A24" s="130" t="s">
        <v>118</v>
      </c>
      <c r="B24" s="91">
        <v>3</v>
      </c>
      <c r="C24" s="91">
        <v>0</v>
      </c>
      <c r="D24" s="91">
        <v>0</v>
      </c>
      <c r="E24" s="91">
        <v>0</v>
      </c>
      <c r="F24" s="91">
        <v>0</v>
      </c>
      <c r="G24" s="91">
        <v>77</v>
      </c>
      <c r="H24" s="91">
        <v>0</v>
      </c>
      <c r="I24" s="91">
        <v>0</v>
      </c>
      <c r="J24" s="91">
        <v>0</v>
      </c>
      <c r="K24" s="91">
        <v>34</v>
      </c>
      <c r="L24" s="91">
        <v>0</v>
      </c>
      <c r="M24" s="91">
        <v>11</v>
      </c>
      <c r="N24" s="91">
        <v>1</v>
      </c>
      <c r="O24" s="91">
        <v>73</v>
      </c>
      <c r="P24" s="91">
        <v>5</v>
      </c>
      <c r="Q24" s="91">
        <v>3</v>
      </c>
      <c r="R24" s="91">
        <v>3</v>
      </c>
      <c r="S24" s="91">
        <v>211</v>
      </c>
      <c r="T24" s="91">
        <v>1</v>
      </c>
      <c r="U24" s="91">
        <v>97</v>
      </c>
      <c r="V24" s="91">
        <v>2</v>
      </c>
      <c r="W24" s="91">
        <v>7</v>
      </c>
      <c r="X24" s="91">
        <v>0</v>
      </c>
      <c r="Y24" s="91">
        <v>0</v>
      </c>
      <c r="Z24" s="91">
        <v>0</v>
      </c>
      <c r="AA24" s="91">
        <v>166</v>
      </c>
      <c r="AB24" s="91">
        <v>5202</v>
      </c>
      <c r="AC24" s="91">
        <v>10010</v>
      </c>
      <c r="AD24" s="91">
        <v>4666</v>
      </c>
      <c r="AE24" s="91">
        <v>578</v>
      </c>
      <c r="AF24" s="91">
        <v>828</v>
      </c>
      <c r="AG24" s="91">
        <v>37</v>
      </c>
      <c r="AH24" s="91">
        <v>23</v>
      </c>
      <c r="AI24" s="91">
        <v>2323</v>
      </c>
      <c r="AJ24" s="91">
        <v>296</v>
      </c>
      <c r="AK24" s="91">
        <v>574</v>
      </c>
      <c r="AL24" s="91">
        <v>50</v>
      </c>
      <c r="AM24" s="91">
        <v>334</v>
      </c>
      <c r="AN24" s="91">
        <v>268</v>
      </c>
      <c r="AO24" s="91">
        <v>59</v>
      </c>
      <c r="AP24" s="91">
        <v>15</v>
      </c>
      <c r="AQ24" s="91">
        <v>1</v>
      </c>
      <c r="AR24" s="91">
        <v>1724</v>
      </c>
      <c r="AS24" s="91">
        <v>129</v>
      </c>
      <c r="AT24" s="91">
        <v>1435</v>
      </c>
      <c r="AU24" s="91">
        <v>272</v>
      </c>
      <c r="AV24" s="91">
        <v>1142</v>
      </c>
      <c r="AW24" s="91">
        <v>136</v>
      </c>
      <c r="AX24" s="91">
        <v>203</v>
      </c>
      <c r="AY24" s="91">
        <v>2</v>
      </c>
      <c r="AZ24" s="91">
        <v>16083</v>
      </c>
      <c r="BA24" s="91">
        <v>425</v>
      </c>
      <c r="BB24" s="91">
        <v>84</v>
      </c>
      <c r="BC24" s="91">
        <v>9</v>
      </c>
      <c r="BD24" s="91">
        <v>0</v>
      </c>
      <c r="BE24" s="91">
        <v>1</v>
      </c>
      <c r="BF24" s="91">
        <v>124</v>
      </c>
      <c r="BG24" s="91">
        <v>163</v>
      </c>
      <c r="BH24" s="91">
        <v>2</v>
      </c>
      <c r="BI24" s="91">
        <v>253</v>
      </c>
      <c r="BJ24" s="91">
        <v>0</v>
      </c>
      <c r="BK24" s="91">
        <v>0</v>
      </c>
      <c r="BL24" s="91">
        <v>0</v>
      </c>
      <c r="BM24" s="91">
        <v>0</v>
      </c>
      <c r="BN24" s="91">
        <v>0</v>
      </c>
      <c r="BO24" s="91">
        <v>0</v>
      </c>
      <c r="BP24" s="91">
        <v>1</v>
      </c>
      <c r="BQ24" s="91">
        <v>126</v>
      </c>
      <c r="BR24" s="91">
        <v>0</v>
      </c>
      <c r="BS24" s="91">
        <v>7</v>
      </c>
      <c r="BT24" s="91">
        <v>0</v>
      </c>
      <c r="BU24" s="91">
        <v>0</v>
      </c>
      <c r="BV24" s="91">
        <v>0</v>
      </c>
      <c r="BW24" s="91">
        <v>0</v>
      </c>
      <c r="BX24" s="91">
        <v>61</v>
      </c>
      <c r="BY24" s="91">
        <v>58</v>
      </c>
      <c r="BZ24" s="91">
        <v>0</v>
      </c>
      <c r="CA24" s="91">
        <v>5</v>
      </c>
      <c r="CB24" s="91">
        <v>0</v>
      </c>
      <c r="CC24" s="91">
        <v>0</v>
      </c>
      <c r="CD24" s="91">
        <v>0</v>
      </c>
      <c r="CE24" s="91">
        <v>0</v>
      </c>
      <c r="CF24" s="91">
        <v>0</v>
      </c>
    </row>
    <row r="25" spans="1:84" ht="15">
      <c r="A25" s="130" t="s">
        <v>98</v>
      </c>
      <c r="B25" s="91">
        <v>178</v>
      </c>
      <c r="C25" s="91">
        <v>0</v>
      </c>
      <c r="D25" s="91">
        <v>1</v>
      </c>
      <c r="E25" s="91">
        <v>0</v>
      </c>
      <c r="F25" s="91">
        <v>1</v>
      </c>
      <c r="G25" s="91">
        <v>1207</v>
      </c>
      <c r="H25" s="91">
        <v>1</v>
      </c>
      <c r="I25" s="91">
        <v>4</v>
      </c>
      <c r="J25" s="91">
        <v>4</v>
      </c>
      <c r="K25" s="91">
        <v>5290</v>
      </c>
      <c r="L25" s="91">
        <v>168</v>
      </c>
      <c r="M25" s="91">
        <v>8793</v>
      </c>
      <c r="N25" s="91">
        <v>177</v>
      </c>
      <c r="O25" s="91">
        <v>1384</v>
      </c>
      <c r="P25" s="91">
        <v>819</v>
      </c>
      <c r="Q25" s="91">
        <v>170</v>
      </c>
      <c r="R25" s="91">
        <v>926</v>
      </c>
      <c r="S25" s="91">
        <v>1550</v>
      </c>
      <c r="T25" s="91">
        <v>548</v>
      </c>
      <c r="U25" s="91">
        <v>13917</v>
      </c>
      <c r="V25" s="91">
        <v>24238</v>
      </c>
      <c r="W25" s="91">
        <v>0</v>
      </c>
      <c r="X25" s="91">
        <v>0</v>
      </c>
      <c r="Y25" s="91">
        <v>0</v>
      </c>
      <c r="Z25" s="91">
        <v>0</v>
      </c>
      <c r="AA25" s="91">
        <v>11116</v>
      </c>
      <c r="AB25" s="91">
        <v>7633</v>
      </c>
      <c r="AC25" s="91">
        <v>9825</v>
      </c>
      <c r="AD25" s="91">
        <v>4554</v>
      </c>
      <c r="AE25" s="91">
        <v>857</v>
      </c>
      <c r="AF25" s="91">
        <v>864</v>
      </c>
      <c r="AG25" s="91">
        <v>29</v>
      </c>
      <c r="AH25" s="91">
        <v>34</v>
      </c>
      <c r="AI25" s="91">
        <v>4132</v>
      </c>
      <c r="AJ25" s="91">
        <v>424</v>
      </c>
      <c r="AK25" s="91">
        <v>1079</v>
      </c>
      <c r="AL25" s="91">
        <v>74</v>
      </c>
      <c r="AM25" s="91">
        <v>1236</v>
      </c>
      <c r="AN25" s="91">
        <v>438</v>
      </c>
      <c r="AO25" s="91">
        <v>32</v>
      </c>
      <c r="AP25" s="91">
        <v>42</v>
      </c>
      <c r="AQ25" s="91">
        <v>546</v>
      </c>
      <c r="AR25" s="91">
        <v>1566</v>
      </c>
      <c r="AS25" s="91">
        <v>15</v>
      </c>
      <c r="AT25" s="91">
        <v>1688</v>
      </c>
      <c r="AU25" s="91">
        <v>44</v>
      </c>
      <c r="AV25" s="91">
        <v>1072</v>
      </c>
      <c r="AW25" s="91">
        <v>275</v>
      </c>
      <c r="AX25" s="91">
        <v>209</v>
      </c>
      <c r="AY25" s="91">
        <v>9</v>
      </c>
      <c r="AZ25" s="91">
        <v>4043</v>
      </c>
      <c r="BA25" s="91">
        <v>550</v>
      </c>
      <c r="BB25" s="91">
        <v>229</v>
      </c>
      <c r="BC25" s="91">
        <v>76</v>
      </c>
      <c r="BD25" s="91">
        <v>0</v>
      </c>
      <c r="BE25" s="91">
        <v>47995</v>
      </c>
      <c r="BF25" s="91">
        <v>29757</v>
      </c>
      <c r="BG25" s="91">
        <v>156404</v>
      </c>
      <c r="BH25" s="91">
        <v>233</v>
      </c>
      <c r="BI25" s="91">
        <v>2146</v>
      </c>
      <c r="BJ25" s="91">
        <v>19469</v>
      </c>
      <c r="BK25" s="91">
        <v>71241</v>
      </c>
      <c r="BL25" s="91">
        <v>23866</v>
      </c>
      <c r="BM25" s="91">
        <v>4225</v>
      </c>
      <c r="BN25" s="91">
        <v>0</v>
      </c>
      <c r="BO25" s="91">
        <v>41763</v>
      </c>
      <c r="BP25" s="91">
        <v>6</v>
      </c>
      <c r="BQ25" s="91">
        <v>260</v>
      </c>
      <c r="BR25" s="91">
        <v>9</v>
      </c>
      <c r="BS25" s="91">
        <v>386</v>
      </c>
      <c r="BT25" s="91">
        <v>0</v>
      </c>
      <c r="BU25" s="91">
        <v>0</v>
      </c>
      <c r="BV25" s="91">
        <v>2</v>
      </c>
      <c r="BW25" s="91">
        <v>112</v>
      </c>
      <c r="BX25" s="91">
        <v>22</v>
      </c>
      <c r="BY25" s="91">
        <v>8</v>
      </c>
      <c r="BZ25" s="91">
        <v>0</v>
      </c>
      <c r="CA25" s="91">
        <v>0</v>
      </c>
      <c r="CB25" s="91">
        <v>0</v>
      </c>
      <c r="CC25" s="91">
        <v>0</v>
      </c>
      <c r="CD25" s="91">
        <v>0</v>
      </c>
      <c r="CE25" s="91">
        <v>0</v>
      </c>
      <c r="CF25" s="91">
        <v>0</v>
      </c>
    </row>
    <row r="26" spans="1:84" ht="15">
      <c r="A26" s="130" t="s">
        <v>113</v>
      </c>
      <c r="B26" s="91">
        <v>329</v>
      </c>
      <c r="C26" s="91">
        <v>6</v>
      </c>
      <c r="D26" s="91">
        <v>5</v>
      </c>
      <c r="E26" s="91">
        <v>9</v>
      </c>
      <c r="F26" s="91">
        <v>0</v>
      </c>
      <c r="G26" s="91">
        <v>2284</v>
      </c>
      <c r="H26" s="91">
        <v>15</v>
      </c>
      <c r="I26" s="91">
        <v>36</v>
      </c>
      <c r="J26" s="91">
        <v>0</v>
      </c>
      <c r="K26" s="91">
        <v>11168</v>
      </c>
      <c r="L26" s="91">
        <v>461</v>
      </c>
      <c r="M26" s="91">
        <v>18260</v>
      </c>
      <c r="N26" s="91">
        <v>505</v>
      </c>
      <c r="O26" s="91">
        <v>3469</v>
      </c>
      <c r="P26" s="91">
        <v>1349</v>
      </c>
      <c r="Q26" s="91">
        <v>162</v>
      </c>
      <c r="R26" s="91">
        <v>1782</v>
      </c>
      <c r="S26" s="91">
        <v>3663</v>
      </c>
      <c r="T26" s="91">
        <v>2355</v>
      </c>
      <c r="U26" s="91">
        <v>36130</v>
      </c>
      <c r="V26" s="91">
        <v>16422</v>
      </c>
      <c r="W26" s="91">
        <v>24</v>
      </c>
      <c r="X26" s="91">
        <v>0</v>
      </c>
      <c r="Y26" s="91">
        <v>0</v>
      </c>
      <c r="Z26" s="91">
        <v>0</v>
      </c>
      <c r="AA26" s="91">
        <v>78</v>
      </c>
      <c r="AB26" s="91">
        <v>5758</v>
      </c>
      <c r="AC26" s="91">
        <v>5340</v>
      </c>
      <c r="AD26" s="91">
        <v>3208</v>
      </c>
      <c r="AE26" s="91">
        <v>811</v>
      </c>
      <c r="AF26" s="91">
        <v>5545</v>
      </c>
      <c r="AG26" s="91">
        <v>108</v>
      </c>
      <c r="AH26" s="91">
        <v>28</v>
      </c>
      <c r="AI26" s="91">
        <v>5924</v>
      </c>
      <c r="AJ26" s="91">
        <v>438</v>
      </c>
      <c r="AK26" s="91">
        <v>2269</v>
      </c>
      <c r="AL26" s="91">
        <v>350</v>
      </c>
      <c r="AM26" s="91">
        <v>613</v>
      </c>
      <c r="AN26" s="91">
        <v>418</v>
      </c>
      <c r="AO26" s="91">
        <v>242</v>
      </c>
      <c r="AP26" s="91">
        <v>109</v>
      </c>
      <c r="AQ26" s="91">
        <v>32</v>
      </c>
      <c r="AR26" s="91">
        <v>4027</v>
      </c>
      <c r="AS26" s="91">
        <v>80</v>
      </c>
      <c r="AT26" s="91">
        <v>3909</v>
      </c>
      <c r="AU26" s="91">
        <v>800</v>
      </c>
      <c r="AV26" s="91">
        <v>2356</v>
      </c>
      <c r="AW26" s="91">
        <v>949</v>
      </c>
      <c r="AX26" s="91">
        <v>373</v>
      </c>
      <c r="AY26" s="91">
        <v>17</v>
      </c>
      <c r="AZ26" s="91">
        <v>18616</v>
      </c>
      <c r="BA26" s="91">
        <v>695</v>
      </c>
      <c r="BB26" s="91">
        <v>270</v>
      </c>
      <c r="BC26" s="91">
        <v>130</v>
      </c>
      <c r="BD26" s="91">
        <v>0</v>
      </c>
      <c r="BE26" s="91">
        <v>2792</v>
      </c>
      <c r="BF26" s="91">
        <v>8367</v>
      </c>
      <c r="BG26" s="91">
        <v>11033</v>
      </c>
      <c r="BH26" s="91">
        <v>431</v>
      </c>
      <c r="BI26" s="91">
        <v>1116</v>
      </c>
      <c r="BJ26" s="91">
        <v>11</v>
      </c>
      <c r="BK26" s="91">
        <v>13638</v>
      </c>
      <c r="BL26" s="91">
        <v>2</v>
      </c>
      <c r="BM26" s="91">
        <v>0</v>
      </c>
      <c r="BN26" s="91">
        <v>0</v>
      </c>
      <c r="BO26" s="91">
        <v>0</v>
      </c>
      <c r="BP26" s="91">
        <v>13</v>
      </c>
      <c r="BQ26" s="91">
        <v>397</v>
      </c>
      <c r="BR26" s="91">
        <v>46</v>
      </c>
      <c r="BS26" s="91">
        <v>738</v>
      </c>
      <c r="BT26" s="91">
        <v>0</v>
      </c>
      <c r="BU26" s="91">
        <v>0</v>
      </c>
      <c r="BV26" s="91">
        <v>49</v>
      </c>
      <c r="BW26" s="91">
        <v>3</v>
      </c>
      <c r="BX26" s="91">
        <v>102</v>
      </c>
      <c r="BY26" s="91">
        <v>68</v>
      </c>
      <c r="BZ26" s="91">
        <v>0</v>
      </c>
      <c r="CA26" s="91">
        <v>4</v>
      </c>
      <c r="CB26" s="91">
        <v>58</v>
      </c>
      <c r="CC26" s="91">
        <v>4</v>
      </c>
      <c r="CD26" s="91">
        <v>1</v>
      </c>
      <c r="CE26" s="91">
        <v>17</v>
      </c>
      <c r="CF26" s="91">
        <v>42</v>
      </c>
    </row>
    <row r="27" spans="1:84" ht="15">
      <c r="A27" s="130" t="s">
        <v>109</v>
      </c>
      <c r="B27" s="91">
        <v>24</v>
      </c>
      <c r="C27" s="91">
        <v>0</v>
      </c>
      <c r="D27" s="91">
        <v>2</v>
      </c>
      <c r="E27" s="91">
        <v>0</v>
      </c>
      <c r="F27" s="91">
        <v>0</v>
      </c>
      <c r="G27" s="91">
        <v>136</v>
      </c>
      <c r="H27" s="91">
        <v>13</v>
      </c>
      <c r="I27" s="91">
        <v>0</v>
      </c>
      <c r="J27" s="91">
        <v>0</v>
      </c>
      <c r="K27" s="91">
        <v>157</v>
      </c>
      <c r="L27" s="91">
        <v>6</v>
      </c>
      <c r="M27" s="91">
        <v>386</v>
      </c>
      <c r="N27" s="91">
        <v>34</v>
      </c>
      <c r="O27" s="91">
        <v>96</v>
      </c>
      <c r="P27" s="91">
        <v>126</v>
      </c>
      <c r="Q27" s="91">
        <v>8</v>
      </c>
      <c r="R27" s="91">
        <v>60</v>
      </c>
      <c r="S27" s="91">
        <v>29</v>
      </c>
      <c r="T27" s="91">
        <v>89</v>
      </c>
      <c r="U27" s="91">
        <v>641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14</v>
      </c>
      <c r="AS27" s="91">
        <v>0</v>
      </c>
      <c r="AT27" s="91">
        <v>24</v>
      </c>
      <c r="AU27" s="91">
        <v>0</v>
      </c>
      <c r="AV27" s="91">
        <v>59</v>
      </c>
      <c r="AW27" s="91">
        <v>0</v>
      </c>
      <c r="AX27" s="91">
        <v>18</v>
      </c>
      <c r="AY27" s="91">
        <v>13</v>
      </c>
      <c r="AZ27" s="91">
        <v>206</v>
      </c>
      <c r="BA27" s="91">
        <v>17</v>
      </c>
      <c r="BB27" s="91">
        <v>0</v>
      </c>
      <c r="BC27" s="91">
        <v>3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1</v>
      </c>
      <c r="BJ27" s="91">
        <v>0</v>
      </c>
      <c r="BK27" s="91">
        <v>0</v>
      </c>
      <c r="BL27" s="91">
        <v>0</v>
      </c>
      <c r="BM27" s="91">
        <v>0</v>
      </c>
      <c r="BN27" s="91">
        <v>0</v>
      </c>
      <c r="BO27" s="91">
        <v>0</v>
      </c>
      <c r="BP27" s="91">
        <v>0</v>
      </c>
      <c r="BQ27" s="91">
        <v>0</v>
      </c>
      <c r="BR27" s="91">
        <v>0</v>
      </c>
      <c r="BS27" s="91">
        <v>1</v>
      </c>
      <c r="BT27" s="91">
        <v>0</v>
      </c>
      <c r="BU27" s="91">
        <v>0</v>
      </c>
      <c r="BV27" s="91">
        <v>0</v>
      </c>
      <c r="BW27" s="91">
        <v>0</v>
      </c>
      <c r="BX27" s="91">
        <v>0</v>
      </c>
      <c r="BY27" s="91">
        <v>0</v>
      </c>
      <c r="BZ27" s="91">
        <v>0</v>
      </c>
      <c r="CA27" s="91">
        <v>0</v>
      </c>
      <c r="CB27" s="91">
        <v>0</v>
      </c>
      <c r="CC27" s="91">
        <v>0</v>
      </c>
      <c r="CD27" s="91">
        <v>0</v>
      </c>
      <c r="CE27" s="91">
        <v>0</v>
      </c>
      <c r="CF27" s="91">
        <v>0</v>
      </c>
    </row>
    <row r="28" spans="1:84" ht="15">
      <c r="A28" s="130" t="s">
        <v>280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12690</v>
      </c>
      <c r="BH28" s="91">
        <v>0</v>
      </c>
      <c r="BI28" s="91">
        <v>0</v>
      </c>
      <c r="BJ28" s="91">
        <v>0</v>
      </c>
      <c r="BK28" s="91">
        <v>0</v>
      </c>
      <c r="BL28" s="91">
        <v>0</v>
      </c>
      <c r="BM28" s="91">
        <v>0</v>
      </c>
      <c r="BN28" s="91">
        <v>0</v>
      </c>
      <c r="BO28" s="91">
        <v>0</v>
      </c>
      <c r="BP28" s="91">
        <v>0</v>
      </c>
      <c r="BQ28" s="91">
        <v>0</v>
      </c>
      <c r="BR28" s="91">
        <v>0</v>
      </c>
      <c r="BS28" s="91">
        <v>0</v>
      </c>
      <c r="BT28" s="91">
        <v>0</v>
      </c>
      <c r="BU28" s="91">
        <v>0</v>
      </c>
      <c r="BV28" s="91">
        <v>0</v>
      </c>
      <c r="BW28" s="91">
        <v>0</v>
      </c>
      <c r="BX28" s="91">
        <v>0</v>
      </c>
      <c r="BY28" s="91">
        <v>0</v>
      </c>
      <c r="BZ28" s="91">
        <v>0</v>
      </c>
      <c r="CA28" s="91">
        <v>0</v>
      </c>
      <c r="CB28" s="91">
        <v>0</v>
      </c>
      <c r="CC28" s="91">
        <v>0</v>
      </c>
      <c r="CD28" s="91">
        <v>0</v>
      </c>
      <c r="CE28" s="91">
        <v>0</v>
      </c>
      <c r="CF28" s="91">
        <v>0</v>
      </c>
    </row>
    <row r="29" spans="1:84" ht="15">
      <c r="A29" s="130" t="s">
        <v>110</v>
      </c>
      <c r="B29" s="91">
        <v>16</v>
      </c>
      <c r="C29" s="91">
        <v>39</v>
      </c>
      <c r="D29" s="91">
        <v>22</v>
      </c>
      <c r="E29" s="91">
        <v>6</v>
      </c>
      <c r="F29" s="91">
        <v>0</v>
      </c>
      <c r="G29" s="91">
        <v>124</v>
      </c>
      <c r="H29" s="91">
        <v>233</v>
      </c>
      <c r="I29" s="91">
        <v>12</v>
      </c>
      <c r="J29" s="91">
        <v>0</v>
      </c>
      <c r="K29" s="91">
        <v>87</v>
      </c>
      <c r="L29" s="91">
        <v>93</v>
      </c>
      <c r="M29" s="91">
        <v>114</v>
      </c>
      <c r="N29" s="91">
        <v>322</v>
      </c>
      <c r="O29" s="91">
        <v>197</v>
      </c>
      <c r="P29" s="91">
        <v>229</v>
      </c>
      <c r="Q29" s="91">
        <v>4</v>
      </c>
      <c r="R29" s="91">
        <v>8</v>
      </c>
      <c r="S29" s="91">
        <v>26</v>
      </c>
      <c r="T29" s="91">
        <v>232</v>
      </c>
      <c r="U29" s="91">
        <v>110</v>
      </c>
      <c r="V29" s="91">
        <v>0</v>
      </c>
      <c r="W29" s="91">
        <v>9</v>
      </c>
      <c r="X29" s="91">
        <v>1</v>
      </c>
      <c r="Y29" s="91">
        <v>0</v>
      </c>
      <c r="Z29" s="91">
        <v>0</v>
      </c>
      <c r="AA29" s="91">
        <v>354</v>
      </c>
      <c r="AB29" s="91">
        <v>926</v>
      </c>
      <c r="AC29" s="91">
        <v>46</v>
      </c>
      <c r="AD29" s="91">
        <v>69</v>
      </c>
      <c r="AE29" s="91">
        <v>63</v>
      </c>
      <c r="AF29" s="91">
        <v>37</v>
      </c>
      <c r="AG29" s="91">
        <v>96</v>
      </c>
      <c r="AH29" s="91">
        <v>0</v>
      </c>
      <c r="AI29" s="91">
        <v>828</v>
      </c>
      <c r="AJ29" s="91">
        <v>0</v>
      </c>
      <c r="AK29" s="91">
        <v>42</v>
      </c>
      <c r="AL29" s="91">
        <v>0</v>
      </c>
      <c r="AM29" s="91">
        <v>13</v>
      </c>
      <c r="AN29" s="91">
        <v>363</v>
      </c>
      <c r="AO29" s="91">
        <v>12</v>
      </c>
      <c r="AP29" s="91">
        <v>10</v>
      </c>
      <c r="AQ29" s="91">
        <v>424</v>
      </c>
      <c r="AR29" s="91">
        <v>29</v>
      </c>
      <c r="AS29" s="91">
        <v>0</v>
      </c>
      <c r="AT29" s="91">
        <v>58</v>
      </c>
      <c r="AU29" s="91">
        <v>0</v>
      </c>
      <c r="AV29" s="91">
        <v>8</v>
      </c>
      <c r="AW29" s="91">
        <v>17</v>
      </c>
      <c r="AX29" s="91">
        <v>9</v>
      </c>
      <c r="AY29" s="91">
        <v>0</v>
      </c>
      <c r="AZ29" s="91">
        <v>2857</v>
      </c>
      <c r="BA29" s="91">
        <v>19</v>
      </c>
      <c r="BB29" s="91">
        <v>12</v>
      </c>
      <c r="BC29" s="91">
        <v>3</v>
      </c>
      <c r="BD29" s="91">
        <v>0</v>
      </c>
      <c r="BE29" s="91">
        <v>3</v>
      </c>
      <c r="BF29" s="91">
        <v>0</v>
      </c>
      <c r="BG29" s="91">
        <v>43</v>
      </c>
      <c r="BH29" s="91">
        <v>8</v>
      </c>
      <c r="BI29" s="91">
        <v>1</v>
      </c>
      <c r="BJ29" s="91">
        <v>0</v>
      </c>
      <c r="BK29" s="91">
        <v>36</v>
      </c>
      <c r="BL29" s="91">
        <v>0</v>
      </c>
      <c r="BM29" s="91">
        <v>0</v>
      </c>
      <c r="BN29" s="91">
        <v>0</v>
      </c>
      <c r="BO29" s="91">
        <v>2</v>
      </c>
      <c r="BP29" s="91">
        <v>1</v>
      </c>
      <c r="BQ29" s="91">
        <v>77</v>
      </c>
      <c r="BR29" s="91">
        <v>0</v>
      </c>
      <c r="BS29" s="91">
        <v>116</v>
      </c>
      <c r="BT29" s="91">
        <v>0</v>
      </c>
      <c r="BU29" s="91">
        <v>0</v>
      </c>
      <c r="BV29" s="91">
        <v>0</v>
      </c>
      <c r="BW29" s="91">
        <v>0</v>
      </c>
      <c r="BX29" s="91">
        <v>0</v>
      </c>
      <c r="BY29" s="91">
        <v>0</v>
      </c>
      <c r="BZ29" s="91">
        <v>0</v>
      </c>
      <c r="CA29" s="91">
        <v>0</v>
      </c>
      <c r="CB29" s="91">
        <v>0</v>
      </c>
      <c r="CC29" s="91">
        <v>0</v>
      </c>
      <c r="CD29" s="91">
        <v>0</v>
      </c>
      <c r="CE29" s="91">
        <v>0</v>
      </c>
      <c r="CF29" s="91">
        <v>0</v>
      </c>
    </row>
    <row r="30" spans="1:84" ht="15">
      <c r="A30" s="96" t="s">
        <v>284</v>
      </c>
      <c r="B30" s="91">
        <v>6</v>
      </c>
      <c r="C30" s="91">
        <v>39</v>
      </c>
      <c r="D30" s="91">
        <v>17</v>
      </c>
      <c r="E30" s="91">
        <v>0</v>
      </c>
      <c r="F30" s="91">
        <v>0</v>
      </c>
      <c r="G30" s="91">
        <v>72</v>
      </c>
      <c r="H30" s="91">
        <v>206</v>
      </c>
      <c r="I30" s="91">
        <v>0</v>
      </c>
      <c r="J30" s="91">
        <v>0</v>
      </c>
      <c r="K30" s="91">
        <v>24</v>
      </c>
      <c r="L30" s="91">
        <v>67</v>
      </c>
      <c r="M30" s="91">
        <v>42</v>
      </c>
      <c r="N30" s="91">
        <v>183</v>
      </c>
      <c r="O30" s="91">
        <v>195</v>
      </c>
      <c r="P30" s="91">
        <v>85</v>
      </c>
      <c r="Q30" s="91">
        <v>1</v>
      </c>
      <c r="R30" s="91">
        <v>2</v>
      </c>
      <c r="S30" s="91">
        <v>1</v>
      </c>
      <c r="T30" s="91">
        <v>114</v>
      </c>
      <c r="U30" s="91">
        <v>12</v>
      </c>
      <c r="V30" s="91">
        <v>0</v>
      </c>
      <c r="W30" s="91">
        <v>9</v>
      </c>
      <c r="X30" s="91">
        <v>1</v>
      </c>
      <c r="Y30" s="91">
        <v>0</v>
      </c>
      <c r="Z30" s="91">
        <v>0</v>
      </c>
      <c r="AA30" s="91">
        <v>354</v>
      </c>
      <c r="AB30" s="91">
        <v>731</v>
      </c>
      <c r="AC30" s="91">
        <v>12</v>
      </c>
      <c r="AD30" s="91">
        <v>44</v>
      </c>
      <c r="AE30" s="91">
        <v>4</v>
      </c>
      <c r="AF30" s="91">
        <v>22</v>
      </c>
      <c r="AG30" s="91">
        <v>95</v>
      </c>
      <c r="AH30" s="91">
        <v>0</v>
      </c>
      <c r="AI30" s="91">
        <v>62</v>
      </c>
      <c r="AJ30" s="91">
        <v>0</v>
      </c>
      <c r="AK30" s="91">
        <v>5</v>
      </c>
      <c r="AL30" s="91">
        <v>0</v>
      </c>
      <c r="AM30" s="91">
        <v>3</v>
      </c>
      <c r="AN30" s="91">
        <v>360</v>
      </c>
      <c r="AO30" s="91">
        <v>10</v>
      </c>
      <c r="AP30" s="91">
        <v>8</v>
      </c>
      <c r="AQ30" s="91">
        <v>424</v>
      </c>
      <c r="AR30" s="91">
        <v>9</v>
      </c>
      <c r="AS30" s="91">
        <v>0</v>
      </c>
      <c r="AT30" s="91">
        <v>22</v>
      </c>
      <c r="AU30" s="91">
        <v>0</v>
      </c>
      <c r="AV30" s="91">
        <v>0</v>
      </c>
      <c r="AW30" s="91">
        <v>15</v>
      </c>
      <c r="AX30" s="91">
        <v>8</v>
      </c>
      <c r="AY30" s="91">
        <v>0</v>
      </c>
      <c r="AZ30" s="91">
        <v>359</v>
      </c>
      <c r="BA30" s="91">
        <v>7</v>
      </c>
      <c r="BB30" s="91">
        <v>0</v>
      </c>
      <c r="BC30" s="91">
        <v>2</v>
      </c>
      <c r="BD30" s="91">
        <v>0</v>
      </c>
      <c r="BE30" s="91">
        <v>0</v>
      </c>
      <c r="BF30" s="91">
        <v>0</v>
      </c>
      <c r="BG30" s="91">
        <v>29</v>
      </c>
      <c r="BH30" s="91">
        <v>0</v>
      </c>
      <c r="BI30" s="91">
        <v>0</v>
      </c>
      <c r="BJ30" s="91">
        <v>0</v>
      </c>
      <c r="BK30" s="91">
        <v>27</v>
      </c>
      <c r="BL30" s="91">
        <v>0</v>
      </c>
      <c r="BM30" s="91">
        <v>0</v>
      </c>
      <c r="BN30" s="91">
        <v>0</v>
      </c>
      <c r="BO30" s="91">
        <v>0</v>
      </c>
      <c r="BP30" s="91">
        <v>1</v>
      </c>
      <c r="BQ30" s="91">
        <v>57</v>
      </c>
      <c r="BR30" s="91">
        <v>0</v>
      </c>
      <c r="BS30" s="91">
        <v>10</v>
      </c>
      <c r="BT30" s="91">
        <v>0</v>
      </c>
      <c r="BU30" s="91">
        <v>0</v>
      </c>
      <c r="BV30" s="91">
        <v>0</v>
      </c>
      <c r="BW30" s="91">
        <v>0</v>
      </c>
      <c r="BX30" s="91">
        <v>0</v>
      </c>
      <c r="BY30" s="91">
        <v>0</v>
      </c>
      <c r="BZ30" s="91">
        <v>0</v>
      </c>
      <c r="CA30" s="91">
        <v>0</v>
      </c>
      <c r="CB30" s="91">
        <v>0</v>
      </c>
      <c r="CC30" s="91">
        <v>0</v>
      </c>
      <c r="CD30" s="91">
        <v>0</v>
      </c>
      <c r="CE30" s="91">
        <v>0</v>
      </c>
      <c r="CF30" s="91">
        <v>0</v>
      </c>
    </row>
    <row r="31" spans="1:84" ht="15">
      <c r="A31" s="96" t="s">
        <v>285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3</v>
      </c>
      <c r="M31" s="91">
        <v>0</v>
      </c>
      <c r="N31" s="91">
        <v>8</v>
      </c>
      <c r="O31" s="91">
        <v>2</v>
      </c>
      <c r="P31" s="91">
        <v>1</v>
      </c>
      <c r="Q31" s="91">
        <v>0</v>
      </c>
      <c r="R31" s="91">
        <v>0</v>
      </c>
      <c r="S31" s="91">
        <v>0</v>
      </c>
      <c r="T31" s="91">
        <v>96</v>
      </c>
      <c r="U31" s="91">
        <v>33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92</v>
      </c>
      <c r="AC31" s="91">
        <v>0</v>
      </c>
      <c r="AD31" s="91">
        <v>0</v>
      </c>
      <c r="AE31" s="91">
        <v>0</v>
      </c>
      <c r="AF31" s="91">
        <v>1</v>
      </c>
      <c r="AG31" s="91">
        <v>1</v>
      </c>
      <c r="AH31" s="91">
        <v>0</v>
      </c>
      <c r="AI31" s="91">
        <v>5</v>
      </c>
      <c r="AJ31" s="91">
        <v>0</v>
      </c>
      <c r="AK31" s="91">
        <v>2</v>
      </c>
      <c r="AL31" s="91">
        <v>0</v>
      </c>
      <c r="AM31" s="91">
        <v>1</v>
      </c>
      <c r="AN31" s="91">
        <v>0</v>
      </c>
      <c r="AO31" s="91">
        <v>0</v>
      </c>
      <c r="AP31" s="91">
        <v>2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143</v>
      </c>
      <c r="BA31" s="91">
        <v>0</v>
      </c>
      <c r="BB31" s="91">
        <v>0</v>
      </c>
      <c r="BC31" s="91">
        <v>1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91">
        <v>0</v>
      </c>
      <c r="BJ31" s="91">
        <v>0</v>
      </c>
      <c r="BK31" s="91">
        <v>0</v>
      </c>
      <c r="BL31" s="91">
        <v>0</v>
      </c>
      <c r="BM31" s="91">
        <v>0</v>
      </c>
      <c r="BN31" s="91">
        <v>0</v>
      </c>
      <c r="BO31" s="91">
        <v>0</v>
      </c>
      <c r="BP31" s="91">
        <v>0</v>
      </c>
      <c r="BQ31" s="91">
        <v>0</v>
      </c>
      <c r="BR31" s="91">
        <v>0</v>
      </c>
      <c r="BS31" s="91">
        <v>4</v>
      </c>
      <c r="BT31" s="91">
        <v>0</v>
      </c>
      <c r="BU31" s="91">
        <v>0</v>
      </c>
      <c r="BV31" s="91">
        <v>0</v>
      </c>
      <c r="BW31" s="91">
        <v>0</v>
      </c>
      <c r="BX31" s="91">
        <v>0</v>
      </c>
      <c r="BY31" s="91">
        <v>0</v>
      </c>
      <c r="BZ31" s="91">
        <v>0</v>
      </c>
      <c r="CA31" s="91">
        <v>0</v>
      </c>
      <c r="CB31" s="91">
        <v>0</v>
      </c>
      <c r="CC31" s="91">
        <v>0</v>
      </c>
      <c r="CD31" s="91">
        <v>0</v>
      </c>
      <c r="CE31" s="91">
        <v>0</v>
      </c>
      <c r="CF31" s="91">
        <v>0</v>
      </c>
    </row>
    <row r="32" spans="1:84" ht="15">
      <c r="A32" s="96" t="s">
        <v>286</v>
      </c>
      <c r="B32" s="91">
        <v>10</v>
      </c>
      <c r="C32" s="91">
        <v>0</v>
      </c>
      <c r="D32" s="91">
        <v>5</v>
      </c>
      <c r="E32" s="91">
        <v>5</v>
      </c>
      <c r="F32" s="91">
        <v>0</v>
      </c>
      <c r="G32" s="91">
        <v>45</v>
      </c>
      <c r="H32" s="91">
        <v>27</v>
      </c>
      <c r="I32" s="91">
        <v>10</v>
      </c>
      <c r="J32" s="91">
        <v>0</v>
      </c>
      <c r="K32" s="91">
        <v>57</v>
      </c>
      <c r="L32" s="91">
        <v>19</v>
      </c>
      <c r="M32" s="91">
        <v>63</v>
      </c>
      <c r="N32" s="91">
        <v>129</v>
      </c>
      <c r="O32" s="91">
        <v>0</v>
      </c>
      <c r="P32" s="91">
        <v>140</v>
      </c>
      <c r="Q32" s="91">
        <v>3</v>
      </c>
      <c r="R32" s="91">
        <v>6</v>
      </c>
      <c r="S32" s="91">
        <v>25</v>
      </c>
      <c r="T32" s="91">
        <v>22</v>
      </c>
      <c r="U32" s="91">
        <v>58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103</v>
      </c>
      <c r="AC32" s="91">
        <v>34</v>
      </c>
      <c r="AD32" s="91">
        <v>25</v>
      </c>
      <c r="AE32" s="91">
        <v>59</v>
      </c>
      <c r="AF32" s="91">
        <v>14</v>
      </c>
      <c r="AG32" s="91">
        <v>0</v>
      </c>
      <c r="AH32" s="91">
        <v>0</v>
      </c>
      <c r="AI32" s="91">
        <v>761</v>
      </c>
      <c r="AJ32" s="91">
        <v>0</v>
      </c>
      <c r="AK32" s="91">
        <v>35</v>
      </c>
      <c r="AL32" s="91">
        <v>0</v>
      </c>
      <c r="AM32" s="91">
        <v>9</v>
      </c>
      <c r="AN32" s="91">
        <v>3</v>
      </c>
      <c r="AO32" s="91">
        <v>2</v>
      </c>
      <c r="AP32" s="91">
        <v>0</v>
      </c>
      <c r="AQ32" s="91">
        <v>0</v>
      </c>
      <c r="AR32" s="91">
        <v>18</v>
      </c>
      <c r="AS32" s="91">
        <v>0</v>
      </c>
      <c r="AT32" s="91">
        <v>29</v>
      </c>
      <c r="AU32" s="91">
        <v>0</v>
      </c>
      <c r="AV32" s="91">
        <v>8</v>
      </c>
      <c r="AW32" s="91">
        <v>2</v>
      </c>
      <c r="AX32" s="91">
        <v>1</v>
      </c>
      <c r="AY32" s="91">
        <v>0</v>
      </c>
      <c r="AZ32" s="91">
        <v>2253</v>
      </c>
      <c r="BA32" s="91">
        <v>9</v>
      </c>
      <c r="BB32" s="91">
        <v>12</v>
      </c>
      <c r="BC32" s="91">
        <v>0</v>
      </c>
      <c r="BD32" s="91">
        <v>0</v>
      </c>
      <c r="BE32" s="91">
        <v>3</v>
      </c>
      <c r="BF32" s="91">
        <v>0</v>
      </c>
      <c r="BG32" s="91">
        <v>14</v>
      </c>
      <c r="BH32" s="91">
        <v>8</v>
      </c>
      <c r="BI32" s="91">
        <v>1</v>
      </c>
      <c r="BJ32" s="91">
        <v>0</v>
      </c>
      <c r="BK32" s="91">
        <v>9</v>
      </c>
      <c r="BL32" s="91">
        <v>0</v>
      </c>
      <c r="BM32" s="91">
        <v>0</v>
      </c>
      <c r="BN32" s="91">
        <v>0</v>
      </c>
      <c r="BO32" s="91">
        <v>2</v>
      </c>
      <c r="BP32" s="91">
        <v>0</v>
      </c>
      <c r="BQ32" s="91">
        <v>20</v>
      </c>
      <c r="BR32" s="91">
        <v>0</v>
      </c>
      <c r="BS32" s="91">
        <v>102</v>
      </c>
      <c r="BT32" s="91">
        <v>0</v>
      </c>
      <c r="BU32" s="91">
        <v>0</v>
      </c>
      <c r="BV32" s="91">
        <v>0</v>
      </c>
      <c r="BW32" s="91">
        <v>0</v>
      </c>
      <c r="BX32" s="91">
        <v>0</v>
      </c>
      <c r="BY32" s="91">
        <v>0</v>
      </c>
      <c r="BZ32" s="91">
        <v>0</v>
      </c>
      <c r="CA32" s="91">
        <v>0</v>
      </c>
      <c r="CB32" s="91">
        <v>0</v>
      </c>
      <c r="CC32" s="91">
        <v>0</v>
      </c>
      <c r="CD32" s="91">
        <v>0</v>
      </c>
      <c r="CE32" s="91">
        <v>0</v>
      </c>
      <c r="CF32" s="91">
        <v>0</v>
      </c>
    </row>
    <row r="33" spans="1:84" ht="15">
      <c r="A33" s="96" t="s">
        <v>287</v>
      </c>
      <c r="B33" s="91">
        <v>0</v>
      </c>
      <c r="C33" s="91">
        <v>0</v>
      </c>
      <c r="D33" s="91">
        <v>0</v>
      </c>
      <c r="E33" s="91">
        <v>1</v>
      </c>
      <c r="F33" s="91">
        <v>0</v>
      </c>
      <c r="G33" s="91">
        <v>7</v>
      </c>
      <c r="H33" s="91">
        <v>0</v>
      </c>
      <c r="I33" s="91">
        <v>2</v>
      </c>
      <c r="J33" s="91">
        <v>0</v>
      </c>
      <c r="K33" s="91">
        <v>6</v>
      </c>
      <c r="L33" s="91">
        <v>4</v>
      </c>
      <c r="M33" s="91">
        <v>9</v>
      </c>
      <c r="N33" s="91">
        <v>2</v>
      </c>
      <c r="O33" s="91">
        <v>0</v>
      </c>
      <c r="P33" s="91">
        <v>3</v>
      </c>
      <c r="Q33" s="91">
        <v>0</v>
      </c>
      <c r="R33" s="91">
        <v>0</v>
      </c>
      <c r="S33" s="91">
        <v>0</v>
      </c>
      <c r="T33" s="91">
        <v>0</v>
      </c>
      <c r="U33" s="91">
        <v>7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2</v>
      </c>
      <c r="AS33" s="91">
        <v>0</v>
      </c>
      <c r="AT33" s="91">
        <v>7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102</v>
      </c>
      <c r="BA33" s="91">
        <v>3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91">
        <v>0</v>
      </c>
      <c r="BJ33" s="91">
        <v>0</v>
      </c>
      <c r="BK33" s="91">
        <v>0</v>
      </c>
      <c r="BL33" s="91">
        <v>0</v>
      </c>
      <c r="BM33" s="91">
        <v>0</v>
      </c>
      <c r="BN33" s="91">
        <v>0</v>
      </c>
      <c r="BO33" s="91">
        <v>0</v>
      </c>
      <c r="BP33" s="91">
        <v>0</v>
      </c>
      <c r="BQ33" s="91">
        <v>0</v>
      </c>
      <c r="BR33" s="91">
        <v>0</v>
      </c>
      <c r="BS33" s="91">
        <v>0</v>
      </c>
      <c r="BT33" s="91">
        <v>0</v>
      </c>
      <c r="BU33" s="91">
        <v>0</v>
      </c>
      <c r="BV33" s="91">
        <v>0</v>
      </c>
      <c r="BW33" s="91">
        <v>0</v>
      </c>
      <c r="BX33" s="91">
        <v>0</v>
      </c>
      <c r="BY33" s="91">
        <v>0</v>
      </c>
      <c r="BZ33" s="91">
        <v>0</v>
      </c>
      <c r="CA33" s="91">
        <v>0</v>
      </c>
      <c r="CB33" s="91">
        <v>0</v>
      </c>
      <c r="CC33" s="91">
        <v>0</v>
      </c>
      <c r="CD33" s="91">
        <v>0</v>
      </c>
      <c r="CE33" s="91">
        <v>0</v>
      </c>
      <c r="CF33" s="91">
        <v>0</v>
      </c>
    </row>
    <row r="34" spans="1:84" ht="15">
      <c r="A34" s="130" t="s">
        <v>281</v>
      </c>
      <c r="B34" s="131">
        <v>71</v>
      </c>
      <c r="C34" s="131">
        <v>2840</v>
      </c>
      <c r="D34" s="131">
        <v>226</v>
      </c>
      <c r="E34" s="131">
        <v>97</v>
      </c>
      <c r="F34" s="131">
        <v>0</v>
      </c>
      <c r="G34" s="131">
        <v>418</v>
      </c>
      <c r="H34" s="131">
        <v>2311</v>
      </c>
      <c r="I34" s="131">
        <v>208</v>
      </c>
      <c r="J34" s="131">
        <v>0</v>
      </c>
      <c r="K34" s="131">
        <v>361</v>
      </c>
      <c r="L34" s="131">
        <v>3507</v>
      </c>
      <c r="M34" s="131">
        <v>156</v>
      </c>
      <c r="N34" s="131">
        <v>1509</v>
      </c>
      <c r="O34" s="131">
        <v>70</v>
      </c>
      <c r="P34" s="131">
        <v>1579</v>
      </c>
      <c r="Q34" s="131">
        <v>163</v>
      </c>
      <c r="R34" s="131">
        <v>128</v>
      </c>
      <c r="S34" s="131">
        <v>85</v>
      </c>
      <c r="T34" s="131">
        <v>1987</v>
      </c>
      <c r="U34" s="131">
        <v>1152</v>
      </c>
      <c r="V34" s="131">
        <v>0</v>
      </c>
      <c r="W34" s="131">
        <v>786</v>
      </c>
      <c r="X34" s="131">
        <v>157</v>
      </c>
      <c r="Y34" s="131">
        <v>0</v>
      </c>
      <c r="Z34" s="131">
        <v>54</v>
      </c>
      <c r="AA34" s="131">
        <v>738</v>
      </c>
      <c r="AB34" s="131">
        <v>15632</v>
      </c>
      <c r="AC34" s="131">
        <v>465</v>
      </c>
      <c r="AD34" s="131">
        <v>1134</v>
      </c>
      <c r="AE34" s="131">
        <v>123</v>
      </c>
      <c r="AF34" s="131">
        <v>582</v>
      </c>
      <c r="AG34" s="131">
        <v>1466</v>
      </c>
      <c r="AH34" s="131">
        <v>1</v>
      </c>
      <c r="AI34" s="131">
        <v>4860</v>
      </c>
      <c r="AJ34" s="131">
        <v>0</v>
      </c>
      <c r="AK34" s="131">
        <v>158</v>
      </c>
      <c r="AL34" s="131">
        <v>20</v>
      </c>
      <c r="AM34" s="131">
        <v>227</v>
      </c>
      <c r="AN34" s="131">
        <v>2022</v>
      </c>
      <c r="AO34" s="131">
        <v>236</v>
      </c>
      <c r="AP34" s="131">
        <v>56</v>
      </c>
      <c r="AQ34" s="131">
        <v>0</v>
      </c>
      <c r="AR34" s="131">
        <v>60</v>
      </c>
      <c r="AS34" s="131">
        <v>0</v>
      </c>
      <c r="AT34" s="131">
        <v>31</v>
      </c>
      <c r="AU34" s="131">
        <v>0</v>
      </c>
      <c r="AV34" s="131">
        <v>37</v>
      </c>
      <c r="AW34" s="131">
        <v>6</v>
      </c>
      <c r="AX34" s="131">
        <v>35</v>
      </c>
      <c r="AY34" s="131">
        <v>2</v>
      </c>
      <c r="AZ34" s="131">
        <v>9527</v>
      </c>
      <c r="BA34" s="131">
        <v>31</v>
      </c>
      <c r="BB34" s="131">
        <v>1</v>
      </c>
      <c r="BC34" s="131">
        <v>8</v>
      </c>
      <c r="BD34" s="131">
        <v>0</v>
      </c>
      <c r="BE34" s="131">
        <v>0</v>
      </c>
      <c r="BF34" s="131">
        <v>0</v>
      </c>
      <c r="BG34" s="131">
        <v>959</v>
      </c>
      <c r="BH34" s="131">
        <v>0</v>
      </c>
      <c r="BI34" s="131">
        <v>0</v>
      </c>
      <c r="BJ34" s="131">
        <v>0</v>
      </c>
      <c r="BK34" s="131">
        <v>0</v>
      </c>
      <c r="BL34" s="131">
        <v>0</v>
      </c>
      <c r="BM34" s="131">
        <v>0</v>
      </c>
      <c r="BN34" s="131">
        <v>0</v>
      </c>
      <c r="BO34" s="131">
        <v>0</v>
      </c>
      <c r="BP34" s="131">
        <v>9</v>
      </c>
      <c r="BQ34" s="131">
        <v>59</v>
      </c>
      <c r="BR34" s="131">
        <v>0</v>
      </c>
      <c r="BS34" s="131">
        <v>481</v>
      </c>
      <c r="BT34" s="131">
        <v>0</v>
      </c>
      <c r="BU34" s="131">
        <v>0</v>
      </c>
      <c r="BV34" s="131">
        <v>3</v>
      </c>
      <c r="BW34" s="131">
        <v>161</v>
      </c>
      <c r="BX34" s="131">
        <v>0</v>
      </c>
      <c r="BY34" s="131">
        <v>0</v>
      </c>
      <c r="BZ34" s="131">
        <v>0</v>
      </c>
      <c r="CA34" s="131">
        <v>0</v>
      </c>
      <c r="CB34" s="131">
        <v>0</v>
      </c>
      <c r="CC34" s="131">
        <v>0</v>
      </c>
      <c r="CD34" s="131">
        <v>0</v>
      </c>
      <c r="CE34" s="131">
        <v>0</v>
      </c>
      <c r="CF34" s="131">
        <v>0</v>
      </c>
    </row>
    <row r="35" spans="1:84" ht="15">
      <c r="A35" s="130" t="s">
        <v>282</v>
      </c>
      <c r="B35" s="131">
        <v>0</v>
      </c>
      <c r="C35" s="131">
        <v>496</v>
      </c>
      <c r="D35" s="131">
        <v>0</v>
      </c>
      <c r="E35" s="131">
        <v>0</v>
      </c>
      <c r="F35" s="131">
        <v>0</v>
      </c>
      <c r="G35" s="131">
        <v>812</v>
      </c>
      <c r="H35" s="131">
        <v>0</v>
      </c>
      <c r="I35" s="131">
        <v>0</v>
      </c>
      <c r="J35" s="131">
        <v>0</v>
      </c>
      <c r="K35" s="131">
        <v>716</v>
      </c>
      <c r="L35" s="131">
        <v>0</v>
      </c>
      <c r="M35" s="131">
        <v>0</v>
      </c>
      <c r="N35" s="131">
        <v>907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131">
        <v>1389</v>
      </c>
      <c r="U35" s="131">
        <v>0</v>
      </c>
      <c r="V35" s="131">
        <v>0</v>
      </c>
      <c r="W35" s="131">
        <v>0</v>
      </c>
      <c r="X35" s="131">
        <v>724</v>
      </c>
      <c r="Y35" s="131">
        <v>0</v>
      </c>
      <c r="Z35" s="131">
        <v>0</v>
      </c>
      <c r="AA35" s="131">
        <v>0</v>
      </c>
      <c r="AB35" s="131">
        <v>0</v>
      </c>
      <c r="AC35" s="131">
        <v>56</v>
      </c>
      <c r="AD35" s="131">
        <v>12</v>
      </c>
      <c r="AE35" s="131">
        <v>0</v>
      </c>
      <c r="AF35" s="131">
        <v>0</v>
      </c>
      <c r="AG35" s="131">
        <v>75</v>
      </c>
      <c r="AH35" s="131">
        <v>2</v>
      </c>
      <c r="AI35" s="131">
        <v>40</v>
      </c>
      <c r="AJ35" s="131">
        <v>0</v>
      </c>
      <c r="AK35" s="131">
        <v>289</v>
      </c>
      <c r="AL35" s="131">
        <v>0</v>
      </c>
      <c r="AM35" s="131">
        <v>2491</v>
      </c>
      <c r="AN35" s="131">
        <v>161</v>
      </c>
      <c r="AO35" s="131">
        <v>0</v>
      </c>
      <c r="AP35" s="131">
        <v>87</v>
      </c>
      <c r="AQ35" s="131">
        <v>0</v>
      </c>
      <c r="AR35" s="131">
        <v>0</v>
      </c>
      <c r="AS35" s="131">
        <v>0</v>
      </c>
      <c r="AT35" s="131">
        <v>0</v>
      </c>
      <c r="AU35" s="131">
        <v>0</v>
      </c>
      <c r="AV35" s="131">
        <v>0</v>
      </c>
      <c r="AW35" s="131">
        <v>0</v>
      </c>
      <c r="AX35" s="131">
        <v>0</v>
      </c>
      <c r="AY35" s="131">
        <v>0</v>
      </c>
      <c r="AZ35" s="131">
        <v>0</v>
      </c>
      <c r="BA35" s="131">
        <v>0</v>
      </c>
      <c r="BB35" s="131">
        <v>0</v>
      </c>
      <c r="BC35" s="131">
        <v>0</v>
      </c>
      <c r="BD35" s="131">
        <v>0</v>
      </c>
      <c r="BE35" s="131">
        <v>0</v>
      </c>
      <c r="BF35" s="131">
        <v>0</v>
      </c>
      <c r="BG35" s="131">
        <v>0</v>
      </c>
      <c r="BH35" s="131">
        <v>0</v>
      </c>
      <c r="BI35" s="131">
        <v>0</v>
      </c>
      <c r="BJ35" s="131">
        <v>0</v>
      </c>
      <c r="BK35" s="131">
        <v>0</v>
      </c>
      <c r="BL35" s="131">
        <v>0</v>
      </c>
      <c r="BM35" s="131">
        <v>0</v>
      </c>
      <c r="BN35" s="131">
        <v>0</v>
      </c>
      <c r="BO35" s="131">
        <v>0</v>
      </c>
      <c r="BP35" s="131">
        <v>0</v>
      </c>
      <c r="BQ35" s="131">
        <v>0</v>
      </c>
      <c r="BR35" s="131">
        <v>0</v>
      </c>
      <c r="BS35" s="131">
        <v>0</v>
      </c>
      <c r="BT35" s="131">
        <v>0</v>
      </c>
      <c r="BU35" s="131">
        <v>0</v>
      </c>
      <c r="BV35" s="131">
        <v>0</v>
      </c>
      <c r="BW35" s="131">
        <v>0</v>
      </c>
      <c r="BX35" s="131">
        <v>0</v>
      </c>
      <c r="BY35" s="131">
        <v>0</v>
      </c>
      <c r="BZ35" s="131">
        <v>0</v>
      </c>
      <c r="CA35" s="131">
        <v>0</v>
      </c>
      <c r="CB35" s="131">
        <v>0</v>
      </c>
      <c r="CC35" s="131">
        <v>0</v>
      </c>
      <c r="CD35" s="131">
        <v>0</v>
      </c>
      <c r="CE35" s="131">
        <v>0</v>
      </c>
      <c r="CF35" s="131">
        <v>0</v>
      </c>
    </row>
    <row r="36" spans="1:84" ht="15">
      <c r="A36" s="132" t="s">
        <v>283</v>
      </c>
      <c r="B36" s="129">
        <f aca="true" t="shared" si="0" ref="B36:AG36">SUM(B4:B35)-SUM(B30:B33)</f>
        <v>3421</v>
      </c>
      <c r="C36" s="129">
        <f t="shared" si="0"/>
        <v>7582</v>
      </c>
      <c r="D36" s="129">
        <f t="shared" si="0"/>
        <v>5146</v>
      </c>
      <c r="E36" s="129">
        <f t="shared" si="0"/>
        <v>2800</v>
      </c>
      <c r="F36" s="129">
        <f t="shared" si="0"/>
        <v>1749</v>
      </c>
      <c r="G36" s="129">
        <f t="shared" si="0"/>
        <v>9259</v>
      </c>
      <c r="H36" s="129">
        <f t="shared" si="0"/>
        <v>17817</v>
      </c>
      <c r="I36" s="129">
        <f t="shared" si="0"/>
        <v>2494</v>
      </c>
      <c r="J36" s="129">
        <f t="shared" si="0"/>
        <v>2324</v>
      </c>
      <c r="K36" s="129">
        <f t="shared" si="0"/>
        <v>24762</v>
      </c>
      <c r="L36" s="129">
        <f t="shared" si="0"/>
        <v>14785</v>
      </c>
      <c r="M36" s="129">
        <f t="shared" si="0"/>
        <v>34514</v>
      </c>
      <c r="N36" s="129">
        <f t="shared" si="0"/>
        <v>20766</v>
      </c>
      <c r="O36" s="129">
        <f t="shared" si="0"/>
        <v>20476</v>
      </c>
      <c r="P36" s="129">
        <f t="shared" si="0"/>
        <v>37766</v>
      </c>
      <c r="Q36" s="129">
        <f t="shared" si="0"/>
        <v>28504</v>
      </c>
      <c r="R36" s="129">
        <f t="shared" si="0"/>
        <v>6892</v>
      </c>
      <c r="S36" s="129">
        <f t="shared" si="0"/>
        <v>54585</v>
      </c>
      <c r="T36" s="129">
        <f t="shared" si="0"/>
        <v>23206</v>
      </c>
      <c r="U36" s="129">
        <f t="shared" si="0"/>
        <v>59185</v>
      </c>
      <c r="V36" s="129">
        <f t="shared" si="0"/>
        <v>51084</v>
      </c>
      <c r="W36" s="129">
        <f t="shared" si="0"/>
        <v>28013</v>
      </c>
      <c r="X36" s="129">
        <f t="shared" si="0"/>
        <v>4618</v>
      </c>
      <c r="Y36" s="129">
        <f t="shared" si="0"/>
        <v>94139</v>
      </c>
      <c r="Z36" s="129">
        <f t="shared" si="0"/>
        <v>22196</v>
      </c>
      <c r="AA36" s="129">
        <f t="shared" si="0"/>
        <v>26332</v>
      </c>
      <c r="AB36" s="129">
        <f t="shared" si="0"/>
        <v>490536</v>
      </c>
      <c r="AC36" s="129">
        <f t="shared" si="0"/>
        <v>721522</v>
      </c>
      <c r="AD36" s="129">
        <f t="shared" si="0"/>
        <v>301254</v>
      </c>
      <c r="AE36" s="129">
        <f t="shared" si="0"/>
        <v>87537</v>
      </c>
      <c r="AF36" s="129">
        <f t="shared" si="0"/>
        <v>244595</v>
      </c>
      <c r="AG36" s="129">
        <f t="shared" si="0"/>
        <v>12831</v>
      </c>
      <c r="AH36" s="129">
        <f aca="true" t="shared" si="1" ref="AH36:BM36">SUM(AH4:AH35)-SUM(AH30:AH33)</f>
        <v>3375</v>
      </c>
      <c r="AI36" s="129">
        <f t="shared" si="1"/>
        <v>117988</v>
      </c>
      <c r="AJ36" s="129">
        <f t="shared" si="1"/>
        <v>31588</v>
      </c>
      <c r="AK36" s="129">
        <f t="shared" si="1"/>
        <v>184524</v>
      </c>
      <c r="AL36" s="129">
        <f t="shared" si="1"/>
        <v>25650</v>
      </c>
      <c r="AM36" s="129">
        <f t="shared" si="1"/>
        <v>40705</v>
      </c>
      <c r="AN36" s="129">
        <f t="shared" si="1"/>
        <v>30039</v>
      </c>
      <c r="AO36" s="129">
        <f t="shared" si="1"/>
        <v>19822</v>
      </c>
      <c r="AP36" s="129">
        <f t="shared" si="1"/>
        <v>8497</v>
      </c>
      <c r="AQ36" s="129">
        <f t="shared" si="1"/>
        <v>12342</v>
      </c>
      <c r="AR36" s="129">
        <f t="shared" si="1"/>
        <v>63660</v>
      </c>
      <c r="AS36" s="129">
        <f t="shared" si="1"/>
        <v>3824</v>
      </c>
      <c r="AT36" s="129">
        <f t="shared" si="1"/>
        <v>104347</v>
      </c>
      <c r="AU36" s="129">
        <f t="shared" si="1"/>
        <v>46756</v>
      </c>
      <c r="AV36" s="129">
        <f t="shared" si="1"/>
        <v>48311</v>
      </c>
      <c r="AW36" s="129">
        <f t="shared" si="1"/>
        <v>36928</v>
      </c>
      <c r="AX36" s="129">
        <f t="shared" si="1"/>
        <v>13981</v>
      </c>
      <c r="AY36" s="129">
        <f t="shared" si="1"/>
        <v>324</v>
      </c>
      <c r="AZ36" s="129">
        <f t="shared" si="1"/>
        <v>114540</v>
      </c>
      <c r="BA36" s="129">
        <f t="shared" si="1"/>
        <v>29628</v>
      </c>
      <c r="BB36" s="129">
        <f t="shared" si="1"/>
        <v>14802</v>
      </c>
      <c r="BC36" s="129">
        <f t="shared" si="1"/>
        <v>2863</v>
      </c>
      <c r="BD36" s="129">
        <f t="shared" si="1"/>
        <v>9893</v>
      </c>
      <c r="BE36" s="129">
        <f t="shared" si="1"/>
        <v>507211</v>
      </c>
      <c r="BF36" s="129">
        <f t="shared" si="1"/>
        <v>421328</v>
      </c>
      <c r="BG36" s="129">
        <f t="shared" si="1"/>
        <v>2064431</v>
      </c>
      <c r="BH36" s="129">
        <f t="shared" si="1"/>
        <v>13018</v>
      </c>
      <c r="BI36" s="129">
        <f t="shared" si="1"/>
        <v>5726</v>
      </c>
      <c r="BJ36" s="129">
        <f t="shared" si="1"/>
        <v>53300</v>
      </c>
      <c r="BK36" s="129">
        <f t="shared" si="1"/>
        <v>398063</v>
      </c>
      <c r="BL36" s="129">
        <f t="shared" si="1"/>
        <v>487078</v>
      </c>
      <c r="BM36" s="129">
        <f t="shared" si="1"/>
        <v>170593</v>
      </c>
      <c r="BN36" s="129">
        <f aca="true" t="shared" si="2" ref="BN36:CS36">SUM(BN4:BN35)-SUM(BN30:BN33)</f>
        <v>44557</v>
      </c>
      <c r="BO36" s="129">
        <f t="shared" si="2"/>
        <v>110797</v>
      </c>
      <c r="BP36" s="129">
        <f t="shared" si="2"/>
        <v>2833</v>
      </c>
      <c r="BQ36" s="129">
        <f t="shared" si="2"/>
        <v>36674</v>
      </c>
      <c r="BR36" s="129">
        <f t="shared" si="2"/>
        <v>5699</v>
      </c>
      <c r="BS36" s="129">
        <f t="shared" si="2"/>
        <v>55330</v>
      </c>
      <c r="BT36" s="129">
        <f t="shared" si="2"/>
        <v>4477</v>
      </c>
      <c r="BU36" s="129">
        <f t="shared" si="2"/>
        <v>8369</v>
      </c>
      <c r="BV36" s="129">
        <f t="shared" si="2"/>
        <v>37200</v>
      </c>
      <c r="BW36" s="129">
        <f t="shared" si="2"/>
        <v>7919</v>
      </c>
      <c r="BX36" s="129">
        <f t="shared" si="2"/>
        <v>5591</v>
      </c>
      <c r="BY36" s="129">
        <f t="shared" si="2"/>
        <v>2035</v>
      </c>
      <c r="BZ36" s="129">
        <f t="shared" si="2"/>
        <v>313</v>
      </c>
      <c r="CA36" s="129">
        <f t="shared" si="2"/>
        <v>223</v>
      </c>
      <c r="CB36" s="129">
        <f t="shared" si="2"/>
        <v>3964</v>
      </c>
      <c r="CC36" s="129">
        <f t="shared" si="2"/>
        <v>1314</v>
      </c>
      <c r="CD36" s="129">
        <f t="shared" si="2"/>
        <v>538</v>
      </c>
      <c r="CE36" s="129">
        <f t="shared" si="2"/>
        <v>4467</v>
      </c>
      <c r="CF36" s="129">
        <f t="shared" si="2"/>
        <v>1466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m300459</cp:lastModifiedBy>
  <cp:lastPrinted>2015-03-06T15:06:14Z</cp:lastPrinted>
  <dcterms:created xsi:type="dcterms:W3CDTF">2013-03-25T10:29:32Z</dcterms:created>
  <dcterms:modified xsi:type="dcterms:W3CDTF">2016-04-22T14:43:42Z</dcterms:modified>
  <cp:category/>
  <cp:version/>
  <cp:contentType/>
  <cp:contentStatus/>
</cp:coreProperties>
</file>