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235" windowHeight="7560" activeTab="0"/>
  </bookViews>
  <sheets>
    <sheet name="Apportion" sheetId="1" r:id="rId1"/>
    <sheet name="Hague Pref" sheetId="2" r:id="rId2"/>
    <sheet name="Horse Mackerel" sheetId="3" r:id="rId3"/>
    <sheet name="Skates &amp; Rays" sheetId="4" r:id="rId4"/>
    <sheet name="UK FQAs" sheetId="5" r:id="rId5"/>
  </sheets>
  <definedNames>
    <definedName name="_xlnm.Print_Area" localSheetId="0">'Apportion'!$B$3:$CY$101</definedName>
    <definedName name="_xlnm.Print_Area" localSheetId="1">'Hague Pref'!$A$1:$E$39</definedName>
    <definedName name="_xlnm.Print_Titles" localSheetId="0">'Apportion'!$A:$A,'Apportion'!$1:$2</definedName>
  </definedNames>
  <calcPr fullCalcOnLoad="1"/>
</workbook>
</file>

<file path=xl/comments1.xml><?xml version="1.0" encoding="utf-8"?>
<comments xmlns="http://schemas.openxmlformats.org/spreadsheetml/2006/main">
  <authors>
    <author>m300459</author>
  </authors>
  <commentList>
    <comment ref="BP26" authorId="0">
      <text>
        <r>
          <rPr>
            <sz val="9"/>
            <rFont val="Tahoma"/>
            <family val="2"/>
          </rPr>
          <t>Excludes 12690 handline FQAs</t>
        </r>
      </text>
    </comment>
    <comment ref="A96" authorId="0">
      <text>
        <r>
          <rPr>
            <sz val="9"/>
            <rFont val="Tahoma"/>
            <family val="2"/>
          </rPr>
          <t>adjust England so adds up to UK total</t>
        </r>
      </text>
    </commen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</commentList>
</comments>
</file>

<file path=xl/sharedStrings.xml><?xml version="1.0" encoding="utf-8"?>
<sst xmlns="http://schemas.openxmlformats.org/spreadsheetml/2006/main" count="956" uniqueCount="306">
  <si>
    <t>UK</t>
  </si>
  <si>
    <t>NSHOM</t>
  </si>
  <si>
    <t>WSHOM</t>
  </si>
  <si>
    <t>SFO</t>
  </si>
  <si>
    <t>Sole 7a</t>
  </si>
  <si>
    <t>Sole 7d</t>
  </si>
  <si>
    <t>Sole 7e</t>
  </si>
  <si>
    <t>Sole 7fg</t>
  </si>
  <si>
    <t>Sole 7hjk</t>
  </si>
  <si>
    <t>Plaice 7a</t>
  </si>
  <si>
    <t>Plaice 7de</t>
  </si>
  <si>
    <t>Plaice 7fg</t>
  </si>
  <si>
    <t>Plaice 7hjk</t>
  </si>
  <si>
    <t>Cod 7a</t>
  </si>
  <si>
    <t>Cod 7bk xd</t>
  </si>
  <si>
    <t>Cod 7d</t>
  </si>
  <si>
    <t>Whiting 7a</t>
  </si>
  <si>
    <t>Whiting 7bk</t>
  </si>
  <si>
    <t>Angler 7</t>
  </si>
  <si>
    <t>Angler 8abde</t>
  </si>
  <si>
    <t>Megrim 7</t>
  </si>
  <si>
    <t>Haddock 7a</t>
  </si>
  <si>
    <t>Haddock 7bk</t>
  </si>
  <si>
    <t>Hake 67</t>
  </si>
  <si>
    <t>Hake 8abde</t>
  </si>
  <si>
    <t>Pollack 7</t>
  </si>
  <si>
    <t>Nephrops 7</t>
  </si>
  <si>
    <t>England</t>
  </si>
  <si>
    <t>Wales</t>
  </si>
  <si>
    <t>Scotland</t>
  </si>
  <si>
    <t>N Ireland</t>
  </si>
  <si>
    <t>Area 7</t>
  </si>
  <si>
    <t>North Sea</t>
  </si>
  <si>
    <t>Herring 7a</t>
  </si>
  <si>
    <t>Herring 7ef</t>
  </si>
  <si>
    <t>Boarfish 678</t>
  </si>
  <si>
    <t>Sprat 7de</t>
  </si>
  <si>
    <t>NS Sprat</t>
  </si>
  <si>
    <t>Min Pel</t>
  </si>
  <si>
    <t>Northern</t>
  </si>
  <si>
    <t>NS Cod</t>
  </si>
  <si>
    <t>NS Haddock</t>
  </si>
  <si>
    <t>NS Whiting</t>
  </si>
  <si>
    <t>NS Saithe</t>
  </si>
  <si>
    <t>NS Plaice</t>
  </si>
  <si>
    <t>NS Sole</t>
  </si>
  <si>
    <t>NS Hake</t>
  </si>
  <si>
    <t>NS Nephrops</t>
  </si>
  <si>
    <t>Norway Others</t>
  </si>
  <si>
    <t>NS Anglers</t>
  </si>
  <si>
    <t>NS Megrim</t>
  </si>
  <si>
    <t>Northern Prawn</t>
  </si>
  <si>
    <t>WS Cod 6a</t>
  </si>
  <si>
    <t>WS Cod 6b</t>
  </si>
  <si>
    <t>WS Haddock 6a</t>
  </si>
  <si>
    <t>WS Haddock 6b</t>
  </si>
  <si>
    <t>WS Whiting</t>
  </si>
  <si>
    <t>WS Saithe</t>
  </si>
  <si>
    <t>WS Plaice</t>
  </si>
  <si>
    <t>WS Sole</t>
  </si>
  <si>
    <t>WS Anglers</t>
  </si>
  <si>
    <t>WS Nephrops</t>
  </si>
  <si>
    <t>WS Megrim</t>
  </si>
  <si>
    <t>WS Pollack</t>
  </si>
  <si>
    <t>Area 4&amp;6</t>
  </si>
  <si>
    <t>NS Herring</t>
  </si>
  <si>
    <t>WS Herring</t>
  </si>
  <si>
    <t xml:space="preserve">WS Mackerel </t>
  </si>
  <si>
    <t>NS Mackerel</t>
  </si>
  <si>
    <t>Clyde Herring</t>
  </si>
  <si>
    <t>Northern Blue Whiting</t>
  </si>
  <si>
    <t>NS Sandeels</t>
  </si>
  <si>
    <t>AS Herring</t>
  </si>
  <si>
    <t>Greater Silver Smelt 67</t>
  </si>
  <si>
    <t>NS Sandeels Area 1</t>
  </si>
  <si>
    <t>NS Sandeels Area 2</t>
  </si>
  <si>
    <t>NS Sandeels Area 3</t>
  </si>
  <si>
    <t>NS Sandeels Area 4</t>
  </si>
  <si>
    <t>NS Sandeels Area 6</t>
  </si>
  <si>
    <t>WS Mackerel o/w 2a Norway</t>
  </si>
  <si>
    <t>NS Mackerel o/w 3a4bc</t>
  </si>
  <si>
    <t>NS Horse Mackerel</t>
  </si>
  <si>
    <t>WS Horse Mackerel</t>
  </si>
  <si>
    <t>Maj Pel</t>
  </si>
  <si>
    <t>Deep Sea</t>
  </si>
  <si>
    <t>Ling 4</t>
  </si>
  <si>
    <t>Tusk 4</t>
  </si>
  <si>
    <t>Tusk 567</t>
  </si>
  <si>
    <t>Ling 6-10,12,14</t>
  </si>
  <si>
    <t>Roundnose Grenadier 5b67</t>
  </si>
  <si>
    <t>Blue Ling 67</t>
  </si>
  <si>
    <t>Norway Anglers</t>
  </si>
  <si>
    <t>Norway Ling</t>
  </si>
  <si>
    <t>Norway Nephrops</t>
  </si>
  <si>
    <t>Norway Tusk</t>
  </si>
  <si>
    <t>Greenland Halibut 2a46</t>
  </si>
  <si>
    <t>Greater Forkbeard 567</t>
  </si>
  <si>
    <t>WS Mackerel o/w 4a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</si>
  <si>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</si>
  <si>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</si>
  <si>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</si>
  <si>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</si>
  <si>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</si>
  <si>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</si>
  <si>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</si>
  <si>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</si>
  <si>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</si>
  <si>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</si>
  <si>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</si>
  <si>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</si>
  <si>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</si>
  <si>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</si>
  <si>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</si>
  <si>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</si>
  <si>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</si>
  <si>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</si>
  <si>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</si>
  <si>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</si>
  <si>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</si>
  <si>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</si>
  <si>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Underpinning</t>
  </si>
  <si>
    <t>U10s %</t>
  </si>
  <si>
    <t>FQAs</t>
  </si>
  <si>
    <t>UK quota</t>
  </si>
  <si>
    <t>Hague Preference</t>
  </si>
  <si>
    <t>Non sector %</t>
  </si>
  <si>
    <t>Based on FQAs</t>
  </si>
  <si>
    <t>Maximum</t>
  </si>
  <si>
    <t>Non Sector FQAs</t>
  </si>
  <si>
    <t>Non Sector tonnes</t>
  </si>
  <si>
    <t>Saithe 7</t>
  </si>
  <si>
    <t>..</t>
  </si>
  <si>
    <t>Sector FQAs</t>
  </si>
  <si>
    <t>Sector tonnes</t>
  </si>
  <si>
    <t>Total tonnes</t>
  </si>
  <si>
    <t>Total</t>
  </si>
  <si>
    <t>U10s tonnes</t>
  </si>
  <si>
    <t>Check</t>
  </si>
  <si>
    <t>Based on floor quota</t>
  </si>
  <si>
    <t>U10s floor quota</t>
  </si>
  <si>
    <t>U10s</t>
  </si>
  <si>
    <t>U10s allocation</t>
  </si>
  <si>
    <t>U10s % share</t>
  </si>
  <si>
    <t>England %</t>
  </si>
  <si>
    <t>Wales %</t>
  </si>
  <si>
    <t>Scotland %</t>
  </si>
  <si>
    <t>N Ireland %</t>
  </si>
  <si>
    <t>Mourne</t>
  </si>
  <si>
    <t>Non Sector allocation</t>
  </si>
  <si>
    <t>Based on underpinning %</t>
  </si>
  <si>
    <t>Herring 7ghjk</t>
  </si>
  <si>
    <t>NS Lems &amp; Witches</t>
  </si>
  <si>
    <t>NS Skates &amp; Rays</t>
  </si>
  <si>
    <t>NS Dabs &amp; Flounders</t>
  </si>
  <si>
    <t>NS Turbot &amp; Brill</t>
  </si>
  <si>
    <t>SW Handliners</t>
  </si>
  <si>
    <t>WS Haddock 6a of which</t>
  </si>
  <si>
    <t>Special allocation:</t>
  </si>
  <si>
    <t>4a Handline Mackerel</t>
  </si>
  <si>
    <t>UK quota exc special alloc</t>
  </si>
  <si>
    <t>Special allocation</t>
  </si>
  <si>
    <t>Porcupine Nephrops</t>
  </si>
  <si>
    <t>Skates &amp; Rays 67 xd</t>
  </si>
  <si>
    <t>Skates &amp; Rays 7d</t>
  </si>
  <si>
    <t>Black Scab-bardish 567,12</t>
  </si>
  <si>
    <t>Unallocated banking</t>
  </si>
  <si>
    <t>Quota deductions</t>
  </si>
  <si>
    <t>Sector</t>
  </si>
  <si>
    <t>Percentage share (based on track record 2006-08)</t>
  </si>
  <si>
    <t>S&amp;R 6&amp;7</t>
  </si>
  <si>
    <t>S&amp;R 7d</t>
  </si>
  <si>
    <t>Eng</t>
  </si>
  <si>
    <t>Wal</t>
  </si>
  <si>
    <t>Sco</t>
  </si>
  <si>
    <t>N I</t>
  </si>
  <si>
    <t>Non-sector</t>
  </si>
  <si>
    <t>Old stock definitions</t>
  </si>
  <si>
    <t>Quota 2010</t>
  </si>
  <si>
    <t>o/w 2a(EU), 4a</t>
  </si>
  <si>
    <t>West Coast</t>
  </si>
  <si>
    <t>o/w 7d</t>
  </si>
  <si>
    <t>New stock definitions</t>
  </si>
  <si>
    <t>Tonnes</t>
  </si>
  <si>
    <t>Total to apportion</t>
  </si>
  <si>
    <t>2006-2008 track record</t>
  </si>
  <si>
    <t>Proxy FQAs</t>
  </si>
  <si>
    <t>Faroes</t>
  </si>
  <si>
    <t>Tonnes per 100 FQAs</t>
  </si>
  <si>
    <t>Faroes compensation</t>
  </si>
  <si>
    <t>4a hline</t>
  </si>
  <si>
    <t>Use rounded figs</t>
  </si>
  <si>
    <t>Borrowing unclaimed by EU</t>
  </si>
  <si>
    <t>Windfall banking</t>
  </si>
  <si>
    <t>Redfish</t>
  </si>
  <si>
    <t>Saithe</t>
  </si>
  <si>
    <t>Others</t>
  </si>
  <si>
    <t>Cod / Haddock</t>
  </si>
  <si>
    <t>Ling / Blue Ling</t>
  </si>
  <si>
    <t>Faroes Blue Whiting</t>
  </si>
  <si>
    <t>Use percentages to apportion nationality (based on current nationality) to new S&amp;R stocks for POs and non sector - saved in G:/Concordat/New S&amp;R by ctry 2014.xls</t>
  </si>
  <si>
    <t>sw hline</t>
  </si>
  <si>
    <t>Herring 4c7d</t>
  </si>
  <si>
    <t>COD7BK</t>
  </si>
  <si>
    <t>WSCOD</t>
  </si>
  <si>
    <t>WSNEP</t>
  </si>
  <si>
    <t>SAI7</t>
  </si>
  <si>
    <t>WHI7BK</t>
  </si>
  <si>
    <t>ISHER</t>
  </si>
  <si>
    <t>WSHAK</t>
  </si>
  <si>
    <t>WSMAC</t>
  </si>
  <si>
    <t>WSPLA</t>
  </si>
  <si>
    <t>LINWS</t>
  </si>
  <si>
    <t>NSHAD</t>
  </si>
  <si>
    <t>USK4</t>
  </si>
  <si>
    <t>NSWHI</t>
  </si>
  <si>
    <t>PLA7HJK</t>
  </si>
  <si>
    <t>NSLEMWIT</t>
  </si>
  <si>
    <t>WSMEG</t>
  </si>
  <si>
    <t>SOL7FG</t>
  </si>
  <si>
    <t>ANG7</t>
  </si>
  <si>
    <t>NSTURB</t>
  </si>
  <si>
    <t>SOL7E</t>
  </si>
  <si>
    <t>NSHER</t>
  </si>
  <si>
    <t>NSMEG</t>
  </si>
  <si>
    <t>NSSAN</t>
  </si>
  <si>
    <t>NSSAI</t>
  </si>
  <si>
    <t>NSNEP</t>
  </si>
  <si>
    <t>SOL7D</t>
  </si>
  <si>
    <t>WSSAI</t>
  </si>
  <si>
    <t>NSANG</t>
  </si>
  <si>
    <t>LIN4</t>
  </si>
  <si>
    <t>PLA7DE</t>
  </si>
  <si>
    <t>NSSKA</t>
  </si>
  <si>
    <t>NSSOL</t>
  </si>
  <si>
    <t>WHI7A</t>
  </si>
  <si>
    <t>POL7</t>
  </si>
  <si>
    <t>NSHAK</t>
  </si>
  <si>
    <t>HAD6A</t>
  </si>
  <si>
    <t>BOR678</t>
  </si>
  <si>
    <t>HAD7</t>
  </si>
  <si>
    <t>SOL7A</t>
  </si>
  <si>
    <t>PLA7FG</t>
  </si>
  <si>
    <t>HAD6B</t>
  </si>
  <si>
    <t>NORANG</t>
  </si>
  <si>
    <t>NSCOD</t>
  </si>
  <si>
    <t>NSPLA</t>
  </si>
  <si>
    <t>NEP7</t>
  </si>
  <si>
    <t>NSDABFLE</t>
  </si>
  <si>
    <t>WSANG</t>
  </si>
  <si>
    <t>SOL7HJK</t>
  </si>
  <si>
    <t>PLA7A</t>
  </si>
  <si>
    <t>WSWHI</t>
  </si>
  <si>
    <t>CLYHER</t>
  </si>
  <si>
    <t>SNSHER</t>
  </si>
  <si>
    <t>RNGWS</t>
  </si>
  <si>
    <t>WSSOL</t>
  </si>
  <si>
    <t>USK567</t>
  </si>
  <si>
    <t>COD7A</t>
  </si>
  <si>
    <t>WSPOL</t>
  </si>
  <si>
    <t>NOROTH</t>
  </si>
  <si>
    <t>MEG7</t>
  </si>
  <si>
    <t>BLI67</t>
  </si>
  <si>
    <t>HER7EF</t>
  </si>
  <si>
    <t>NSSPR</t>
  </si>
  <si>
    <t>BSFWS</t>
  </si>
  <si>
    <t>COD6B</t>
  </si>
  <si>
    <t>NSPRA</t>
  </si>
  <si>
    <t>WSHER</t>
  </si>
  <si>
    <t>FARLIN</t>
  </si>
  <si>
    <t>ARG567</t>
  </si>
  <si>
    <t>NORLIN</t>
  </si>
  <si>
    <t>GFB567</t>
  </si>
  <si>
    <t>FARCH</t>
  </si>
  <si>
    <t>WHBNORTH</t>
  </si>
  <si>
    <t>GLH246</t>
  </si>
  <si>
    <t>SPR7DE</t>
  </si>
  <si>
    <t>NORUSK</t>
  </si>
  <si>
    <t>NSMAC</t>
  </si>
  <si>
    <t>FAROTH</t>
  </si>
  <si>
    <t>ASHER</t>
  </si>
  <si>
    <t>FARSAI</t>
  </si>
  <si>
    <t>FARRED</t>
  </si>
  <si>
    <t>MAC3A4BC</t>
  </si>
  <si>
    <t>NORNEP</t>
  </si>
  <si>
    <t>HER7GHJK</t>
  </si>
  <si>
    <t>PO NAME</t>
  </si>
  <si>
    <t>SW handliners</t>
  </si>
  <si>
    <t xml:space="preserve">   Non Sector England</t>
  </si>
  <si>
    <t xml:space="preserve">   Non Sector Wales</t>
  </si>
  <si>
    <t xml:space="preserve">   Non Sector Scotland</t>
  </si>
  <si>
    <t xml:space="preserve">   Non Sector N Ireland</t>
  </si>
  <si>
    <t>HP Allocation</t>
  </si>
  <si>
    <t>Allocation based on FQAs</t>
  </si>
  <si>
    <t>Total FQAs (exclude U10s for English NS Whiting)</t>
  </si>
  <si>
    <t>FQAs - U10s equivalent</t>
  </si>
  <si>
    <t>FQAs - sector and non sector</t>
  </si>
  <si>
    <t>allocate by FQAs</t>
  </si>
  <si>
    <t>o/w English U10s</t>
  </si>
  <si>
    <t>Hague Pref</t>
  </si>
  <si>
    <t>Quota 2015</t>
  </si>
  <si>
    <t>AS Herring o/w Faroes 5b</t>
  </si>
  <si>
    <t>Cod 7bk</t>
  </si>
  <si>
    <t>Haddock 7</t>
  </si>
  <si>
    <t>Herring 4c74</t>
  </si>
  <si>
    <t>North Atlantic</t>
  </si>
  <si>
    <t>Under 10s (all FAs combined)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</si>
</sst>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  <numFmt numFmtId="179" formatCode="0.00000000000"/>
    <numFmt numFmtId="180" formatCode="#,##0.000"/>
  </numFmts>
  <fonts count="6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 vertical="top" wrapText="1"/>
    </xf>
    <xf numFmtId="166" fontId="54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/>
    </xf>
    <xf numFmtId="0" fontId="54" fillId="4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57" fillId="0" borderId="0" xfId="0" applyNumberFormat="1" applyFont="1" applyFill="1" applyBorder="1" applyAlignment="1">
      <alignment horizontal="right"/>
    </xf>
    <xf numFmtId="166" fontId="57" fillId="4" borderId="0" xfId="0" applyNumberFormat="1" applyFont="1" applyFill="1" applyBorder="1" applyAlignment="1">
      <alignment horizontal="right"/>
    </xf>
    <xf numFmtId="0" fontId="54" fillId="0" borderId="0" xfId="0" applyFont="1" applyAlignment="1">
      <alignment horizontal="right"/>
    </xf>
    <xf numFmtId="2" fontId="54" fillId="0" borderId="0" xfId="0" applyNumberFormat="1" applyFont="1" applyFill="1" applyBorder="1" applyAlignment="1">
      <alignment horizontal="right"/>
    </xf>
    <xf numFmtId="1" fontId="54" fillId="6" borderId="0" xfId="0" applyNumberFormat="1" applyFont="1" applyFill="1" applyBorder="1" applyAlignment="1">
      <alignment horizontal="right"/>
    </xf>
    <xf numFmtId="0" fontId="56" fillId="13" borderId="0" xfId="0" applyFont="1" applyFill="1" applyBorder="1" applyAlignment="1">
      <alignment/>
    </xf>
    <xf numFmtId="0" fontId="54" fillId="13" borderId="0" xfId="0" applyFont="1" applyFill="1" applyBorder="1" applyAlignment="1">
      <alignment/>
    </xf>
    <xf numFmtId="166" fontId="56" fillId="0" borderId="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1" fontId="54" fillId="0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166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0" fontId="54" fillId="4" borderId="0" xfId="0" applyFont="1" applyFill="1" applyAlignment="1">
      <alignment horizontal="right"/>
    </xf>
    <xf numFmtId="0" fontId="54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4" fillId="11" borderId="0" xfId="0" applyFont="1" applyFill="1" applyBorder="1" applyAlignment="1">
      <alignment/>
    </xf>
    <xf numFmtId="0" fontId="56" fillId="11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54" fillId="0" borderId="0" xfId="0" applyFont="1" applyFill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54" fillId="0" borderId="0" xfId="0" applyFont="1" applyAlignment="1">
      <alignment/>
    </xf>
    <xf numFmtId="166" fontId="54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3" borderId="0" xfId="0" applyFont="1" applyFill="1" applyBorder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/>
    </xf>
    <xf numFmtId="0" fontId="0" fillId="0" borderId="10" xfId="0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right" wrapText="1"/>
    </xf>
    <xf numFmtId="166" fontId="56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166" fontId="3" fillId="3" borderId="0" xfId="0" applyNumberFormat="1" applyFont="1" applyFill="1" applyAlignment="1">
      <alignment/>
    </xf>
    <xf numFmtId="166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2" fillId="3" borderId="0" xfId="0" applyNumberFormat="1" applyFont="1" applyFill="1" applyAlignment="1">
      <alignment/>
    </xf>
    <xf numFmtId="0" fontId="54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 horizontal="right"/>
    </xf>
    <xf numFmtId="0" fontId="3" fillId="15" borderId="0" xfId="0" applyFont="1" applyFill="1" applyAlignment="1">
      <alignment horizontal="right"/>
    </xf>
    <xf numFmtId="0" fontId="3" fillId="3" borderId="0" xfId="0" applyFont="1" applyFill="1" applyBorder="1" applyAlignment="1">
      <alignment/>
    </xf>
    <xf numFmtId="1" fontId="54" fillId="3" borderId="0" xfId="0" applyNumberFormat="1" applyFont="1" applyFill="1" applyAlignment="1">
      <alignment/>
    </xf>
    <xf numFmtId="166" fontId="54" fillId="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60" fillId="0" borderId="0" xfId="0" applyFont="1" applyFill="1" applyBorder="1" applyAlignment="1">
      <alignment horizontal="right"/>
    </xf>
    <xf numFmtId="166" fontId="58" fillId="6" borderId="0" xfId="0" applyNumberFormat="1" applyFont="1" applyFill="1" applyBorder="1" applyAlignment="1">
      <alignment horizontal="right"/>
    </xf>
    <xf numFmtId="166" fontId="59" fillId="6" borderId="0" xfId="0" applyNumberFormat="1" applyFont="1" applyFill="1" applyBorder="1" applyAlignment="1">
      <alignment horizontal="right"/>
    </xf>
    <xf numFmtId="166" fontId="52" fillId="0" borderId="0" xfId="0" applyNumberFormat="1" applyFont="1" applyAlignment="1">
      <alignment/>
    </xf>
    <xf numFmtId="166" fontId="54" fillId="35" borderId="0" xfId="0" applyNumberFormat="1" applyFont="1" applyFill="1" applyBorder="1" applyAlignment="1">
      <alignment/>
    </xf>
    <xf numFmtId="166" fontId="52" fillId="36" borderId="0" xfId="0" applyNumberFormat="1" applyFont="1" applyFill="1" applyAlignment="1">
      <alignment/>
    </xf>
    <xf numFmtId="2" fontId="58" fillId="0" borderId="0" xfId="0" applyNumberFormat="1" applyFont="1" applyFill="1" applyBorder="1" applyAlignment="1">
      <alignment horizontal="right"/>
    </xf>
    <xf numFmtId="1" fontId="2" fillId="6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6" fontId="2" fillId="3" borderId="0" xfId="0" applyNumberFormat="1" applyFont="1" applyFill="1" applyAlignment="1">
      <alignment horizontal="right"/>
    </xf>
    <xf numFmtId="0" fontId="56" fillId="35" borderId="0" xfId="0" applyFont="1" applyFill="1" applyBorder="1" applyAlignment="1">
      <alignment/>
    </xf>
    <xf numFmtId="166" fontId="56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3" fillId="13" borderId="0" xfId="0" applyFont="1" applyFill="1" applyBorder="1" applyAlignment="1">
      <alignment/>
    </xf>
    <xf numFmtId="166" fontId="63" fillId="0" borderId="0" xfId="0" applyNumberFormat="1" applyFont="1" applyFill="1" applyBorder="1" applyAlignment="1">
      <alignment horizontal="right"/>
    </xf>
    <xf numFmtId="166" fontId="63" fillId="0" borderId="0" xfId="0" applyNumberFormat="1" applyFont="1" applyFill="1" applyBorder="1" applyAlignment="1" quotePrefix="1">
      <alignment horizontal="right"/>
    </xf>
    <xf numFmtId="2" fontId="56" fillId="35" borderId="0" xfId="0" applyNumberFormat="1" applyFont="1" applyFill="1" applyBorder="1" applyAlignment="1">
      <alignment/>
    </xf>
    <xf numFmtId="2" fontId="54" fillId="35" borderId="0" xfId="0" applyNumberFormat="1" applyFont="1" applyFill="1" applyBorder="1" applyAlignment="1">
      <alignment/>
    </xf>
    <xf numFmtId="1" fontId="56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54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57" applyFont="1" applyFill="1" applyBorder="1">
      <alignment/>
      <protection/>
    </xf>
    <xf numFmtId="166" fontId="56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1" fontId="54" fillId="0" borderId="0" xfId="0" applyNumberFormat="1" applyFont="1" applyFill="1" applyAlignment="1">
      <alignment/>
    </xf>
    <xf numFmtId="0" fontId="54" fillId="0" borderId="0" xfId="0" applyFont="1" applyAlignment="1" quotePrefix="1">
      <alignment/>
    </xf>
    <xf numFmtId="0" fontId="56" fillId="0" borderId="0" xfId="0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166" fontId="54" fillId="37" borderId="0" xfId="0" applyNumberFormat="1" applyFont="1" applyFill="1" applyBorder="1" applyAlignment="1">
      <alignment/>
    </xf>
    <xf numFmtId="2" fontId="64" fillId="0" borderId="0" xfId="0" applyNumberFormat="1" applyFont="1" applyFill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4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tabSelected="1"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8.88671875" defaultRowHeight="15"/>
  <cols>
    <col min="1" max="1" width="19.88671875" style="2" bestFit="1" customWidth="1"/>
    <col min="2" max="76" width="8.88671875" style="2" customWidth="1"/>
    <col min="77" max="77" width="8.88671875" style="91" customWidth="1"/>
    <col min="78" max="97" width="8.88671875" style="2" customWidth="1"/>
    <col min="98" max="16384" width="8.88671875" style="2" customWidth="1"/>
  </cols>
  <sheetData>
    <row r="1" spans="2:103" ht="12.75"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31</v>
      </c>
      <c r="W1" s="4" t="s">
        <v>31</v>
      </c>
      <c r="X1" s="4" t="s">
        <v>31</v>
      </c>
      <c r="Y1" s="4" t="s">
        <v>31</v>
      </c>
      <c r="Z1" s="4" t="s">
        <v>31</v>
      </c>
      <c r="AA1" s="4" t="s">
        <v>31</v>
      </c>
      <c r="AB1" s="4" t="s">
        <v>31</v>
      </c>
      <c r="AC1" s="4" t="s">
        <v>38</v>
      </c>
      <c r="AD1" s="4" t="s">
        <v>38</v>
      </c>
      <c r="AE1" s="4" t="s">
        <v>38</v>
      </c>
      <c r="AF1" s="4" t="s">
        <v>38</v>
      </c>
      <c r="AG1" s="4" t="s">
        <v>38</v>
      </c>
      <c r="AH1" s="4" t="s">
        <v>38</v>
      </c>
      <c r="AI1" s="4" t="s">
        <v>38</v>
      </c>
      <c r="AJ1" s="4" t="s">
        <v>64</v>
      </c>
      <c r="AK1" s="4" t="s">
        <v>64</v>
      </c>
      <c r="AL1" s="4" t="s">
        <v>64</v>
      </c>
      <c r="AM1" s="4" t="s">
        <v>64</v>
      </c>
      <c r="AN1" s="4" t="s">
        <v>64</v>
      </c>
      <c r="AO1" s="4" t="s">
        <v>64</v>
      </c>
      <c r="AP1" s="4" t="s">
        <v>64</v>
      </c>
      <c r="AQ1" s="4" t="s">
        <v>64</v>
      </c>
      <c r="AR1" s="4" t="s">
        <v>64</v>
      </c>
      <c r="AS1" s="4" t="s">
        <v>64</v>
      </c>
      <c r="AT1" s="4" t="s">
        <v>64</v>
      </c>
      <c r="AU1" s="4" t="s">
        <v>64</v>
      </c>
      <c r="AV1" s="4" t="s">
        <v>64</v>
      </c>
      <c r="AW1" s="4" t="s">
        <v>64</v>
      </c>
      <c r="AX1" s="4" t="s">
        <v>64</v>
      </c>
      <c r="AY1" s="4" t="s">
        <v>64</v>
      </c>
      <c r="AZ1" s="4" t="s">
        <v>64</v>
      </c>
      <c r="BA1" s="4" t="s">
        <v>64</v>
      </c>
      <c r="BB1" s="4" t="s">
        <v>64</v>
      </c>
      <c r="BC1" s="4" t="s">
        <v>64</v>
      </c>
      <c r="BD1" s="4" t="s">
        <v>64</v>
      </c>
      <c r="BE1" s="4" t="s">
        <v>64</v>
      </c>
      <c r="BF1" s="4" t="s">
        <v>64</v>
      </c>
      <c r="BG1" s="4" t="s">
        <v>64</v>
      </c>
      <c r="BH1" s="4" t="s">
        <v>64</v>
      </c>
      <c r="BI1" s="4" t="s">
        <v>64</v>
      </c>
      <c r="BJ1" s="4" t="s">
        <v>64</v>
      </c>
      <c r="BK1" s="4" t="s">
        <v>64</v>
      </c>
      <c r="BL1" s="4" t="s">
        <v>64</v>
      </c>
      <c r="BM1" s="4" t="s">
        <v>64</v>
      </c>
      <c r="BN1" s="4" t="s">
        <v>83</v>
      </c>
      <c r="BO1" s="4" t="s">
        <v>83</v>
      </c>
      <c r="BP1" s="4" t="s">
        <v>83</v>
      </c>
      <c r="BQ1" s="4" t="s">
        <v>83</v>
      </c>
      <c r="BR1" s="4" t="s">
        <v>83</v>
      </c>
      <c r="BS1" s="4" t="s">
        <v>83</v>
      </c>
      <c r="BT1" s="4" t="s">
        <v>83</v>
      </c>
      <c r="BU1" s="4" t="s">
        <v>83</v>
      </c>
      <c r="BV1" s="4" t="s">
        <v>83</v>
      </c>
      <c r="BW1" s="4" t="s">
        <v>83</v>
      </c>
      <c r="BX1" s="4" t="s">
        <v>83</v>
      </c>
      <c r="BY1" s="4" t="s">
        <v>83</v>
      </c>
      <c r="BZ1" s="4" t="s">
        <v>83</v>
      </c>
      <c r="CA1" s="4" t="s">
        <v>83</v>
      </c>
      <c r="CB1" s="4" t="s">
        <v>83</v>
      </c>
      <c r="CC1" s="4" t="s">
        <v>83</v>
      </c>
      <c r="CD1" s="4" t="s">
        <v>83</v>
      </c>
      <c r="CE1" s="4" t="s">
        <v>83</v>
      </c>
      <c r="CF1" s="4" t="s">
        <v>83</v>
      </c>
      <c r="CG1" s="4" t="s">
        <v>83</v>
      </c>
      <c r="CH1" s="4" t="s">
        <v>83</v>
      </c>
      <c r="CI1" s="4" t="s">
        <v>84</v>
      </c>
      <c r="CJ1" s="4" t="s">
        <v>84</v>
      </c>
      <c r="CK1" s="4" t="s">
        <v>84</v>
      </c>
      <c r="CL1" s="4" t="s">
        <v>84</v>
      </c>
      <c r="CM1" s="4" t="s">
        <v>84</v>
      </c>
      <c r="CN1" s="4" t="s">
        <v>84</v>
      </c>
      <c r="CO1" s="4" t="s">
        <v>84</v>
      </c>
      <c r="CP1" s="4" t="s">
        <v>84</v>
      </c>
      <c r="CQ1" s="4" t="s">
        <v>84</v>
      </c>
      <c r="CR1" s="4" t="s">
        <v>84</v>
      </c>
      <c r="CS1" s="4" t="s">
        <v>84</v>
      </c>
      <c r="CT1" s="4" t="s">
        <v>84</v>
      </c>
      <c r="CU1" s="4" t="s">
        <v>186</v>
      </c>
      <c r="CV1" s="4" t="s">
        <v>186</v>
      </c>
      <c r="CW1" s="4" t="s">
        <v>186</v>
      </c>
      <c r="CX1" s="4" t="s">
        <v>186</v>
      </c>
      <c r="CY1" s="4" t="s">
        <v>186</v>
      </c>
    </row>
    <row r="2" spans="2:103" ht="24.75" customHeight="1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130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161</v>
      </c>
      <c r="AA2" s="5" t="s">
        <v>162</v>
      </c>
      <c r="AB2" s="5" t="s">
        <v>163</v>
      </c>
      <c r="AC2" s="8" t="s">
        <v>33</v>
      </c>
      <c r="AD2" s="8" t="s">
        <v>201</v>
      </c>
      <c r="AE2" s="8" t="s">
        <v>34</v>
      </c>
      <c r="AF2" s="8" t="s">
        <v>150</v>
      </c>
      <c r="AG2" s="8" t="s">
        <v>35</v>
      </c>
      <c r="AH2" s="9" t="s">
        <v>36</v>
      </c>
      <c r="AI2" s="9" t="s">
        <v>37</v>
      </c>
      <c r="AJ2" s="5" t="s">
        <v>40</v>
      </c>
      <c r="AK2" s="5" t="s">
        <v>41</v>
      </c>
      <c r="AL2" s="5" t="s">
        <v>42</v>
      </c>
      <c r="AM2" s="5" t="s">
        <v>43</v>
      </c>
      <c r="AN2" s="5" t="s">
        <v>44</v>
      </c>
      <c r="AO2" s="5" t="s">
        <v>45</v>
      </c>
      <c r="AP2" s="5" t="s">
        <v>46</v>
      </c>
      <c r="AQ2" s="5" t="s">
        <v>47</v>
      </c>
      <c r="AR2" s="5" t="s">
        <v>48</v>
      </c>
      <c r="AS2" s="5" t="s">
        <v>49</v>
      </c>
      <c r="AT2" s="5" t="s">
        <v>50</v>
      </c>
      <c r="AU2" s="5" t="s">
        <v>151</v>
      </c>
      <c r="AV2" s="5" t="s">
        <v>152</v>
      </c>
      <c r="AW2" s="5" t="s">
        <v>153</v>
      </c>
      <c r="AX2" s="5" t="s">
        <v>154</v>
      </c>
      <c r="AY2" s="5" t="s">
        <v>51</v>
      </c>
      <c r="AZ2" s="5" t="s">
        <v>52</v>
      </c>
      <c r="BA2" s="5" t="s">
        <v>53</v>
      </c>
      <c r="BB2" s="5" t="s">
        <v>54</v>
      </c>
      <c r="BC2" s="3" t="s">
        <v>156</v>
      </c>
      <c r="BD2" s="5" t="s">
        <v>55</v>
      </c>
      <c r="BE2" s="5" t="s">
        <v>56</v>
      </c>
      <c r="BF2" s="5" t="s">
        <v>57</v>
      </c>
      <c r="BG2" s="5" t="s">
        <v>58</v>
      </c>
      <c r="BH2" s="5" t="s">
        <v>59</v>
      </c>
      <c r="BI2" s="5" t="s">
        <v>61</v>
      </c>
      <c r="BJ2" s="5" t="s">
        <v>60</v>
      </c>
      <c r="BK2" s="5" t="s">
        <v>62</v>
      </c>
      <c r="BL2" s="5" t="s">
        <v>63</v>
      </c>
      <c r="BM2" s="36" t="s">
        <v>95</v>
      </c>
      <c r="BN2" s="5" t="s">
        <v>65</v>
      </c>
      <c r="BO2" s="5" t="s">
        <v>66</v>
      </c>
      <c r="BP2" s="5" t="s">
        <v>67</v>
      </c>
      <c r="BQ2" s="3" t="s">
        <v>97</v>
      </c>
      <c r="BR2" s="5" t="s">
        <v>68</v>
      </c>
      <c r="BS2" s="3" t="s">
        <v>80</v>
      </c>
      <c r="BT2" s="5" t="s">
        <v>69</v>
      </c>
      <c r="BU2" s="5" t="s">
        <v>81</v>
      </c>
      <c r="BV2" s="5" t="s">
        <v>82</v>
      </c>
      <c r="BW2" s="3" t="s">
        <v>70</v>
      </c>
      <c r="BX2" s="5" t="s">
        <v>72</v>
      </c>
      <c r="BY2" s="3" t="s">
        <v>300</v>
      </c>
      <c r="BZ2" s="3" t="s">
        <v>73</v>
      </c>
      <c r="CA2" s="5" t="s">
        <v>71</v>
      </c>
      <c r="CB2" s="3" t="s">
        <v>74</v>
      </c>
      <c r="CC2" s="3" t="s">
        <v>75</v>
      </c>
      <c r="CD2" s="3" t="s">
        <v>76</v>
      </c>
      <c r="CE2" s="3" t="s">
        <v>77</v>
      </c>
      <c r="CF2" s="3" t="s">
        <v>78</v>
      </c>
      <c r="CG2" s="3" t="s">
        <v>79</v>
      </c>
      <c r="CH2" s="54" t="s">
        <v>198</v>
      </c>
      <c r="CI2" s="5" t="s">
        <v>86</v>
      </c>
      <c r="CJ2" s="5" t="s">
        <v>85</v>
      </c>
      <c r="CK2" s="5" t="s">
        <v>87</v>
      </c>
      <c r="CL2" s="5" t="s">
        <v>88</v>
      </c>
      <c r="CM2" s="36" t="s">
        <v>164</v>
      </c>
      <c r="CN2" s="36" t="s">
        <v>89</v>
      </c>
      <c r="CO2" s="5" t="s">
        <v>90</v>
      </c>
      <c r="CP2" s="36" t="s">
        <v>96</v>
      </c>
      <c r="CQ2" s="5" t="s">
        <v>91</v>
      </c>
      <c r="CR2" s="5" t="s">
        <v>92</v>
      </c>
      <c r="CS2" s="5" t="s">
        <v>93</v>
      </c>
      <c r="CT2" s="5" t="s">
        <v>94</v>
      </c>
      <c r="CU2" s="54" t="s">
        <v>196</v>
      </c>
      <c r="CV2" s="54" t="s">
        <v>197</v>
      </c>
      <c r="CW2" s="54" t="s">
        <v>193</v>
      </c>
      <c r="CX2" s="54" t="s">
        <v>194</v>
      </c>
      <c r="CY2" s="54" t="s">
        <v>195</v>
      </c>
    </row>
    <row r="3" spans="1:103" ht="12.75">
      <c r="A3" s="25" t="s">
        <v>123</v>
      </c>
      <c r="B3" s="26">
        <v>23</v>
      </c>
      <c r="C3" s="26">
        <v>670</v>
      </c>
      <c r="D3" s="26">
        <v>501</v>
      </c>
      <c r="E3" s="26">
        <v>239</v>
      </c>
      <c r="F3" s="26">
        <v>64</v>
      </c>
      <c r="G3" s="26">
        <v>281</v>
      </c>
      <c r="H3" s="26">
        <v>1393</v>
      </c>
      <c r="I3" s="26">
        <v>65</v>
      </c>
      <c r="J3" s="26">
        <v>17</v>
      </c>
      <c r="K3" s="26">
        <v>52</v>
      </c>
      <c r="L3" s="26">
        <v>384</v>
      </c>
      <c r="M3" s="26">
        <v>157</v>
      </c>
      <c r="N3" s="26">
        <v>31</v>
      </c>
      <c r="O3" s="26">
        <v>1890</v>
      </c>
      <c r="P3" s="26">
        <v>434</v>
      </c>
      <c r="Q3" s="26">
        <v>6027</v>
      </c>
      <c r="R3" s="78">
        <v>602.7</v>
      </c>
      <c r="S3" s="26">
        <v>2492</v>
      </c>
      <c r="T3" s="26">
        <v>566</v>
      </c>
      <c r="U3" s="26">
        <v>834</v>
      </c>
      <c r="V3" s="26">
        <v>9155</v>
      </c>
      <c r="W3" s="26">
        <v>1363</v>
      </c>
      <c r="X3" s="26">
        <v>2353</v>
      </c>
      <c r="Y3" s="26">
        <v>7092</v>
      </c>
      <c r="Z3" s="26">
        <v>272</v>
      </c>
      <c r="AA3" s="26">
        <v>2076</v>
      </c>
      <c r="AB3" s="26">
        <v>120</v>
      </c>
      <c r="AC3" s="26">
        <v>3590</v>
      </c>
      <c r="AD3" s="26">
        <v>4673</v>
      </c>
      <c r="AE3" s="26">
        <v>465</v>
      </c>
      <c r="AF3" s="26">
        <v>19</v>
      </c>
      <c r="AG3" s="26">
        <v>3387</v>
      </c>
      <c r="AH3" s="26">
        <v>2702</v>
      </c>
      <c r="AI3" s="26">
        <v>8271</v>
      </c>
      <c r="AJ3" s="26">
        <v>11369</v>
      </c>
      <c r="AK3" s="26">
        <v>28576</v>
      </c>
      <c r="AL3" s="26">
        <v>8739</v>
      </c>
      <c r="AM3" s="26">
        <v>5249</v>
      </c>
      <c r="AN3" s="26">
        <v>34066</v>
      </c>
      <c r="AO3" s="26">
        <v>510</v>
      </c>
      <c r="AP3" s="26">
        <v>574</v>
      </c>
      <c r="AQ3" s="26">
        <v>15456</v>
      </c>
      <c r="AR3" s="26">
        <v>2719</v>
      </c>
      <c r="AS3" s="26">
        <v>7641</v>
      </c>
      <c r="AT3" s="26">
        <v>2006</v>
      </c>
      <c r="AU3" s="26">
        <v>3904</v>
      </c>
      <c r="AV3" s="26">
        <v>814</v>
      </c>
      <c r="AW3" s="26">
        <v>1588</v>
      </c>
      <c r="AX3" s="26">
        <v>717</v>
      </c>
      <c r="AY3" s="26">
        <v>538</v>
      </c>
      <c r="AZ3" s="26">
        <v>0</v>
      </c>
      <c r="BA3" s="26">
        <v>45</v>
      </c>
      <c r="BB3" s="26">
        <v>3532</v>
      </c>
      <c r="BC3" s="30">
        <v>706.4</v>
      </c>
      <c r="BD3" s="26">
        <v>2079</v>
      </c>
      <c r="BE3" s="92">
        <v>150</v>
      </c>
      <c r="BF3" s="26">
        <v>3022</v>
      </c>
      <c r="BG3" s="26">
        <v>388</v>
      </c>
      <c r="BH3" s="26">
        <v>11</v>
      </c>
      <c r="BI3" s="26">
        <v>13854</v>
      </c>
      <c r="BJ3" s="26">
        <v>1635</v>
      </c>
      <c r="BK3" s="26">
        <v>1295</v>
      </c>
      <c r="BL3" s="26">
        <v>145</v>
      </c>
      <c r="BM3" s="26">
        <v>1090</v>
      </c>
      <c r="BN3" s="26">
        <v>62292</v>
      </c>
      <c r="BO3" s="26">
        <v>13711</v>
      </c>
      <c r="BP3" s="26">
        <v>245363</v>
      </c>
      <c r="BQ3" s="26">
        <v>148087</v>
      </c>
      <c r="BR3" s="26">
        <v>1933</v>
      </c>
      <c r="BS3" s="26">
        <v>490</v>
      </c>
      <c r="BT3" s="26">
        <v>583</v>
      </c>
      <c r="BU3" s="26">
        <v>1314</v>
      </c>
      <c r="BV3" s="26">
        <v>7829</v>
      </c>
      <c r="BW3" s="26">
        <v>39065</v>
      </c>
      <c r="BX3" s="26">
        <v>4036</v>
      </c>
      <c r="BY3" s="92">
        <v>1971</v>
      </c>
      <c r="BZ3" s="26">
        <v>241</v>
      </c>
      <c r="CA3" s="92">
        <v>7366</v>
      </c>
      <c r="CB3" s="92">
        <v>2742</v>
      </c>
      <c r="CC3" s="92">
        <v>598</v>
      </c>
      <c r="CD3" s="92">
        <v>3918</v>
      </c>
      <c r="CE3" s="92">
        <v>103</v>
      </c>
      <c r="CF3" s="92">
        <v>5</v>
      </c>
      <c r="CG3" s="26">
        <v>19952</v>
      </c>
      <c r="CH3" s="26">
        <v>880</v>
      </c>
      <c r="CI3" s="26">
        <v>96</v>
      </c>
      <c r="CJ3" s="26">
        <v>1869</v>
      </c>
      <c r="CK3" s="26">
        <v>264</v>
      </c>
      <c r="CL3" s="26">
        <v>2863</v>
      </c>
      <c r="CM3" s="26">
        <v>208</v>
      </c>
      <c r="CN3" s="26">
        <v>194</v>
      </c>
      <c r="CO3" s="26">
        <v>912</v>
      </c>
      <c r="CP3" s="26">
        <v>977</v>
      </c>
      <c r="CQ3" s="26">
        <v>269</v>
      </c>
      <c r="CR3" s="26">
        <v>75</v>
      </c>
      <c r="CS3" s="26">
        <v>53</v>
      </c>
      <c r="CT3" s="26">
        <v>4</v>
      </c>
      <c r="CU3" s="26">
        <v>817</v>
      </c>
      <c r="CV3" s="26">
        <v>86</v>
      </c>
      <c r="CW3" s="26">
        <v>12</v>
      </c>
      <c r="CX3" s="26">
        <v>696</v>
      </c>
      <c r="CY3" s="26">
        <v>189</v>
      </c>
    </row>
    <row r="4" spans="1:103" ht="12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78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30"/>
      <c r="BD4" s="26"/>
      <c r="BE4" s="78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92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</row>
    <row r="5" spans="1:256" ht="12.75">
      <c r="A5" s="33" t="s">
        <v>157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92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103" ht="12.75">
      <c r="A6" s="32" t="s">
        <v>124</v>
      </c>
      <c r="B6" s="4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2227</v>
      </c>
      <c r="AL6" s="4">
        <v>1851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/>
      <c r="BA6" s="4"/>
      <c r="BB6" s="4">
        <v>0</v>
      </c>
      <c r="BC6" s="39">
        <f>BB6*0.2</f>
        <v>0</v>
      </c>
      <c r="BD6" s="4">
        <v>0</v>
      </c>
      <c r="BE6" s="4">
        <v>0</v>
      </c>
      <c r="BF6" s="4">
        <v>1899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</row>
    <row r="7" spans="1:103" ht="12.75">
      <c r="A7" s="32" t="s">
        <v>188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/>
      <c r="BA7" s="4"/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</row>
    <row r="8" spans="1:103" ht="12.75">
      <c r="A8" s="32" t="s">
        <v>155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/>
      <c r="BA8" s="4"/>
      <c r="BB8" s="4">
        <v>0</v>
      </c>
      <c r="BC8" s="39">
        <f>BB8*0.2</f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1750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</row>
    <row r="9" spans="1:103" ht="12.75">
      <c r="A9" s="32" t="s">
        <v>158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/>
      <c r="BA9" s="4"/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7">
        <f>MAX(0.232*BR3,300)</f>
        <v>448.456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</row>
    <row r="10" spans="1:103" ht="12.75">
      <c r="A10" s="32" t="s">
        <v>147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7">
        <f>MAX(0.008*AC3,30)</f>
        <v>30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/>
      <c r="BA10" s="4"/>
      <c r="BB10" s="4">
        <v>0</v>
      </c>
      <c r="BC10" s="39">
        <f>BB10*0.2</f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</row>
    <row r="11" spans="1:103" ht="12.75">
      <c r="A11" s="10" t="s">
        <v>159</v>
      </c>
      <c r="B11" s="90">
        <f>B3-SUM(B6:B10)</f>
        <v>20</v>
      </c>
      <c r="C11" s="90">
        <f aca="true" t="shared" si="0" ref="C11:AY11">C3-SUM(C6:C10)</f>
        <v>670</v>
      </c>
      <c r="D11" s="90">
        <f t="shared" si="0"/>
        <v>501</v>
      </c>
      <c r="E11" s="90">
        <f t="shared" si="0"/>
        <v>239</v>
      </c>
      <c r="F11" s="90">
        <f t="shared" si="0"/>
        <v>64</v>
      </c>
      <c r="G11" s="90">
        <f t="shared" si="0"/>
        <v>281</v>
      </c>
      <c r="H11" s="90">
        <f t="shared" si="0"/>
        <v>1393</v>
      </c>
      <c r="I11" s="90">
        <f t="shared" si="0"/>
        <v>65</v>
      </c>
      <c r="J11" s="90">
        <f t="shared" si="0"/>
        <v>17</v>
      </c>
      <c r="K11" s="90">
        <f t="shared" si="0"/>
        <v>52</v>
      </c>
      <c r="L11" s="90">
        <f t="shared" si="0"/>
        <v>384</v>
      </c>
      <c r="M11" s="90">
        <f t="shared" si="0"/>
        <v>157</v>
      </c>
      <c r="N11" s="90">
        <f t="shared" si="0"/>
        <v>31</v>
      </c>
      <c r="O11" s="90">
        <f t="shared" si="0"/>
        <v>1890</v>
      </c>
      <c r="P11" s="90">
        <f t="shared" si="0"/>
        <v>434</v>
      </c>
      <c r="Q11" s="90">
        <f t="shared" si="0"/>
        <v>6027</v>
      </c>
      <c r="R11" s="90">
        <f t="shared" si="0"/>
        <v>602.7</v>
      </c>
      <c r="S11" s="90">
        <f t="shared" si="0"/>
        <v>2492</v>
      </c>
      <c r="T11" s="90">
        <f t="shared" si="0"/>
        <v>566</v>
      </c>
      <c r="U11" s="90">
        <f t="shared" si="0"/>
        <v>834</v>
      </c>
      <c r="V11" s="90">
        <f t="shared" si="0"/>
        <v>9155</v>
      </c>
      <c r="W11" s="90">
        <f t="shared" si="0"/>
        <v>1363</v>
      </c>
      <c r="X11" s="90">
        <f t="shared" si="0"/>
        <v>2353</v>
      </c>
      <c r="Y11" s="90">
        <f t="shared" si="0"/>
        <v>7092</v>
      </c>
      <c r="Z11" s="90">
        <f t="shared" si="0"/>
        <v>272</v>
      </c>
      <c r="AA11" s="90">
        <f t="shared" si="0"/>
        <v>2076</v>
      </c>
      <c r="AB11" s="90">
        <f t="shared" si="0"/>
        <v>120</v>
      </c>
      <c r="AC11" s="90">
        <f t="shared" si="0"/>
        <v>3560</v>
      </c>
      <c r="AD11" s="90">
        <f t="shared" si="0"/>
        <v>4673</v>
      </c>
      <c r="AE11" s="90">
        <f t="shared" si="0"/>
        <v>465</v>
      </c>
      <c r="AF11" s="90">
        <f t="shared" si="0"/>
        <v>19</v>
      </c>
      <c r="AG11" s="90">
        <f t="shared" si="0"/>
        <v>3387</v>
      </c>
      <c r="AH11" s="90">
        <f t="shared" si="0"/>
        <v>2702</v>
      </c>
      <c r="AI11" s="90">
        <f t="shared" si="0"/>
        <v>8271</v>
      </c>
      <c r="AJ11" s="90">
        <f t="shared" si="0"/>
        <v>11369</v>
      </c>
      <c r="AK11" s="90">
        <f t="shared" si="0"/>
        <v>26349</v>
      </c>
      <c r="AL11" s="90">
        <f t="shared" si="0"/>
        <v>6888</v>
      </c>
      <c r="AM11" s="90">
        <f t="shared" si="0"/>
        <v>5249</v>
      </c>
      <c r="AN11" s="90">
        <f t="shared" si="0"/>
        <v>34066</v>
      </c>
      <c r="AO11" s="90">
        <f t="shared" si="0"/>
        <v>510</v>
      </c>
      <c r="AP11" s="90">
        <f t="shared" si="0"/>
        <v>574</v>
      </c>
      <c r="AQ11" s="90">
        <f t="shared" si="0"/>
        <v>15456</v>
      </c>
      <c r="AR11" s="90">
        <f t="shared" si="0"/>
        <v>2719</v>
      </c>
      <c r="AS11" s="90">
        <f t="shared" si="0"/>
        <v>7641</v>
      </c>
      <c r="AT11" s="90">
        <f t="shared" si="0"/>
        <v>2006</v>
      </c>
      <c r="AU11" s="90">
        <f t="shared" si="0"/>
        <v>3904</v>
      </c>
      <c r="AV11" s="90">
        <f t="shared" si="0"/>
        <v>814</v>
      </c>
      <c r="AW11" s="90">
        <f t="shared" si="0"/>
        <v>1588</v>
      </c>
      <c r="AX11" s="90">
        <f t="shared" si="0"/>
        <v>717</v>
      </c>
      <c r="AY11" s="90">
        <f t="shared" si="0"/>
        <v>538</v>
      </c>
      <c r="AZ11" s="90"/>
      <c r="BA11" s="90"/>
      <c r="BB11" s="90">
        <f>BB3-SUM(BB6:BB10)</f>
        <v>3532</v>
      </c>
      <c r="BC11" s="90">
        <f>BC3-SUM(BC6:BC10)</f>
        <v>706.4</v>
      </c>
      <c r="BD11" s="90">
        <f>BD3-SUM(BD6:BD10)</f>
        <v>2079</v>
      </c>
      <c r="BE11" s="90">
        <f>BE3-SUM(BE6:BE10)</f>
        <v>150</v>
      </c>
      <c r="BF11" s="90">
        <f aca="true" t="shared" si="1" ref="BF11:CT11">BF3-SUM(BF6:BF10)</f>
        <v>1123</v>
      </c>
      <c r="BG11" s="90">
        <f t="shared" si="1"/>
        <v>388</v>
      </c>
      <c r="BH11" s="90">
        <f t="shared" si="1"/>
        <v>11</v>
      </c>
      <c r="BI11" s="90">
        <f t="shared" si="1"/>
        <v>13854</v>
      </c>
      <c r="BJ11" s="90">
        <f t="shared" si="1"/>
        <v>1635</v>
      </c>
      <c r="BK11" s="90">
        <f t="shared" si="1"/>
        <v>1295</v>
      </c>
      <c r="BL11" s="90">
        <f t="shared" si="1"/>
        <v>145</v>
      </c>
      <c r="BM11" s="90">
        <f t="shared" si="1"/>
        <v>1090</v>
      </c>
      <c r="BN11" s="90">
        <f t="shared" si="1"/>
        <v>62292</v>
      </c>
      <c r="BO11" s="90">
        <f t="shared" si="1"/>
        <v>13711</v>
      </c>
      <c r="BP11" s="90">
        <f t="shared" si="1"/>
        <v>243613</v>
      </c>
      <c r="BQ11" s="90">
        <f t="shared" si="1"/>
        <v>148087</v>
      </c>
      <c r="BR11" s="90">
        <f t="shared" si="1"/>
        <v>1484.5439999999999</v>
      </c>
      <c r="BS11" s="90">
        <f t="shared" si="1"/>
        <v>490</v>
      </c>
      <c r="BT11" s="90">
        <f>BT3-SUM(BT6:BT10)</f>
        <v>583</v>
      </c>
      <c r="BU11" s="90">
        <f t="shared" si="1"/>
        <v>1314</v>
      </c>
      <c r="BV11" s="90">
        <f t="shared" si="1"/>
        <v>7829</v>
      </c>
      <c r="BW11" s="90">
        <f t="shared" si="1"/>
        <v>39065</v>
      </c>
      <c r="BX11" s="90">
        <f t="shared" si="1"/>
        <v>4036</v>
      </c>
      <c r="BY11" s="90">
        <f>BY3-SUM(BY6:BY10)</f>
        <v>1971</v>
      </c>
      <c r="BZ11" s="90">
        <f t="shared" si="1"/>
        <v>241</v>
      </c>
      <c r="CA11" s="90">
        <f aca="true" t="shared" si="2" ref="CA11:CF11">CA3-SUM(CA6:CA10)</f>
        <v>7366</v>
      </c>
      <c r="CB11" s="90">
        <f t="shared" si="2"/>
        <v>2742</v>
      </c>
      <c r="CC11" s="90">
        <f t="shared" si="2"/>
        <v>598</v>
      </c>
      <c r="CD11" s="90">
        <f t="shared" si="2"/>
        <v>3918</v>
      </c>
      <c r="CE11" s="90">
        <f t="shared" si="2"/>
        <v>103</v>
      </c>
      <c r="CF11" s="90">
        <f t="shared" si="2"/>
        <v>5</v>
      </c>
      <c r="CG11" s="90">
        <f t="shared" si="1"/>
        <v>19952</v>
      </c>
      <c r="CH11" s="90">
        <f>CH3-SUM(CH6:CH10)</f>
        <v>880</v>
      </c>
      <c r="CI11" s="90">
        <f t="shared" si="1"/>
        <v>96</v>
      </c>
      <c r="CJ11" s="90">
        <f t="shared" si="1"/>
        <v>1869</v>
      </c>
      <c r="CK11" s="90">
        <f t="shared" si="1"/>
        <v>264</v>
      </c>
      <c r="CL11" s="90">
        <f t="shared" si="1"/>
        <v>2863</v>
      </c>
      <c r="CM11" s="90">
        <f t="shared" si="1"/>
        <v>208</v>
      </c>
      <c r="CN11" s="90">
        <f t="shared" si="1"/>
        <v>194</v>
      </c>
      <c r="CO11" s="90">
        <f t="shared" si="1"/>
        <v>912</v>
      </c>
      <c r="CP11" s="90">
        <f t="shared" si="1"/>
        <v>977</v>
      </c>
      <c r="CQ11" s="90">
        <f t="shared" si="1"/>
        <v>269</v>
      </c>
      <c r="CR11" s="90">
        <f t="shared" si="1"/>
        <v>75</v>
      </c>
      <c r="CS11" s="90">
        <f t="shared" si="1"/>
        <v>53</v>
      </c>
      <c r="CT11" s="90">
        <f t="shared" si="1"/>
        <v>4</v>
      </c>
      <c r="CU11" s="90">
        <f>CU3-SUM(CU6:CU10)</f>
        <v>817</v>
      </c>
      <c r="CV11" s="90">
        <f>CV3-SUM(CV6:CV10)</f>
        <v>86</v>
      </c>
      <c r="CW11" s="90">
        <f>CW3-SUM(CW6:CW10)</f>
        <v>12</v>
      </c>
      <c r="CX11" s="90">
        <f>CX3-SUM(CX6:CX10)</f>
        <v>696</v>
      </c>
      <c r="CY11" s="90">
        <f>CY3-SUM(CY6:CY10)</f>
        <v>189</v>
      </c>
    </row>
    <row r="12" spans="1:103" ht="12.75">
      <c r="A12" s="2" t="s">
        <v>166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/>
      <c r="BA12" s="41"/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</row>
    <row r="13" spans="1:103" ht="12.75">
      <c r="A13" s="2" t="s">
        <v>165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/>
      <c r="BA13" s="41"/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</row>
    <row r="14" spans="1:103" ht="12.75">
      <c r="A14" s="2" t="s">
        <v>191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/>
      <c r="BA14" s="41"/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</row>
    <row r="15" spans="1:103" ht="12.75">
      <c r="A15" s="2" t="s">
        <v>192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30.909999999999997</v>
      </c>
      <c r="R15" s="41">
        <v>0</v>
      </c>
      <c r="S15" s="41">
        <v>0</v>
      </c>
      <c r="T15" s="41">
        <v>0</v>
      </c>
      <c r="U15" s="41">
        <v>0</v>
      </c>
      <c r="V15" s="41">
        <v>28.74000000000001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/>
      <c r="BA15" s="41"/>
      <c r="BB15" s="41">
        <v>0</v>
      </c>
      <c r="BC15" s="41">
        <v>0</v>
      </c>
      <c r="BD15" s="41">
        <v>3.5199999999999996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1.96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4.590000000000003</v>
      </c>
      <c r="CK15" s="41">
        <v>0</v>
      </c>
      <c r="CL15" s="41">
        <v>2.6500000000000057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</row>
    <row r="16" spans="1:103" ht="12.75">
      <c r="A16" s="10" t="s">
        <v>135</v>
      </c>
      <c r="B16" s="90">
        <f aca="true" t="shared" si="3" ref="B16:AG16">SUM(B11:B15)</f>
        <v>20</v>
      </c>
      <c r="C16" s="90">
        <f t="shared" si="3"/>
        <v>670</v>
      </c>
      <c r="D16" s="90">
        <f t="shared" si="3"/>
        <v>501</v>
      </c>
      <c r="E16" s="90">
        <f t="shared" si="3"/>
        <v>239</v>
      </c>
      <c r="F16" s="90">
        <f t="shared" si="3"/>
        <v>64</v>
      </c>
      <c r="G16" s="90">
        <f t="shared" si="3"/>
        <v>281</v>
      </c>
      <c r="H16" s="90">
        <f t="shared" si="3"/>
        <v>1393</v>
      </c>
      <c r="I16" s="90">
        <f t="shared" si="3"/>
        <v>65</v>
      </c>
      <c r="J16" s="90">
        <f t="shared" si="3"/>
        <v>17</v>
      </c>
      <c r="K16" s="90">
        <f t="shared" si="3"/>
        <v>52</v>
      </c>
      <c r="L16" s="90">
        <f t="shared" si="3"/>
        <v>384</v>
      </c>
      <c r="M16" s="90">
        <f t="shared" si="3"/>
        <v>157</v>
      </c>
      <c r="N16" s="90">
        <f t="shared" si="3"/>
        <v>31</v>
      </c>
      <c r="O16" s="90">
        <f t="shared" si="3"/>
        <v>1890</v>
      </c>
      <c r="P16" s="90">
        <f t="shared" si="3"/>
        <v>434</v>
      </c>
      <c r="Q16" s="90">
        <f t="shared" si="3"/>
        <v>6057.91</v>
      </c>
      <c r="R16" s="90">
        <f t="shared" si="3"/>
        <v>602.7</v>
      </c>
      <c r="S16" s="90">
        <f t="shared" si="3"/>
        <v>2492</v>
      </c>
      <c r="T16" s="90">
        <f t="shared" si="3"/>
        <v>566</v>
      </c>
      <c r="U16" s="90">
        <f t="shared" si="3"/>
        <v>834</v>
      </c>
      <c r="V16" s="90">
        <f t="shared" si="3"/>
        <v>9183.74</v>
      </c>
      <c r="W16" s="90">
        <f t="shared" si="3"/>
        <v>1363</v>
      </c>
      <c r="X16" s="90">
        <f t="shared" si="3"/>
        <v>2353</v>
      </c>
      <c r="Y16" s="90">
        <f t="shared" si="3"/>
        <v>7092</v>
      </c>
      <c r="Z16" s="90">
        <f t="shared" si="3"/>
        <v>272</v>
      </c>
      <c r="AA16" s="90">
        <f t="shared" si="3"/>
        <v>2076</v>
      </c>
      <c r="AB16" s="90">
        <f t="shared" si="3"/>
        <v>120</v>
      </c>
      <c r="AC16" s="90">
        <f t="shared" si="3"/>
        <v>3560</v>
      </c>
      <c r="AD16" s="90">
        <f t="shared" si="3"/>
        <v>4673</v>
      </c>
      <c r="AE16" s="90">
        <f t="shared" si="3"/>
        <v>465</v>
      </c>
      <c r="AF16" s="90">
        <f t="shared" si="3"/>
        <v>19</v>
      </c>
      <c r="AG16" s="90">
        <f t="shared" si="3"/>
        <v>3387</v>
      </c>
      <c r="AH16" s="90">
        <f aca="true" t="shared" si="4" ref="AH16:AY16">SUM(AH11:AH15)</f>
        <v>2702</v>
      </c>
      <c r="AI16" s="90">
        <f t="shared" si="4"/>
        <v>8271</v>
      </c>
      <c r="AJ16" s="90">
        <f t="shared" si="4"/>
        <v>11369</v>
      </c>
      <c r="AK16" s="90">
        <f t="shared" si="4"/>
        <v>26349</v>
      </c>
      <c r="AL16" s="90">
        <f t="shared" si="4"/>
        <v>6888</v>
      </c>
      <c r="AM16" s="90">
        <f t="shared" si="4"/>
        <v>5249</v>
      </c>
      <c r="AN16" s="90">
        <f t="shared" si="4"/>
        <v>34066</v>
      </c>
      <c r="AO16" s="90">
        <f t="shared" si="4"/>
        <v>510</v>
      </c>
      <c r="AP16" s="90">
        <f t="shared" si="4"/>
        <v>574</v>
      </c>
      <c r="AQ16" s="90">
        <f t="shared" si="4"/>
        <v>15456</v>
      </c>
      <c r="AR16" s="90">
        <f t="shared" si="4"/>
        <v>2719</v>
      </c>
      <c r="AS16" s="90">
        <f t="shared" si="4"/>
        <v>7641</v>
      </c>
      <c r="AT16" s="90">
        <f t="shared" si="4"/>
        <v>2006</v>
      </c>
      <c r="AU16" s="90">
        <f t="shared" si="4"/>
        <v>3904</v>
      </c>
      <c r="AV16" s="90">
        <f t="shared" si="4"/>
        <v>814</v>
      </c>
      <c r="AW16" s="90">
        <f t="shared" si="4"/>
        <v>1588</v>
      </c>
      <c r="AX16" s="90">
        <f t="shared" si="4"/>
        <v>717</v>
      </c>
      <c r="AY16" s="90">
        <f t="shared" si="4"/>
        <v>538</v>
      </c>
      <c r="AZ16" s="90"/>
      <c r="BA16" s="90"/>
      <c r="BB16" s="90">
        <f>SUM(BB11:BB15)</f>
        <v>3532</v>
      </c>
      <c r="BC16" s="90">
        <f>SUM(BC11:BC15)</f>
        <v>706.4</v>
      </c>
      <c r="BD16" s="90">
        <f>SUM(BD11:BD15)</f>
        <v>2082.52</v>
      </c>
      <c r="BE16" s="102">
        <f>SUM(BE11:BE15)</f>
        <v>150</v>
      </c>
      <c r="BF16" s="90">
        <f>SUM(BF11:BF15)</f>
        <v>1123</v>
      </c>
      <c r="BG16" s="90">
        <f aca="true" t="shared" si="5" ref="BG16:CT16">SUM(BG11:BG15)</f>
        <v>388</v>
      </c>
      <c r="BH16" s="90">
        <f t="shared" si="5"/>
        <v>11</v>
      </c>
      <c r="BI16" s="90">
        <f t="shared" si="5"/>
        <v>13854</v>
      </c>
      <c r="BJ16" s="90">
        <f t="shared" si="5"/>
        <v>1635</v>
      </c>
      <c r="BK16" s="90">
        <f t="shared" si="5"/>
        <v>1295</v>
      </c>
      <c r="BL16" s="90">
        <f t="shared" si="5"/>
        <v>145</v>
      </c>
      <c r="BM16" s="90">
        <f t="shared" si="5"/>
        <v>1090</v>
      </c>
      <c r="BN16" s="90">
        <f t="shared" si="5"/>
        <v>62292</v>
      </c>
      <c r="BO16" s="90">
        <f t="shared" si="5"/>
        <v>13711</v>
      </c>
      <c r="BP16" s="90">
        <f t="shared" si="5"/>
        <v>243613</v>
      </c>
      <c r="BQ16" s="90">
        <f t="shared" si="5"/>
        <v>148087</v>
      </c>
      <c r="BR16" s="90">
        <f t="shared" si="5"/>
        <v>1484.5439999999999</v>
      </c>
      <c r="BS16" s="90">
        <f t="shared" si="5"/>
        <v>490</v>
      </c>
      <c r="BT16" s="90">
        <f>SUM(BT11:BT15)</f>
        <v>583</v>
      </c>
      <c r="BU16" s="90">
        <f t="shared" si="5"/>
        <v>1314</v>
      </c>
      <c r="BV16" s="90">
        <f t="shared" si="5"/>
        <v>7829</v>
      </c>
      <c r="BW16" s="90">
        <f t="shared" si="5"/>
        <v>39065</v>
      </c>
      <c r="BX16" s="90">
        <f t="shared" si="5"/>
        <v>4036</v>
      </c>
      <c r="BY16" s="90">
        <f>SUM(BY11:BY15)</f>
        <v>1971</v>
      </c>
      <c r="BZ16" s="102">
        <f t="shared" si="5"/>
        <v>242.96</v>
      </c>
      <c r="CA16" s="102">
        <f aca="true" t="shared" si="6" ref="CA16:CF16">SUM(CA11:CA15)</f>
        <v>7366</v>
      </c>
      <c r="CB16" s="102">
        <f t="shared" si="6"/>
        <v>2742</v>
      </c>
      <c r="CC16" s="102">
        <f t="shared" si="6"/>
        <v>598</v>
      </c>
      <c r="CD16" s="102">
        <f t="shared" si="6"/>
        <v>3918</v>
      </c>
      <c r="CE16" s="102">
        <f t="shared" si="6"/>
        <v>103</v>
      </c>
      <c r="CF16" s="102">
        <f t="shared" si="6"/>
        <v>5</v>
      </c>
      <c r="CG16" s="90">
        <f t="shared" si="5"/>
        <v>19952</v>
      </c>
      <c r="CH16" s="90">
        <f>SUM(CH11:CH15)</f>
        <v>880</v>
      </c>
      <c r="CI16" s="90">
        <f t="shared" si="5"/>
        <v>96</v>
      </c>
      <c r="CJ16" s="90">
        <f t="shared" si="5"/>
        <v>1873.59</v>
      </c>
      <c r="CK16" s="90">
        <f t="shared" si="5"/>
        <v>264</v>
      </c>
      <c r="CL16" s="90">
        <f t="shared" si="5"/>
        <v>2865.65</v>
      </c>
      <c r="CM16" s="90">
        <f t="shared" si="5"/>
        <v>208</v>
      </c>
      <c r="CN16" s="90">
        <f t="shared" si="5"/>
        <v>194</v>
      </c>
      <c r="CO16" s="90">
        <f t="shared" si="5"/>
        <v>912</v>
      </c>
      <c r="CP16" s="90">
        <f t="shared" si="5"/>
        <v>977</v>
      </c>
      <c r="CQ16" s="90">
        <f t="shared" si="5"/>
        <v>269</v>
      </c>
      <c r="CR16" s="90">
        <f t="shared" si="5"/>
        <v>75</v>
      </c>
      <c r="CS16" s="90">
        <f t="shared" si="5"/>
        <v>53</v>
      </c>
      <c r="CT16" s="90">
        <f t="shared" si="5"/>
        <v>4</v>
      </c>
      <c r="CU16" s="90">
        <f>SUM(CU11:CU15)</f>
        <v>817</v>
      </c>
      <c r="CV16" s="90">
        <f>SUM(CV11:CV15)</f>
        <v>86</v>
      </c>
      <c r="CW16" s="90">
        <f>SUM(CW11:CW15)</f>
        <v>12</v>
      </c>
      <c r="CX16" s="90">
        <f>SUM(CX11:CX15)</f>
        <v>696</v>
      </c>
      <c r="CY16" s="90">
        <f>SUM(CY11:CY15)</f>
        <v>189</v>
      </c>
    </row>
    <row r="17" spans="1:103" ht="12.75">
      <c r="A17" s="1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102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102"/>
      <c r="CA17" s="102"/>
      <c r="CB17" s="102"/>
      <c r="CC17" s="102"/>
      <c r="CD17" s="102"/>
      <c r="CE17" s="102"/>
      <c r="CF17" s="102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</row>
    <row r="18" spans="1:103" ht="12.75">
      <c r="A18" s="10" t="s">
        <v>183</v>
      </c>
      <c r="B18" s="90">
        <f>B16+SUM(B6:B10)</f>
        <v>23</v>
      </c>
      <c r="C18" s="90">
        <f aca="true" t="shared" si="7" ref="C18:BN18">C16+SUM(C6:C10)</f>
        <v>670</v>
      </c>
      <c r="D18" s="90">
        <f t="shared" si="7"/>
        <v>501</v>
      </c>
      <c r="E18" s="90">
        <f t="shared" si="7"/>
        <v>239</v>
      </c>
      <c r="F18" s="90">
        <f t="shared" si="7"/>
        <v>64</v>
      </c>
      <c r="G18" s="90">
        <f t="shared" si="7"/>
        <v>281</v>
      </c>
      <c r="H18" s="90">
        <f t="shared" si="7"/>
        <v>1393</v>
      </c>
      <c r="I18" s="90">
        <f t="shared" si="7"/>
        <v>65</v>
      </c>
      <c r="J18" s="90">
        <f t="shared" si="7"/>
        <v>17</v>
      </c>
      <c r="K18" s="90">
        <f t="shared" si="7"/>
        <v>52</v>
      </c>
      <c r="L18" s="90">
        <f t="shared" si="7"/>
        <v>384</v>
      </c>
      <c r="M18" s="90">
        <f t="shared" si="7"/>
        <v>157</v>
      </c>
      <c r="N18" s="90">
        <f t="shared" si="7"/>
        <v>31</v>
      </c>
      <c r="O18" s="90">
        <f t="shared" si="7"/>
        <v>1890</v>
      </c>
      <c r="P18" s="90">
        <f t="shared" si="7"/>
        <v>434</v>
      </c>
      <c r="Q18" s="90">
        <f t="shared" si="7"/>
        <v>6057.91</v>
      </c>
      <c r="R18" s="90">
        <f t="shared" si="7"/>
        <v>602.7</v>
      </c>
      <c r="S18" s="90">
        <f t="shared" si="7"/>
        <v>2492</v>
      </c>
      <c r="T18" s="90">
        <f t="shared" si="7"/>
        <v>566</v>
      </c>
      <c r="U18" s="90">
        <f t="shared" si="7"/>
        <v>834</v>
      </c>
      <c r="V18" s="90">
        <f t="shared" si="7"/>
        <v>9183.74</v>
      </c>
      <c r="W18" s="90">
        <f t="shared" si="7"/>
        <v>1363</v>
      </c>
      <c r="X18" s="90">
        <f t="shared" si="7"/>
        <v>2353</v>
      </c>
      <c r="Y18" s="90">
        <f t="shared" si="7"/>
        <v>7092</v>
      </c>
      <c r="Z18" s="90">
        <f t="shared" si="7"/>
        <v>272</v>
      </c>
      <c r="AA18" s="90">
        <f t="shared" si="7"/>
        <v>2076</v>
      </c>
      <c r="AB18" s="90">
        <f t="shared" si="7"/>
        <v>120</v>
      </c>
      <c r="AC18" s="90">
        <f t="shared" si="7"/>
        <v>3590</v>
      </c>
      <c r="AD18" s="90">
        <f t="shared" si="7"/>
        <v>4673</v>
      </c>
      <c r="AE18" s="90">
        <f t="shared" si="7"/>
        <v>465</v>
      </c>
      <c r="AF18" s="90">
        <f t="shared" si="7"/>
        <v>19</v>
      </c>
      <c r="AG18" s="90">
        <f t="shared" si="7"/>
        <v>3387</v>
      </c>
      <c r="AH18" s="90">
        <f t="shared" si="7"/>
        <v>2702</v>
      </c>
      <c r="AI18" s="90">
        <f>AI16+SUM(AI6:AI10)</f>
        <v>8271</v>
      </c>
      <c r="AJ18" s="90">
        <f t="shared" si="7"/>
        <v>11369</v>
      </c>
      <c r="AK18" s="90">
        <f t="shared" si="7"/>
        <v>28576</v>
      </c>
      <c r="AL18" s="90">
        <f t="shared" si="7"/>
        <v>8739</v>
      </c>
      <c r="AM18" s="90">
        <f t="shared" si="7"/>
        <v>5249</v>
      </c>
      <c r="AN18" s="90">
        <f t="shared" si="7"/>
        <v>34066</v>
      </c>
      <c r="AO18" s="90">
        <f t="shared" si="7"/>
        <v>510</v>
      </c>
      <c r="AP18" s="90">
        <f t="shared" si="7"/>
        <v>574</v>
      </c>
      <c r="AQ18" s="90">
        <f t="shared" si="7"/>
        <v>15456</v>
      </c>
      <c r="AR18" s="90">
        <f t="shared" si="7"/>
        <v>2719</v>
      </c>
      <c r="AS18" s="90">
        <f t="shared" si="7"/>
        <v>7641</v>
      </c>
      <c r="AT18" s="90">
        <f t="shared" si="7"/>
        <v>2006</v>
      </c>
      <c r="AU18" s="90">
        <f t="shared" si="7"/>
        <v>3904</v>
      </c>
      <c r="AV18" s="90">
        <f t="shared" si="7"/>
        <v>814</v>
      </c>
      <c r="AW18" s="90">
        <f t="shared" si="7"/>
        <v>1588</v>
      </c>
      <c r="AX18" s="90">
        <f t="shared" si="7"/>
        <v>717</v>
      </c>
      <c r="AY18" s="90">
        <f t="shared" si="7"/>
        <v>538</v>
      </c>
      <c r="AZ18" s="90"/>
      <c r="BA18" s="90"/>
      <c r="BB18" s="90">
        <f t="shared" si="7"/>
        <v>3532</v>
      </c>
      <c r="BC18" s="90">
        <f t="shared" si="7"/>
        <v>706.4</v>
      </c>
      <c r="BD18" s="90">
        <f t="shared" si="7"/>
        <v>2082.52</v>
      </c>
      <c r="BE18" s="102">
        <f>BE16+SUM(BE6:BE10)</f>
        <v>150</v>
      </c>
      <c r="BF18" s="90">
        <f t="shared" si="7"/>
        <v>3022</v>
      </c>
      <c r="BG18" s="90">
        <f t="shared" si="7"/>
        <v>388</v>
      </c>
      <c r="BH18" s="90">
        <f t="shared" si="7"/>
        <v>11</v>
      </c>
      <c r="BI18" s="90">
        <f t="shared" si="7"/>
        <v>13854</v>
      </c>
      <c r="BJ18" s="90">
        <f t="shared" si="7"/>
        <v>1635</v>
      </c>
      <c r="BK18" s="90">
        <f t="shared" si="7"/>
        <v>1295</v>
      </c>
      <c r="BL18" s="90">
        <f t="shared" si="7"/>
        <v>145</v>
      </c>
      <c r="BM18" s="90">
        <f t="shared" si="7"/>
        <v>1090</v>
      </c>
      <c r="BN18" s="90">
        <f t="shared" si="7"/>
        <v>62292</v>
      </c>
      <c r="BO18" s="90">
        <f aca="true" t="shared" si="8" ref="BO18:CT18">BO16+SUM(BO6:BO10)</f>
        <v>13711</v>
      </c>
      <c r="BP18" s="90">
        <f>BP16+SUM(BP6:BP10)</f>
        <v>245363</v>
      </c>
      <c r="BQ18" s="90">
        <f t="shared" si="8"/>
        <v>148087</v>
      </c>
      <c r="BR18" s="90">
        <f t="shared" si="8"/>
        <v>1933</v>
      </c>
      <c r="BS18" s="90">
        <f t="shared" si="8"/>
        <v>490</v>
      </c>
      <c r="BT18" s="90">
        <f>BT16+SUM(BT6:BT10)</f>
        <v>583</v>
      </c>
      <c r="BU18" s="90">
        <f t="shared" si="8"/>
        <v>1314</v>
      </c>
      <c r="BV18" s="90">
        <f t="shared" si="8"/>
        <v>7829</v>
      </c>
      <c r="BW18" s="90">
        <f t="shared" si="8"/>
        <v>39065</v>
      </c>
      <c r="BX18" s="90">
        <f t="shared" si="8"/>
        <v>4036</v>
      </c>
      <c r="BY18" s="90">
        <f>BY16+SUM(BY6:BY10)</f>
        <v>1971</v>
      </c>
      <c r="BZ18" s="102">
        <f t="shared" si="8"/>
        <v>242.96</v>
      </c>
      <c r="CA18" s="102">
        <f aca="true" t="shared" si="9" ref="CA18:CF18">CA16+SUM(CA6:CA10)</f>
        <v>7366</v>
      </c>
      <c r="CB18" s="102">
        <f t="shared" si="9"/>
        <v>2742</v>
      </c>
      <c r="CC18" s="102">
        <f t="shared" si="9"/>
        <v>598</v>
      </c>
      <c r="CD18" s="102">
        <f t="shared" si="9"/>
        <v>3918</v>
      </c>
      <c r="CE18" s="102">
        <f t="shared" si="9"/>
        <v>103</v>
      </c>
      <c r="CF18" s="102">
        <f t="shared" si="9"/>
        <v>5</v>
      </c>
      <c r="CG18" s="90">
        <f t="shared" si="8"/>
        <v>19952</v>
      </c>
      <c r="CH18" s="90">
        <f>CH16+SUM(CH6:CH10)</f>
        <v>880</v>
      </c>
      <c r="CI18" s="90">
        <f t="shared" si="8"/>
        <v>96</v>
      </c>
      <c r="CJ18" s="90">
        <f t="shared" si="8"/>
        <v>1873.59</v>
      </c>
      <c r="CK18" s="90">
        <f t="shared" si="8"/>
        <v>264</v>
      </c>
      <c r="CL18" s="90">
        <f t="shared" si="8"/>
        <v>2865.65</v>
      </c>
      <c r="CM18" s="90">
        <f t="shared" si="8"/>
        <v>208</v>
      </c>
      <c r="CN18" s="90">
        <f t="shared" si="8"/>
        <v>194</v>
      </c>
      <c r="CO18" s="90">
        <f t="shared" si="8"/>
        <v>912</v>
      </c>
      <c r="CP18" s="90">
        <f t="shared" si="8"/>
        <v>977</v>
      </c>
      <c r="CQ18" s="90">
        <f t="shared" si="8"/>
        <v>269</v>
      </c>
      <c r="CR18" s="90">
        <f t="shared" si="8"/>
        <v>75</v>
      </c>
      <c r="CS18" s="90">
        <f t="shared" si="8"/>
        <v>53</v>
      </c>
      <c r="CT18" s="90">
        <f t="shared" si="8"/>
        <v>4</v>
      </c>
      <c r="CU18" s="90">
        <f>CU16+SUM(CU6:CU10)</f>
        <v>817</v>
      </c>
      <c r="CV18" s="90">
        <f>CV16+SUM(CV6:CV10)</f>
        <v>86</v>
      </c>
      <c r="CW18" s="90">
        <f>CW16+SUM(CW6:CW10)</f>
        <v>12</v>
      </c>
      <c r="CX18" s="90">
        <f>CX16+SUM(CX6:CX10)</f>
        <v>696</v>
      </c>
      <c r="CY18" s="90">
        <f>CY16+SUM(CY6:CY10)</f>
        <v>189</v>
      </c>
    </row>
    <row r="19" spans="2:109" ht="12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</row>
    <row r="20" spans="1:103" ht="12.75">
      <c r="A20" s="10" t="s">
        <v>120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</row>
    <row r="21" spans="1:103" ht="12.75">
      <c r="A21" s="23" t="s">
        <v>121</v>
      </c>
      <c r="B21" s="7">
        <v>9</v>
      </c>
      <c r="C21" s="7">
        <v>34.8</v>
      </c>
      <c r="D21" s="7">
        <v>5.2</v>
      </c>
      <c r="E21" s="7">
        <v>8.1</v>
      </c>
      <c r="F21" s="7">
        <v>0</v>
      </c>
      <c r="G21" s="7">
        <v>4.6</v>
      </c>
      <c r="H21" s="7">
        <v>21</v>
      </c>
      <c r="I21" s="7">
        <v>18.7</v>
      </c>
      <c r="J21" s="7">
        <v>0</v>
      </c>
      <c r="K21" s="7">
        <v>1.6</v>
      </c>
      <c r="L21" s="7">
        <v>25.7</v>
      </c>
      <c r="M21" s="7">
        <v>25.7</v>
      </c>
      <c r="N21" s="7">
        <v>1.4</v>
      </c>
      <c r="O21" s="7">
        <v>12</v>
      </c>
      <c r="P21" s="7">
        <v>1.9</v>
      </c>
      <c r="Q21" s="7">
        <v>5.1</v>
      </c>
      <c r="R21" s="7">
        <v>0</v>
      </c>
      <c r="S21" s="7">
        <v>1.5</v>
      </c>
      <c r="T21" s="7">
        <v>3.3</v>
      </c>
      <c r="U21" s="7">
        <v>3.3</v>
      </c>
      <c r="V21" s="7">
        <v>1</v>
      </c>
      <c r="W21" s="7">
        <v>0</v>
      </c>
      <c r="X21" s="7">
        <v>10.9</v>
      </c>
      <c r="Y21" s="7">
        <v>0.7</v>
      </c>
      <c r="Z21" s="7">
        <v>0.7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4.5</v>
      </c>
      <c r="AK21" s="7">
        <v>0</v>
      </c>
      <c r="AL21" s="17">
        <v>0.33</v>
      </c>
      <c r="AM21" s="7">
        <v>0</v>
      </c>
      <c r="AN21" s="7">
        <v>0</v>
      </c>
      <c r="AO21" s="17">
        <v>9.81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/>
      <c r="BA21" s="7"/>
      <c r="BB21" s="7">
        <v>0</v>
      </c>
      <c r="BC21" s="7">
        <f>BB21*0.2</f>
        <v>0</v>
      </c>
      <c r="BD21" s="7">
        <v>0</v>
      </c>
      <c r="BE21" s="7"/>
      <c r="BF21" s="7">
        <v>0</v>
      </c>
      <c r="BG21" s="7">
        <v>0</v>
      </c>
      <c r="BH21" s="7">
        <v>0</v>
      </c>
      <c r="BI21" s="17">
        <v>9.56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37" t="s">
        <v>131</v>
      </c>
      <c r="BV21" s="37" t="s">
        <v>131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</row>
    <row r="22" spans="1:103" ht="12.75">
      <c r="A22" s="23" t="s">
        <v>139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100</v>
      </c>
      <c r="AL22" s="24">
        <v>0</v>
      </c>
      <c r="AM22" s="24">
        <v>20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/>
      <c r="BA22" s="24"/>
      <c r="BB22" s="24">
        <v>10</v>
      </c>
      <c r="BC22" s="24">
        <f>BB22*0.2</f>
        <v>2</v>
      </c>
      <c r="BD22" s="24">
        <v>0</v>
      </c>
      <c r="BE22" s="24"/>
      <c r="BF22" s="24">
        <v>5</v>
      </c>
      <c r="BG22" s="24">
        <v>5</v>
      </c>
      <c r="BH22" s="24">
        <v>0</v>
      </c>
      <c r="BI22" s="24">
        <v>0</v>
      </c>
      <c r="BJ22" s="24">
        <v>5</v>
      </c>
      <c r="BK22" s="24">
        <v>5</v>
      </c>
      <c r="BL22" s="24">
        <v>5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38" t="s">
        <v>131</v>
      </c>
      <c r="BV22" s="38" t="s">
        <v>131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</row>
    <row r="23" spans="1:103" ht="12.75">
      <c r="A23" s="34" t="s">
        <v>125</v>
      </c>
      <c r="B23" s="17">
        <v>0</v>
      </c>
      <c r="C23" s="17">
        <v>0.75</v>
      </c>
      <c r="D23" s="17">
        <v>0.98</v>
      </c>
      <c r="E23" s="17">
        <v>0.38</v>
      </c>
      <c r="F23" s="17">
        <v>0</v>
      </c>
      <c r="G23" s="17">
        <v>0</v>
      </c>
      <c r="H23" s="17">
        <v>1.47</v>
      </c>
      <c r="I23" s="17">
        <v>0.42</v>
      </c>
      <c r="J23" s="17">
        <v>0</v>
      </c>
      <c r="K23" s="17">
        <v>0</v>
      </c>
      <c r="L23" s="17">
        <v>1.08</v>
      </c>
      <c r="M23" s="17">
        <v>1.08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0.08</v>
      </c>
      <c r="AK23" s="17">
        <v>0</v>
      </c>
      <c r="AL23" s="17">
        <v>0.03</v>
      </c>
      <c r="AM23" s="17">
        <v>0</v>
      </c>
      <c r="AN23" s="104">
        <v>0</v>
      </c>
      <c r="AO23" s="17">
        <v>0.98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/>
      <c r="BA23" s="17"/>
      <c r="BB23" s="17">
        <v>0</v>
      </c>
      <c r="BC23" s="17">
        <f>BB23*0.2</f>
        <v>0</v>
      </c>
      <c r="BD23" s="17">
        <v>0</v>
      </c>
      <c r="BE23" s="17"/>
      <c r="BF23" s="17">
        <v>0</v>
      </c>
      <c r="BG23" s="17">
        <v>0</v>
      </c>
      <c r="BH23" s="17">
        <v>0</v>
      </c>
      <c r="BI23" s="17">
        <v>7.54</v>
      </c>
      <c r="BJ23" s="17">
        <v>0</v>
      </c>
      <c r="BK23" s="17">
        <v>0</v>
      </c>
      <c r="BL23" s="17">
        <v>0</v>
      </c>
      <c r="BM23" s="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37" t="s">
        <v>131</v>
      </c>
      <c r="BV23" s="37" t="s">
        <v>131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1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</row>
    <row r="24" spans="2:256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103" ht="12.75">
      <c r="A25" s="10" t="s">
        <v>122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  <c r="U25" s="1"/>
      <c r="V25" s="1"/>
      <c r="W25" s="1"/>
      <c r="X25" s="1"/>
      <c r="Y25" s="1"/>
      <c r="Z25" s="1"/>
      <c r="AA25" s="4"/>
      <c r="AB25" s="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4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4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4"/>
      <c r="CC25" s="4"/>
      <c r="CD25" s="4"/>
      <c r="CE25" s="4"/>
      <c r="CF25" s="4"/>
      <c r="CG25" s="4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.75">
      <c r="A26" s="2" t="s">
        <v>0</v>
      </c>
      <c r="B26" s="4">
        <v>3421</v>
      </c>
      <c r="C26" s="4">
        <v>7582</v>
      </c>
      <c r="D26" s="4">
        <v>5146</v>
      </c>
      <c r="E26" s="4">
        <v>2800</v>
      </c>
      <c r="F26" s="4">
        <v>1749</v>
      </c>
      <c r="G26" s="4">
        <v>9259</v>
      </c>
      <c r="H26" s="4">
        <v>17817</v>
      </c>
      <c r="I26" s="4">
        <v>2494</v>
      </c>
      <c r="J26" s="4">
        <v>2324</v>
      </c>
      <c r="K26" s="4">
        <v>24762</v>
      </c>
      <c r="L26" s="4">
        <v>14785</v>
      </c>
      <c r="M26" s="11">
        <v>14785</v>
      </c>
      <c r="N26" s="4">
        <v>34514</v>
      </c>
      <c r="O26" s="4">
        <v>20766</v>
      </c>
      <c r="P26" s="4">
        <v>20476</v>
      </c>
      <c r="Q26" s="4">
        <v>37766</v>
      </c>
      <c r="R26" s="11">
        <v>37766</v>
      </c>
      <c r="S26" s="4">
        <v>28504</v>
      </c>
      <c r="T26" s="11">
        <f>K26+N26</f>
        <v>59276</v>
      </c>
      <c r="U26" s="4">
        <v>6892</v>
      </c>
      <c r="V26" s="4">
        <v>54585</v>
      </c>
      <c r="W26" s="11">
        <v>54585</v>
      </c>
      <c r="X26" s="4">
        <v>23206</v>
      </c>
      <c r="Y26" s="4">
        <v>59185</v>
      </c>
      <c r="Z26" s="11">
        <v>59185</v>
      </c>
      <c r="AA26" s="18">
        <v>7459.357894515855</v>
      </c>
      <c r="AB26" s="18">
        <v>572.3211001549204</v>
      </c>
      <c r="AC26" s="4">
        <v>51084</v>
      </c>
      <c r="AD26" s="4">
        <v>28013</v>
      </c>
      <c r="AE26" s="4">
        <v>4618</v>
      </c>
      <c r="AF26" s="4">
        <v>36</v>
      </c>
      <c r="AG26" s="4">
        <v>94139</v>
      </c>
      <c r="AH26" s="4">
        <v>22196</v>
      </c>
      <c r="AI26" s="4">
        <v>26332</v>
      </c>
      <c r="AJ26" s="4">
        <v>490536</v>
      </c>
      <c r="AK26" s="4">
        <v>721522</v>
      </c>
      <c r="AL26" s="4">
        <v>301254</v>
      </c>
      <c r="AM26" s="4">
        <v>87537</v>
      </c>
      <c r="AN26" s="4">
        <v>244595</v>
      </c>
      <c r="AO26" s="4">
        <v>12831</v>
      </c>
      <c r="AP26" s="4">
        <v>3375</v>
      </c>
      <c r="AQ26" s="4">
        <v>117988</v>
      </c>
      <c r="AR26" s="4">
        <v>31588</v>
      </c>
      <c r="AS26" s="4">
        <v>184524</v>
      </c>
      <c r="AT26" s="4">
        <v>25650</v>
      </c>
      <c r="AU26" s="4">
        <v>40705</v>
      </c>
      <c r="AV26" s="4">
        <v>30039</v>
      </c>
      <c r="AW26" s="4">
        <v>19822</v>
      </c>
      <c r="AX26" s="4">
        <v>8497</v>
      </c>
      <c r="AY26" s="4">
        <v>12342</v>
      </c>
      <c r="AZ26" s="4"/>
      <c r="BA26" s="4"/>
      <c r="BB26" s="4">
        <v>104347</v>
      </c>
      <c r="BC26" s="11">
        <v>104347</v>
      </c>
      <c r="BD26" s="4">
        <v>46756</v>
      </c>
      <c r="BE26" s="4"/>
      <c r="BF26" s="4">
        <v>36928</v>
      </c>
      <c r="BG26" s="4">
        <v>13981</v>
      </c>
      <c r="BH26" s="4">
        <v>324</v>
      </c>
      <c r="BI26" s="4">
        <v>114540</v>
      </c>
      <c r="BJ26" s="4">
        <v>29628</v>
      </c>
      <c r="BK26" s="4">
        <v>14802</v>
      </c>
      <c r="BL26" s="4">
        <v>2863</v>
      </c>
      <c r="BM26" s="4">
        <v>9893</v>
      </c>
      <c r="BN26" s="4">
        <v>507211</v>
      </c>
      <c r="BO26" s="4">
        <v>421328</v>
      </c>
      <c r="BP26" s="4">
        <v>2051741</v>
      </c>
      <c r="BQ26" s="11">
        <v>2051741</v>
      </c>
      <c r="BR26" s="4">
        <v>13018</v>
      </c>
      <c r="BS26" s="11">
        <v>13018</v>
      </c>
      <c r="BT26" s="4">
        <v>5726</v>
      </c>
      <c r="BU26" s="7" t="s">
        <v>131</v>
      </c>
      <c r="BV26" s="7" t="s">
        <v>131</v>
      </c>
      <c r="BW26" s="4">
        <v>487078</v>
      </c>
      <c r="BX26" s="4">
        <v>170593</v>
      </c>
      <c r="BY26" s="11">
        <v>170593</v>
      </c>
      <c r="BZ26" s="4">
        <v>44557</v>
      </c>
      <c r="CA26" s="4">
        <v>110797</v>
      </c>
      <c r="CB26" s="11">
        <v>110797</v>
      </c>
      <c r="CC26" s="11">
        <v>110797</v>
      </c>
      <c r="CD26" s="11">
        <v>110797</v>
      </c>
      <c r="CE26" s="11">
        <v>110797</v>
      </c>
      <c r="CF26" s="11">
        <v>110797</v>
      </c>
      <c r="CG26" s="11">
        <v>2051741</v>
      </c>
      <c r="CH26" s="11">
        <v>487078</v>
      </c>
      <c r="CI26" s="4">
        <v>2833</v>
      </c>
      <c r="CJ26" s="4">
        <v>36674</v>
      </c>
      <c r="CK26" s="4">
        <v>5699</v>
      </c>
      <c r="CL26" s="4">
        <v>55330</v>
      </c>
      <c r="CM26" s="4">
        <v>4477</v>
      </c>
      <c r="CN26" s="4">
        <v>8369</v>
      </c>
      <c r="CO26" s="4">
        <v>37200</v>
      </c>
      <c r="CP26" s="4">
        <v>7919</v>
      </c>
      <c r="CQ26" s="4">
        <v>5591</v>
      </c>
      <c r="CR26" s="4">
        <v>2035</v>
      </c>
      <c r="CS26" s="4">
        <v>313</v>
      </c>
      <c r="CT26" s="4">
        <v>223</v>
      </c>
      <c r="CU26" s="4">
        <v>3964</v>
      </c>
      <c r="CV26" s="4">
        <v>1314</v>
      </c>
      <c r="CW26" s="4">
        <v>538</v>
      </c>
      <c r="CX26" s="4">
        <v>4467</v>
      </c>
      <c r="CY26" s="4">
        <v>1466</v>
      </c>
    </row>
    <row r="27" spans="1:103" ht="12.75">
      <c r="A27" s="23" t="s">
        <v>140</v>
      </c>
      <c r="B27" s="4">
        <v>71</v>
      </c>
      <c r="C27" s="4">
        <v>2840</v>
      </c>
      <c r="D27" s="4">
        <v>226</v>
      </c>
      <c r="E27" s="4">
        <v>97</v>
      </c>
      <c r="F27" s="4">
        <v>0</v>
      </c>
      <c r="G27" s="4">
        <v>418</v>
      </c>
      <c r="H27" s="4">
        <v>2311</v>
      </c>
      <c r="I27" s="4">
        <v>208</v>
      </c>
      <c r="J27" s="4">
        <v>0</v>
      </c>
      <c r="K27" s="4">
        <v>361</v>
      </c>
      <c r="L27" s="4">
        <v>3507</v>
      </c>
      <c r="M27" s="11">
        <v>3507</v>
      </c>
      <c r="N27" s="4">
        <v>156</v>
      </c>
      <c r="O27" s="4">
        <v>1509</v>
      </c>
      <c r="P27" s="4">
        <v>70</v>
      </c>
      <c r="Q27" s="4">
        <v>1579</v>
      </c>
      <c r="R27" s="11">
        <v>1579</v>
      </c>
      <c r="S27" s="4">
        <v>163</v>
      </c>
      <c r="T27" s="11">
        <f>K27+N27</f>
        <v>517</v>
      </c>
      <c r="U27" s="4">
        <v>128</v>
      </c>
      <c r="V27" s="4">
        <v>85</v>
      </c>
      <c r="W27" s="11">
        <v>85</v>
      </c>
      <c r="X27" s="4">
        <v>1987</v>
      </c>
      <c r="Y27" s="4">
        <v>1152</v>
      </c>
      <c r="Z27" s="11">
        <v>1152</v>
      </c>
      <c r="AA27" s="18">
        <v>1507.7599391611486</v>
      </c>
      <c r="AB27" s="18">
        <v>374.6420001549207</v>
      </c>
      <c r="AC27" s="4">
        <v>0</v>
      </c>
      <c r="AD27" s="4">
        <v>786</v>
      </c>
      <c r="AE27" s="4">
        <v>157</v>
      </c>
      <c r="AF27" s="4">
        <v>36</v>
      </c>
      <c r="AG27" s="4">
        <v>0</v>
      </c>
      <c r="AH27" s="4">
        <v>54</v>
      </c>
      <c r="AI27" s="4">
        <v>738</v>
      </c>
      <c r="AJ27" s="4">
        <v>15632</v>
      </c>
      <c r="AK27" s="4">
        <v>465</v>
      </c>
      <c r="AL27" s="4">
        <v>1134</v>
      </c>
      <c r="AM27" s="4">
        <v>123</v>
      </c>
      <c r="AN27" s="4">
        <v>582</v>
      </c>
      <c r="AO27" s="4">
        <v>1466</v>
      </c>
      <c r="AP27" s="4">
        <v>1</v>
      </c>
      <c r="AQ27" s="4">
        <v>4860</v>
      </c>
      <c r="AR27" s="4">
        <v>0</v>
      </c>
      <c r="AS27" s="4">
        <v>158</v>
      </c>
      <c r="AT27" s="4">
        <v>20</v>
      </c>
      <c r="AU27" s="4">
        <v>227</v>
      </c>
      <c r="AV27" s="4">
        <v>2022</v>
      </c>
      <c r="AW27" s="4">
        <v>236</v>
      </c>
      <c r="AX27" s="4">
        <v>56</v>
      </c>
      <c r="AY27" s="4">
        <v>0</v>
      </c>
      <c r="AZ27" s="4"/>
      <c r="BA27" s="4"/>
      <c r="BB27" s="4">
        <v>31</v>
      </c>
      <c r="BC27" s="11">
        <v>31</v>
      </c>
      <c r="BD27" s="4">
        <v>0</v>
      </c>
      <c r="BE27" s="4"/>
      <c r="BF27" s="4">
        <v>6</v>
      </c>
      <c r="BG27" s="4">
        <v>35</v>
      </c>
      <c r="BH27" s="4">
        <v>2</v>
      </c>
      <c r="BI27" s="4">
        <v>9527</v>
      </c>
      <c r="BJ27" s="4">
        <v>31</v>
      </c>
      <c r="BK27" s="4">
        <v>1</v>
      </c>
      <c r="BL27" s="4">
        <v>8</v>
      </c>
      <c r="BM27" s="4">
        <v>0</v>
      </c>
      <c r="BN27" s="4">
        <v>0</v>
      </c>
      <c r="BO27" s="4">
        <v>0</v>
      </c>
      <c r="BP27" s="4">
        <v>959</v>
      </c>
      <c r="BQ27" s="11">
        <v>959</v>
      </c>
      <c r="BR27" s="4">
        <v>0</v>
      </c>
      <c r="BS27" s="11">
        <v>0</v>
      </c>
      <c r="BT27" s="4">
        <v>0</v>
      </c>
      <c r="BU27" s="7" t="s">
        <v>131</v>
      </c>
      <c r="BV27" s="7" t="s">
        <v>131</v>
      </c>
      <c r="BW27" s="4">
        <v>0</v>
      </c>
      <c r="BX27" s="4">
        <v>0</v>
      </c>
      <c r="BY27" s="11">
        <v>0</v>
      </c>
      <c r="BZ27" s="4">
        <v>0</v>
      </c>
      <c r="CA27" s="4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959</v>
      </c>
      <c r="CH27" s="11">
        <v>0</v>
      </c>
      <c r="CI27" s="4">
        <v>9</v>
      </c>
      <c r="CJ27" s="4">
        <v>59</v>
      </c>
      <c r="CK27" s="4">
        <v>0</v>
      </c>
      <c r="CL27" s="4">
        <v>481</v>
      </c>
      <c r="CM27" s="4">
        <v>0</v>
      </c>
      <c r="CN27" s="4">
        <v>0</v>
      </c>
      <c r="CO27" s="4">
        <v>3</v>
      </c>
      <c r="CP27" s="4">
        <v>161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</row>
    <row r="28" spans="1:103" ht="12.75">
      <c r="A28" s="34" t="s">
        <v>111</v>
      </c>
      <c r="B28" s="4">
        <v>16</v>
      </c>
      <c r="C28" s="4">
        <v>110</v>
      </c>
      <c r="D28" s="4">
        <v>98</v>
      </c>
      <c r="E28" s="4">
        <v>7</v>
      </c>
      <c r="F28" s="4">
        <v>14</v>
      </c>
      <c r="G28" s="4">
        <v>119</v>
      </c>
      <c r="H28" s="4">
        <v>404</v>
      </c>
      <c r="I28" s="4">
        <v>19</v>
      </c>
      <c r="J28" s="4">
        <v>1</v>
      </c>
      <c r="K28" s="4">
        <v>87</v>
      </c>
      <c r="L28" s="4">
        <v>149</v>
      </c>
      <c r="M28" s="11">
        <v>149</v>
      </c>
      <c r="N28" s="4">
        <v>108</v>
      </c>
      <c r="O28" s="4">
        <v>425</v>
      </c>
      <c r="P28" s="4">
        <v>204</v>
      </c>
      <c r="Q28" s="4">
        <v>345</v>
      </c>
      <c r="R28" s="11">
        <v>345</v>
      </c>
      <c r="S28" s="4">
        <v>68</v>
      </c>
      <c r="T28" s="11">
        <f>K28+N28</f>
        <v>195</v>
      </c>
      <c r="U28" s="4">
        <v>20</v>
      </c>
      <c r="V28" s="4">
        <v>168</v>
      </c>
      <c r="W28" s="11">
        <v>168</v>
      </c>
      <c r="X28" s="4">
        <v>337</v>
      </c>
      <c r="Y28" s="4">
        <v>92</v>
      </c>
      <c r="Z28" s="11">
        <v>92</v>
      </c>
      <c r="AA28" s="18">
        <v>289.0879558350199</v>
      </c>
      <c r="AB28" s="18">
        <v>45.1929999999999</v>
      </c>
      <c r="AC28" s="4">
        <v>0</v>
      </c>
      <c r="AD28" s="4">
        <v>9</v>
      </c>
      <c r="AE28" s="4">
        <v>1</v>
      </c>
      <c r="AF28" s="4">
        <v>0</v>
      </c>
      <c r="AG28" s="4">
        <v>0</v>
      </c>
      <c r="AH28" s="4">
        <v>0</v>
      </c>
      <c r="AI28" s="4">
        <v>354</v>
      </c>
      <c r="AJ28" s="4">
        <v>1419</v>
      </c>
      <c r="AK28" s="4">
        <v>181</v>
      </c>
      <c r="AL28" s="4">
        <v>264</v>
      </c>
      <c r="AM28" s="4">
        <v>86</v>
      </c>
      <c r="AN28" s="4">
        <v>61</v>
      </c>
      <c r="AO28" s="4">
        <v>103</v>
      </c>
      <c r="AP28" s="4">
        <v>5</v>
      </c>
      <c r="AQ28" s="4">
        <v>1183</v>
      </c>
      <c r="AR28" s="4">
        <v>0</v>
      </c>
      <c r="AS28" s="4">
        <v>414</v>
      </c>
      <c r="AT28" s="4">
        <v>86</v>
      </c>
      <c r="AU28" s="4">
        <v>60</v>
      </c>
      <c r="AV28" s="4">
        <v>391</v>
      </c>
      <c r="AW28" s="4">
        <v>13</v>
      </c>
      <c r="AX28" s="4">
        <v>12</v>
      </c>
      <c r="AY28" s="4">
        <v>424</v>
      </c>
      <c r="AZ28" s="4"/>
      <c r="BA28" s="4"/>
      <c r="BB28" s="4">
        <v>48</v>
      </c>
      <c r="BC28" s="11">
        <v>48</v>
      </c>
      <c r="BD28" s="4">
        <v>0</v>
      </c>
      <c r="BE28" s="4"/>
      <c r="BF28" s="4">
        <v>17</v>
      </c>
      <c r="BG28" s="4">
        <v>1</v>
      </c>
      <c r="BH28" s="4">
        <v>1</v>
      </c>
      <c r="BI28" s="4">
        <v>3149</v>
      </c>
      <c r="BJ28" s="4">
        <v>43</v>
      </c>
      <c r="BK28" s="4">
        <v>13</v>
      </c>
      <c r="BL28" s="4">
        <v>3</v>
      </c>
      <c r="BM28" s="4">
        <v>0</v>
      </c>
      <c r="BN28" s="4">
        <v>3</v>
      </c>
      <c r="BO28" s="4">
        <v>0</v>
      </c>
      <c r="BP28" s="4">
        <v>32</v>
      </c>
      <c r="BQ28" s="11">
        <v>32</v>
      </c>
      <c r="BR28" s="4">
        <v>8</v>
      </c>
      <c r="BS28" s="11">
        <v>8</v>
      </c>
      <c r="BT28" s="4">
        <v>1</v>
      </c>
      <c r="BU28" s="7" t="s">
        <v>131</v>
      </c>
      <c r="BV28" s="7" t="s">
        <v>131</v>
      </c>
      <c r="BW28" s="4">
        <v>0</v>
      </c>
      <c r="BX28" s="4">
        <v>0</v>
      </c>
      <c r="BY28" s="11">
        <v>0</v>
      </c>
      <c r="BZ28" s="4">
        <v>0</v>
      </c>
      <c r="CA28" s="4">
        <v>2</v>
      </c>
      <c r="CB28" s="11">
        <v>2</v>
      </c>
      <c r="CC28" s="11">
        <v>2</v>
      </c>
      <c r="CD28" s="11">
        <v>2</v>
      </c>
      <c r="CE28" s="11">
        <v>2</v>
      </c>
      <c r="CF28" s="11">
        <v>2</v>
      </c>
      <c r="CG28" s="11">
        <v>32</v>
      </c>
      <c r="CH28" s="11">
        <v>0</v>
      </c>
      <c r="CI28" s="4">
        <v>1</v>
      </c>
      <c r="CJ28" s="4">
        <v>77</v>
      </c>
      <c r="CK28" s="4">
        <v>0</v>
      </c>
      <c r="CL28" s="4">
        <v>115</v>
      </c>
      <c r="CM28" s="4">
        <v>0</v>
      </c>
      <c r="CN28" s="4">
        <v>0</v>
      </c>
      <c r="CO28" s="4">
        <v>0</v>
      </c>
      <c r="CP28" s="4">
        <v>6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</row>
    <row r="29" spans="2:103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</row>
    <row r="30" spans="1:103" ht="12.75">
      <c r="A30" s="22" t="s">
        <v>141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</row>
    <row r="31" spans="1:103" ht="12.75">
      <c r="A31" s="23" t="s">
        <v>149</v>
      </c>
      <c r="B31" s="7">
        <f>B16*B21/100</f>
        <v>1.8</v>
      </c>
      <c r="C31" s="7">
        <f aca="true" t="shared" si="10" ref="C31:AY31">C16*C21/100</f>
        <v>233.15999999999997</v>
      </c>
      <c r="D31" s="7">
        <f t="shared" si="10"/>
        <v>26.052000000000003</v>
      </c>
      <c r="E31" s="7">
        <f t="shared" si="10"/>
        <v>19.358999999999998</v>
      </c>
      <c r="F31" s="7">
        <f t="shared" si="10"/>
        <v>0</v>
      </c>
      <c r="G31" s="7">
        <f t="shared" si="10"/>
        <v>12.925999999999998</v>
      </c>
      <c r="H31" s="7">
        <f t="shared" si="10"/>
        <v>292.53</v>
      </c>
      <c r="I31" s="7">
        <f t="shared" si="10"/>
        <v>12.155</v>
      </c>
      <c r="J31" s="7">
        <f t="shared" si="10"/>
        <v>0</v>
      </c>
      <c r="K31" s="7">
        <f t="shared" si="10"/>
        <v>0.8320000000000001</v>
      </c>
      <c r="L31" s="7">
        <f t="shared" si="10"/>
        <v>98.68799999999999</v>
      </c>
      <c r="M31" s="7">
        <f t="shared" si="10"/>
        <v>40.349000000000004</v>
      </c>
      <c r="N31" s="7">
        <f t="shared" si="10"/>
        <v>0.434</v>
      </c>
      <c r="O31" s="7">
        <f t="shared" si="10"/>
        <v>226.8</v>
      </c>
      <c r="P31" s="7">
        <f t="shared" si="10"/>
        <v>8.245999999999999</v>
      </c>
      <c r="Q31" s="7">
        <f t="shared" si="10"/>
        <v>308.95340999999996</v>
      </c>
      <c r="R31" s="7">
        <f t="shared" si="10"/>
        <v>0</v>
      </c>
      <c r="S31" s="7">
        <f t="shared" si="10"/>
        <v>37.38</v>
      </c>
      <c r="T31" s="7">
        <f t="shared" si="10"/>
        <v>18.678</v>
      </c>
      <c r="U31" s="7">
        <f t="shared" si="10"/>
        <v>27.522</v>
      </c>
      <c r="V31" s="7">
        <f t="shared" si="10"/>
        <v>91.8374</v>
      </c>
      <c r="W31" s="7">
        <f t="shared" si="10"/>
        <v>0</v>
      </c>
      <c r="X31" s="7">
        <f t="shared" si="10"/>
        <v>256.47700000000003</v>
      </c>
      <c r="Y31" s="7">
        <f t="shared" si="10"/>
        <v>49.644</v>
      </c>
      <c r="Z31" s="7">
        <f t="shared" si="10"/>
        <v>1.9039999999999997</v>
      </c>
      <c r="AA31" s="7">
        <f t="shared" si="10"/>
        <v>0</v>
      </c>
      <c r="AB31" s="7">
        <f t="shared" si="10"/>
        <v>0</v>
      </c>
      <c r="AC31" s="7">
        <f t="shared" si="10"/>
        <v>0</v>
      </c>
      <c r="AD31" s="7">
        <f t="shared" si="10"/>
        <v>0</v>
      </c>
      <c r="AE31" s="7">
        <f t="shared" si="10"/>
        <v>0</v>
      </c>
      <c r="AF31" s="7">
        <f t="shared" si="10"/>
        <v>0</v>
      </c>
      <c r="AG31" s="7">
        <f t="shared" si="10"/>
        <v>0</v>
      </c>
      <c r="AH31" s="7">
        <f t="shared" si="10"/>
        <v>0</v>
      </c>
      <c r="AI31" s="7">
        <f t="shared" si="10"/>
        <v>0</v>
      </c>
      <c r="AJ31" s="7">
        <f t="shared" si="10"/>
        <v>511.605</v>
      </c>
      <c r="AK31" s="7">
        <f t="shared" si="10"/>
        <v>0</v>
      </c>
      <c r="AL31" s="7">
        <f t="shared" si="10"/>
        <v>22.7304</v>
      </c>
      <c r="AM31" s="7">
        <f t="shared" si="10"/>
        <v>0</v>
      </c>
      <c r="AN31" s="7">
        <f t="shared" si="10"/>
        <v>0</v>
      </c>
      <c r="AO31" s="7">
        <f t="shared" si="10"/>
        <v>50.031000000000006</v>
      </c>
      <c r="AP31" s="7">
        <f t="shared" si="10"/>
        <v>0</v>
      </c>
      <c r="AQ31" s="7">
        <f t="shared" si="10"/>
        <v>0</v>
      </c>
      <c r="AR31" s="7">
        <f t="shared" si="10"/>
        <v>0</v>
      </c>
      <c r="AS31" s="7">
        <f t="shared" si="10"/>
        <v>0</v>
      </c>
      <c r="AT31" s="7">
        <f t="shared" si="10"/>
        <v>0</v>
      </c>
      <c r="AU31" s="7">
        <f t="shared" si="10"/>
        <v>0</v>
      </c>
      <c r="AV31" s="7">
        <f t="shared" si="10"/>
        <v>0</v>
      </c>
      <c r="AW31" s="7">
        <f t="shared" si="10"/>
        <v>0</v>
      </c>
      <c r="AX31" s="7">
        <f t="shared" si="10"/>
        <v>0</v>
      </c>
      <c r="AY31" s="7">
        <f t="shared" si="10"/>
        <v>0</v>
      </c>
      <c r="AZ31" s="7"/>
      <c r="BA31" s="7"/>
      <c r="BB31" s="7">
        <f>BB16*BB21/100</f>
        <v>0</v>
      </c>
      <c r="BC31" s="7">
        <f>BC16*BC21/100</f>
        <v>0</v>
      </c>
      <c r="BD31" s="7">
        <f>BD16*BD21/100</f>
        <v>0</v>
      </c>
      <c r="BE31" s="7"/>
      <c r="BF31" s="7">
        <f aca="true" t="shared" si="11" ref="BF31:CT31">BF16*BF21/100</f>
        <v>0</v>
      </c>
      <c r="BG31" s="7">
        <f t="shared" si="11"/>
        <v>0</v>
      </c>
      <c r="BH31" s="7">
        <f t="shared" si="11"/>
        <v>0</v>
      </c>
      <c r="BI31" s="7">
        <f t="shared" si="11"/>
        <v>1324.4424000000001</v>
      </c>
      <c r="BJ31" s="7">
        <f t="shared" si="11"/>
        <v>0</v>
      </c>
      <c r="BK31" s="7">
        <f t="shared" si="11"/>
        <v>0</v>
      </c>
      <c r="BL31" s="7">
        <f t="shared" si="11"/>
        <v>0</v>
      </c>
      <c r="BM31" s="7">
        <f t="shared" si="11"/>
        <v>0</v>
      </c>
      <c r="BN31" s="7">
        <f t="shared" si="11"/>
        <v>0</v>
      </c>
      <c r="BO31" s="7">
        <f t="shared" si="11"/>
        <v>0</v>
      </c>
      <c r="BP31" s="7">
        <f t="shared" si="11"/>
        <v>0</v>
      </c>
      <c r="BQ31" s="7">
        <f t="shared" si="11"/>
        <v>0</v>
      </c>
      <c r="BR31" s="7">
        <f t="shared" si="11"/>
        <v>0</v>
      </c>
      <c r="BS31" s="7">
        <f t="shared" si="11"/>
        <v>0</v>
      </c>
      <c r="BT31" s="7">
        <f>BT16*BT21/100</f>
        <v>0</v>
      </c>
      <c r="BU31" s="7" t="s">
        <v>131</v>
      </c>
      <c r="BV31" s="7" t="s">
        <v>131</v>
      </c>
      <c r="BW31" s="7">
        <f t="shared" si="11"/>
        <v>0</v>
      </c>
      <c r="BX31" s="7">
        <f t="shared" si="11"/>
        <v>0</v>
      </c>
      <c r="BY31" s="7">
        <f>BY16*BY21/100</f>
        <v>0</v>
      </c>
      <c r="BZ31" s="7">
        <f t="shared" si="11"/>
        <v>0</v>
      </c>
      <c r="CA31" s="7">
        <f aca="true" t="shared" si="12" ref="CA31:CF31">CA16*CA21/100</f>
        <v>0</v>
      </c>
      <c r="CB31" s="7">
        <f t="shared" si="12"/>
        <v>0</v>
      </c>
      <c r="CC31" s="7">
        <f t="shared" si="12"/>
        <v>0</v>
      </c>
      <c r="CD31" s="7">
        <f t="shared" si="12"/>
        <v>0</v>
      </c>
      <c r="CE31" s="7">
        <f t="shared" si="12"/>
        <v>0</v>
      </c>
      <c r="CF31" s="7">
        <f t="shared" si="12"/>
        <v>0</v>
      </c>
      <c r="CG31" s="7">
        <f t="shared" si="11"/>
        <v>0</v>
      </c>
      <c r="CH31" s="7">
        <f>CH16*CH21/100</f>
        <v>0</v>
      </c>
      <c r="CI31" s="7">
        <f t="shared" si="11"/>
        <v>0</v>
      </c>
      <c r="CJ31" s="7">
        <f t="shared" si="11"/>
        <v>0</v>
      </c>
      <c r="CK31" s="7">
        <f t="shared" si="11"/>
        <v>0</v>
      </c>
      <c r="CL31" s="7">
        <f t="shared" si="11"/>
        <v>0</v>
      </c>
      <c r="CM31" s="7">
        <f t="shared" si="11"/>
        <v>0</v>
      </c>
      <c r="CN31" s="7">
        <f t="shared" si="11"/>
        <v>0</v>
      </c>
      <c r="CO31" s="7">
        <f t="shared" si="11"/>
        <v>0</v>
      </c>
      <c r="CP31" s="7">
        <f t="shared" si="11"/>
        <v>0</v>
      </c>
      <c r="CQ31" s="7">
        <f t="shared" si="11"/>
        <v>0</v>
      </c>
      <c r="CR31" s="7">
        <f t="shared" si="11"/>
        <v>0</v>
      </c>
      <c r="CS31" s="7">
        <f t="shared" si="11"/>
        <v>0</v>
      </c>
      <c r="CT31" s="7">
        <f t="shared" si="11"/>
        <v>0</v>
      </c>
      <c r="CU31" s="7">
        <f>CU16*CU21/100</f>
        <v>0</v>
      </c>
      <c r="CV31" s="7">
        <f>CV16*CV21/100</f>
        <v>0</v>
      </c>
      <c r="CW31" s="7">
        <f>CW16*CW21/100</f>
        <v>0</v>
      </c>
      <c r="CX31" s="7">
        <f>CX16*CX21/100</f>
        <v>0</v>
      </c>
      <c r="CY31" s="7">
        <f>CY16*CY21/100</f>
        <v>0</v>
      </c>
    </row>
    <row r="32" spans="1:103" ht="12.75">
      <c r="A32" s="23" t="s">
        <v>126</v>
      </c>
      <c r="B32" s="7">
        <f>B16*B27/B26</f>
        <v>0.4150833089739842</v>
      </c>
      <c r="C32" s="7">
        <f aca="true" t="shared" si="13" ref="C32:AY32">C16*C27/C26</f>
        <v>250.9628066473226</v>
      </c>
      <c r="D32" s="7">
        <f t="shared" si="13"/>
        <v>22.002720559657988</v>
      </c>
      <c r="E32" s="7">
        <f t="shared" si="13"/>
        <v>8.279642857142857</v>
      </c>
      <c r="F32" s="7">
        <f t="shared" si="13"/>
        <v>0</v>
      </c>
      <c r="G32" s="7">
        <f t="shared" si="13"/>
        <v>12.685819202937683</v>
      </c>
      <c r="H32" s="7">
        <f t="shared" si="13"/>
        <v>180.6826626255823</v>
      </c>
      <c r="I32" s="7">
        <f t="shared" si="13"/>
        <v>5.421010425020048</v>
      </c>
      <c r="J32" s="7">
        <f t="shared" si="13"/>
        <v>0</v>
      </c>
      <c r="K32" s="7">
        <f t="shared" si="13"/>
        <v>0.7580970842419836</v>
      </c>
      <c r="L32" s="7">
        <f t="shared" si="13"/>
        <v>91.08474805546162</v>
      </c>
      <c r="M32" s="7">
        <f t="shared" si="13"/>
        <v>37.24037876225905</v>
      </c>
      <c r="N32" s="7">
        <f t="shared" si="13"/>
        <v>0.1401170539491221</v>
      </c>
      <c r="O32" s="7">
        <f t="shared" si="13"/>
        <v>137.34036405663102</v>
      </c>
      <c r="P32" s="7">
        <f t="shared" si="13"/>
        <v>1.4836882203555382</v>
      </c>
      <c r="Q32" s="7">
        <f t="shared" si="13"/>
        <v>253.28178493883388</v>
      </c>
      <c r="R32" s="7">
        <f t="shared" si="13"/>
        <v>25.19894349414818</v>
      </c>
      <c r="S32" s="7">
        <f t="shared" si="13"/>
        <v>14.25049115913556</v>
      </c>
      <c r="T32" s="7">
        <f t="shared" si="13"/>
        <v>4.936601660031041</v>
      </c>
      <c r="U32" s="7">
        <f t="shared" si="13"/>
        <v>15.489262913522925</v>
      </c>
      <c r="V32" s="7">
        <f t="shared" si="13"/>
        <v>14.300959970687918</v>
      </c>
      <c r="W32" s="7">
        <f t="shared" si="13"/>
        <v>2.12246954291472</v>
      </c>
      <c r="X32" s="7">
        <f t="shared" si="13"/>
        <v>201.47423080237868</v>
      </c>
      <c r="Y32" s="7">
        <f t="shared" si="13"/>
        <v>138.04146320858325</v>
      </c>
      <c r="Z32" s="7">
        <f t="shared" si="13"/>
        <v>5.294314437779843</v>
      </c>
      <c r="AA32" s="7">
        <f t="shared" si="13"/>
        <v>419.6218599458556</v>
      </c>
      <c r="AB32" s="7">
        <f t="shared" si="13"/>
        <v>78.55212747952358</v>
      </c>
      <c r="AC32" s="7">
        <f t="shared" si="13"/>
        <v>0</v>
      </c>
      <c r="AD32" s="7">
        <f t="shared" si="13"/>
        <v>131.11691000606862</v>
      </c>
      <c r="AE32" s="7">
        <f t="shared" si="13"/>
        <v>15.808791684711997</v>
      </c>
      <c r="AF32" s="7">
        <f t="shared" si="13"/>
        <v>19</v>
      </c>
      <c r="AG32" s="7">
        <f t="shared" si="13"/>
        <v>0</v>
      </c>
      <c r="AH32" s="7">
        <f t="shared" si="13"/>
        <v>6.573616867904127</v>
      </c>
      <c r="AI32" s="7">
        <f t="shared" si="13"/>
        <v>231.80912957618108</v>
      </c>
      <c r="AJ32" s="7">
        <f t="shared" si="13"/>
        <v>362.29799240015006</v>
      </c>
      <c r="AK32" s="7">
        <f t="shared" si="13"/>
        <v>16.98116620144639</v>
      </c>
      <c r="AL32" s="7">
        <f t="shared" si="13"/>
        <v>25.928259873727818</v>
      </c>
      <c r="AM32" s="7">
        <f t="shared" si="13"/>
        <v>7.375475513211557</v>
      </c>
      <c r="AN32" s="7">
        <f t="shared" si="13"/>
        <v>81.05812465504201</v>
      </c>
      <c r="AO32" s="7">
        <f t="shared" si="13"/>
        <v>58.26981529109189</v>
      </c>
      <c r="AP32" s="7">
        <f t="shared" si="13"/>
        <v>0.17007407407407407</v>
      </c>
      <c r="AQ32" s="7">
        <f t="shared" si="13"/>
        <v>636.6423704105503</v>
      </c>
      <c r="AR32" s="7">
        <f t="shared" si="13"/>
        <v>0</v>
      </c>
      <c r="AS32" s="7">
        <f t="shared" si="13"/>
        <v>6.54266111725304</v>
      </c>
      <c r="AT32" s="7">
        <f t="shared" si="13"/>
        <v>1.5641325536062378</v>
      </c>
      <c r="AU32" s="7">
        <f t="shared" si="13"/>
        <v>21.77147770544159</v>
      </c>
      <c r="AV32" s="7">
        <f t="shared" si="13"/>
        <v>54.79236991910516</v>
      </c>
      <c r="AW32" s="7">
        <f t="shared" si="13"/>
        <v>18.90666935727979</v>
      </c>
      <c r="AX32" s="7">
        <f t="shared" si="13"/>
        <v>4.725432505590208</v>
      </c>
      <c r="AY32" s="7">
        <f t="shared" si="13"/>
        <v>0</v>
      </c>
      <c r="AZ32" s="7"/>
      <c r="BA32" s="7"/>
      <c r="BB32" s="7">
        <f>BB16*BB27/BB26</f>
        <v>1.0493066403442362</v>
      </c>
      <c r="BC32" s="7">
        <f>BC16*BC27/BC26</f>
        <v>0.2098613280688472</v>
      </c>
      <c r="BD32" s="7">
        <f>BD16*BD27/BD26</f>
        <v>0</v>
      </c>
      <c r="BE32" s="7"/>
      <c r="BF32" s="7">
        <f aca="true" t="shared" si="14" ref="BF32:CT32">BF16*BF27/BF26</f>
        <v>0.18246317157712305</v>
      </c>
      <c r="BG32" s="7">
        <f t="shared" si="14"/>
        <v>0.9713182175810028</v>
      </c>
      <c r="BH32" s="7">
        <f t="shared" si="14"/>
        <v>0.06790123456790123</v>
      </c>
      <c r="BI32" s="7">
        <f t="shared" si="14"/>
        <v>1152.3228391828181</v>
      </c>
      <c r="BJ32" s="7">
        <f t="shared" si="14"/>
        <v>1.7107128392061564</v>
      </c>
      <c r="BK32" s="7">
        <f t="shared" si="14"/>
        <v>0.08748817727334145</v>
      </c>
      <c r="BL32" s="7">
        <f t="shared" si="14"/>
        <v>0.40516940272441493</v>
      </c>
      <c r="BM32" s="7">
        <f t="shared" si="14"/>
        <v>0</v>
      </c>
      <c r="BN32" s="7">
        <f t="shared" si="14"/>
        <v>0</v>
      </c>
      <c r="BO32" s="7">
        <f t="shared" si="14"/>
        <v>0</v>
      </c>
      <c r="BP32" s="7">
        <f t="shared" si="14"/>
        <v>113.86664642369578</v>
      </c>
      <c r="BQ32" s="7">
        <f t="shared" si="14"/>
        <v>69.21703714065275</v>
      </c>
      <c r="BR32" s="7">
        <f t="shared" si="14"/>
        <v>0</v>
      </c>
      <c r="BS32" s="7">
        <f t="shared" si="14"/>
        <v>0</v>
      </c>
      <c r="BT32" s="7">
        <f>BT16*BT27/BT26</f>
        <v>0</v>
      </c>
      <c r="BU32" s="7" t="s">
        <v>131</v>
      </c>
      <c r="BV32" s="7" t="s">
        <v>131</v>
      </c>
      <c r="BW32" s="7">
        <f t="shared" si="14"/>
        <v>0</v>
      </c>
      <c r="BX32" s="7">
        <f t="shared" si="14"/>
        <v>0</v>
      </c>
      <c r="BY32" s="7">
        <f>BY16*BY27/BY26</f>
        <v>0</v>
      </c>
      <c r="BZ32" s="7">
        <f t="shared" si="14"/>
        <v>0</v>
      </c>
      <c r="CA32" s="7">
        <f aca="true" t="shared" si="15" ref="CA32:CF32">CA16*CA27/CA26</f>
        <v>0</v>
      </c>
      <c r="CB32" s="7">
        <f t="shared" si="15"/>
        <v>0</v>
      </c>
      <c r="CC32" s="7">
        <f t="shared" si="15"/>
        <v>0</v>
      </c>
      <c r="CD32" s="7">
        <f t="shared" si="15"/>
        <v>0</v>
      </c>
      <c r="CE32" s="7">
        <f t="shared" si="15"/>
        <v>0</v>
      </c>
      <c r="CF32" s="7">
        <f t="shared" si="15"/>
        <v>0</v>
      </c>
      <c r="CG32" s="7">
        <f t="shared" si="14"/>
        <v>9.325722886075777</v>
      </c>
      <c r="CH32" s="7">
        <f>CH16*CH27/CH26</f>
        <v>0</v>
      </c>
      <c r="CI32" s="7">
        <f t="shared" si="14"/>
        <v>0.3049770561242499</v>
      </c>
      <c r="CJ32" s="7">
        <f t="shared" si="14"/>
        <v>3.0141738016033157</v>
      </c>
      <c r="CK32" s="7">
        <f t="shared" si="14"/>
        <v>0</v>
      </c>
      <c r="CL32" s="7">
        <f t="shared" si="14"/>
        <v>24.911940177119106</v>
      </c>
      <c r="CM32" s="7">
        <f t="shared" si="14"/>
        <v>0</v>
      </c>
      <c r="CN32" s="7">
        <f t="shared" si="14"/>
        <v>0</v>
      </c>
      <c r="CO32" s="7">
        <f t="shared" si="14"/>
        <v>0.07354838709677419</v>
      </c>
      <c r="CP32" s="7">
        <f t="shared" si="14"/>
        <v>19.86324030811971</v>
      </c>
      <c r="CQ32" s="7">
        <f t="shared" si="14"/>
        <v>0</v>
      </c>
      <c r="CR32" s="7">
        <f t="shared" si="14"/>
        <v>0</v>
      </c>
      <c r="CS32" s="7">
        <f t="shared" si="14"/>
        <v>0</v>
      </c>
      <c r="CT32" s="7">
        <f t="shared" si="14"/>
        <v>0</v>
      </c>
      <c r="CU32" s="7">
        <f>CU16*CU27/CU26</f>
        <v>0</v>
      </c>
      <c r="CV32" s="7">
        <f>CV16*CV27/CV26</f>
        <v>0</v>
      </c>
      <c r="CW32" s="7">
        <f>CW16*CW27/CW26</f>
        <v>0</v>
      </c>
      <c r="CX32" s="7">
        <f>CX16*CX27/CX26</f>
        <v>0</v>
      </c>
      <c r="CY32" s="7">
        <f>CY16*CY27/CY26</f>
        <v>0</v>
      </c>
    </row>
    <row r="33" spans="1:103" ht="12.75">
      <c r="A33" s="23" t="s">
        <v>138</v>
      </c>
      <c r="B33" s="7">
        <f>B22</f>
        <v>0</v>
      </c>
      <c r="C33" s="7">
        <f aca="true" t="shared" si="16" ref="C33:BH33">C22</f>
        <v>0</v>
      </c>
      <c r="D33" s="7">
        <f t="shared" si="16"/>
        <v>0</v>
      </c>
      <c r="E33" s="7">
        <f t="shared" si="16"/>
        <v>0</v>
      </c>
      <c r="F33" s="7">
        <f t="shared" si="16"/>
        <v>0</v>
      </c>
      <c r="G33" s="7">
        <f t="shared" si="16"/>
        <v>0</v>
      </c>
      <c r="H33" s="7">
        <f t="shared" si="16"/>
        <v>0</v>
      </c>
      <c r="I33" s="7">
        <f t="shared" si="16"/>
        <v>0</v>
      </c>
      <c r="J33" s="7">
        <f t="shared" si="16"/>
        <v>0</v>
      </c>
      <c r="K33" s="7">
        <f t="shared" si="16"/>
        <v>0</v>
      </c>
      <c r="L33" s="7">
        <f t="shared" si="16"/>
        <v>0</v>
      </c>
      <c r="M33" s="7">
        <f t="shared" si="16"/>
        <v>0</v>
      </c>
      <c r="N33" s="7">
        <f t="shared" si="16"/>
        <v>0</v>
      </c>
      <c r="O33" s="7">
        <f t="shared" si="16"/>
        <v>0</v>
      </c>
      <c r="P33" s="7">
        <f t="shared" si="16"/>
        <v>0</v>
      </c>
      <c r="Q33" s="7">
        <f t="shared" si="16"/>
        <v>0</v>
      </c>
      <c r="R33" s="7">
        <f t="shared" si="16"/>
        <v>0</v>
      </c>
      <c r="S33" s="7">
        <f t="shared" si="16"/>
        <v>0</v>
      </c>
      <c r="T33" s="7">
        <f t="shared" si="16"/>
        <v>0</v>
      </c>
      <c r="U33" s="7">
        <f t="shared" si="16"/>
        <v>0</v>
      </c>
      <c r="V33" s="7">
        <f t="shared" si="16"/>
        <v>0</v>
      </c>
      <c r="W33" s="7">
        <f t="shared" si="16"/>
        <v>0</v>
      </c>
      <c r="X33" s="7">
        <f t="shared" si="16"/>
        <v>0</v>
      </c>
      <c r="Y33" s="7">
        <f t="shared" si="16"/>
        <v>0</v>
      </c>
      <c r="Z33" s="7">
        <f t="shared" si="16"/>
        <v>0</v>
      </c>
      <c r="AA33" s="7">
        <f t="shared" si="16"/>
        <v>0</v>
      </c>
      <c r="AB33" s="7">
        <f t="shared" si="16"/>
        <v>0</v>
      </c>
      <c r="AC33" s="7">
        <f t="shared" si="16"/>
        <v>0</v>
      </c>
      <c r="AD33" s="7">
        <f t="shared" si="16"/>
        <v>0</v>
      </c>
      <c r="AE33" s="7">
        <f t="shared" si="16"/>
        <v>0</v>
      </c>
      <c r="AF33" s="7">
        <f t="shared" si="16"/>
        <v>0</v>
      </c>
      <c r="AG33" s="7">
        <f t="shared" si="16"/>
        <v>0</v>
      </c>
      <c r="AH33" s="7">
        <f t="shared" si="16"/>
        <v>0</v>
      </c>
      <c r="AI33" s="7">
        <f t="shared" si="16"/>
        <v>0</v>
      </c>
      <c r="AJ33" s="7">
        <f t="shared" si="16"/>
        <v>0</v>
      </c>
      <c r="AK33" s="7">
        <f t="shared" si="16"/>
        <v>100</v>
      </c>
      <c r="AL33" s="7">
        <f t="shared" si="16"/>
        <v>0</v>
      </c>
      <c r="AM33" s="7">
        <f t="shared" si="16"/>
        <v>20</v>
      </c>
      <c r="AN33" s="7">
        <f t="shared" si="16"/>
        <v>0</v>
      </c>
      <c r="AO33" s="7">
        <f t="shared" si="16"/>
        <v>0</v>
      </c>
      <c r="AP33" s="7">
        <f t="shared" si="16"/>
        <v>0</v>
      </c>
      <c r="AQ33" s="7">
        <f t="shared" si="16"/>
        <v>0</v>
      </c>
      <c r="AR33" s="7">
        <f t="shared" si="16"/>
        <v>0</v>
      </c>
      <c r="AS33" s="7">
        <f t="shared" si="16"/>
        <v>0</v>
      </c>
      <c r="AT33" s="7">
        <f t="shared" si="16"/>
        <v>0</v>
      </c>
      <c r="AU33" s="7">
        <f t="shared" si="16"/>
        <v>0</v>
      </c>
      <c r="AV33" s="7">
        <f t="shared" si="16"/>
        <v>0</v>
      </c>
      <c r="AW33" s="7">
        <f t="shared" si="16"/>
        <v>0</v>
      </c>
      <c r="AX33" s="7">
        <f t="shared" si="16"/>
        <v>0</v>
      </c>
      <c r="AY33" s="7">
        <f t="shared" si="16"/>
        <v>0</v>
      </c>
      <c r="AZ33" s="7"/>
      <c r="BA33" s="7"/>
      <c r="BB33" s="7">
        <f t="shared" si="16"/>
        <v>10</v>
      </c>
      <c r="BC33" s="7">
        <f>BC22</f>
        <v>2</v>
      </c>
      <c r="BD33" s="7">
        <f t="shared" si="16"/>
        <v>0</v>
      </c>
      <c r="BE33" s="7"/>
      <c r="BF33" s="7">
        <f t="shared" si="16"/>
        <v>5</v>
      </c>
      <c r="BG33" s="7">
        <f t="shared" si="16"/>
        <v>5</v>
      </c>
      <c r="BH33" s="7">
        <f t="shared" si="16"/>
        <v>0</v>
      </c>
      <c r="BI33" s="7">
        <f aca="true" t="shared" si="17" ref="BI33:BS33">BI22</f>
        <v>0</v>
      </c>
      <c r="BJ33" s="7">
        <f t="shared" si="17"/>
        <v>5</v>
      </c>
      <c r="BK33" s="7">
        <f t="shared" si="17"/>
        <v>5</v>
      </c>
      <c r="BL33" s="7">
        <f t="shared" si="17"/>
        <v>5</v>
      </c>
      <c r="BM33" s="7">
        <f t="shared" si="17"/>
        <v>0</v>
      </c>
      <c r="BN33" s="7">
        <f t="shared" si="17"/>
        <v>0</v>
      </c>
      <c r="BO33" s="7">
        <f t="shared" si="17"/>
        <v>0</v>
      </c>
      <c r="BP33" s="7">
        <f t="shared" si="17"/>
        <v>0</v>
      </c>
      <c r="BQ33" s="7">
        <f t="shared" si="17"/>
        <v>0</v>
      </c>
      <c r="BR33" s="7">
        <f t="shared" si="17"/>
        <v>0</v>
      </c>
      <c r="BS33" s="7">
        <f t="shared" si="17"/>
        <v>0</v>
      </c>
      <c r="BT33" s="7">
        <f>BT22</f>
        <v>0</v>
      </c>
      <c r="BU33" s="7" t="s">
        <v>131</v>
      </c>
      <c r="BV33" s="7" t="s">
        <v>131</v>
      </c>
      <c r="BW33" s="7">
        <f aca="true" t="shared" si="18" ref="BW33:CT33">BW22</f>
        <v>0</v>
      </c>
      <c r="BX33" s="7">
        <f t="shared" si="18"/>
        <v>0</v>
      </c>
      <c r="BY33" s="7">
        <f>BY22</f>
        <v>0</v>
      </c>
      <c r="BZ33" s="7">
        <f t="shared" si="18"/>
        <v>0</v>
      </c>
      <c r="CA33" s="7">
        <f aca="true" t="shared" si="19" ref="CA33:CF33">CA22</f>
        <v>0</v>
      </c>
      <c r="CB33" s="7">
        <f t="shared" si="19"/>
        <v>0</v>
      </c>
      <c r="CC33" s="7">
        <f t="shared" si="19"/>
        <v>0</v>
      </c>
      <c r="CD33" s="7">
        <f t="shared" si="19"/>
        <v>0</v>
      </c>
      <c r="CE33" s="7">
        <f t="shared" si="19"/>
        <v>0</v>
      </c>
      <c r="CF33" s="7">
        <f t="shared" si="19"/>
        <v>0</v>
      </c>
      <c r="CG33" s="7">
        <f t="shared" si="18"/>
        <v>0</v>
      </c>
      <c r="CH33" s="7">
        <f>CH22</f>
        <v>0</v>
      </c>
      <c r="CI33" s="7">
        <f t="shared" si="18"/>
        <v>0</v>
      </c>
      <c r="CJ33" s="7">
        <f t="shared" si="18"/>
        <v>0</v>
      </c>
      <c r="CK33" s="7">
        <f t="shared" si="18"/>
        <v>0</v>
      </c>
      <c r="CL33" s="7">
        <f t="shared" si="18"/>
        <v>0</v>
      </c>
      <c r="CM33" s="7">
        <f t="shared" si="18"/>
        <v>0</v>
      </c>
      <c r="CN33" s="7">
        <f t="shared" si="18"/>
        <v>0</v>
      </c>
      <c r="CO33" s="7">
        <f t="shared" si="18"/>
        <v>0</v>
      </c>
      <c r="CP33" s="7">
        <f t="shared" si="18"/>
        <v>0</v>
      </c>
      <c r="CQ33" s="7">
        <f t="shared" si="18"/>
        <v>0</v>
      </c>
      <c r="CR33" s="7">
        <f t="shared" si="18"/>
        <v>0</v>
      </c>
      <c r="CS33" s="7">
        <f t="shared" si="18"/>
        <v>0</v>
      </c>
      <c r="CT33" s="7">
        <f t="shared" si="18"/>
        <v>0</v>
      </c>
      <c r="CU33" s="7">
        <f>CU22</f>
        <v>0</v>
      </c>
      <c r="CV33" s="7">
        <f>CV22</f>
        <v>0</v>
      </c>
      <c r="CW33" s="7">
        <f>CW22</f>
        <v>0</v>
      </c>
      <c r="CX33" s="7">
        <f>CX22</f>
        <v>0</v>
      </c>
      <c r="CY33" s="7">
        <f>CY22</f>
        <v>0</v>
      </c>
    </row>
    <row r="34" spans="1:103" ht="12.75">
      <c r="A34" s="22" t="s">
        <v>127</v>
      </c>
      <c r="B34" s="21">
        <f>MAX(B31:B33)</f>
        <v>1.8</v>
      </c>
      <c r="C34" s="21">
        <f aca="true" t="shared" si="20" ref="C34:BH34">MAX(C31:C33)</f>
        <v>250.9628066473226</v>
      </c>
      <c r="D34" s="21">
        <f t="shared" si="20"/>
        <v>26.052000000000003</v>
      </c>
      <c r="E34" s="21">
        <f t="shared" si="20"/>
        <v>19.358999999999998</v>
      </c>
      <c r="F34" s="21">
        <f t="shared" si="20"/>
        <v>0</v>
      </c>
      <c r="G34" s="21">
        <f t="shared" si="20"/>
        <v>12.925999999999998</v>
      </c>
      <c r="H34" s="21">
        <f t="shared" si="20"/>
        <v>292.53</v>
      </c>
      <c r="I34" s="21">
        <f t="shared" si="20"/>
        <v>12.155</v>
      </c>
      <c r="J34" s="21">
        <f t="shared" si="20"/>
        <v>0</v>
      </c>
      <c r="K34" s="21">
        <f t="shared" si="20"/>
        <v>0.8320000000000001</v>
      </c>
      <c r="L34" s="21">
        <f t="shared" si="20"/>
        <v>98.68799999999999</v>
      </c>
      <c r="M34" s="21">
        <f t="shared" si="20"/>
        <v>40.349000000000004</v>
      </c>
      <c r="N34" s="21">
        <f t="shared" si="20"/>
        <v>0.434</v>
      </c>
      <c r="O34" s="21">
        <f t="shared" si="20"/>
        <v>226.8</v>
      </c>
      <c r="P34" s="21">
        <f t="shared" si="20"/>
        <v>8.245999999999999</v>
      </c>
      <c r="Q34" s="21">
        <f t="shared" si="20"/>
        <v>308.95340999999996</v>
      </c>
      <c r="R34" s="21">
        <f t="shared" si="20"/>
        <v>25.19894349414818</v>
      </c>
      <c r="S34" s="21">
        <f t="shared" si="20"/>
        <v>37.38</v>
      </c>
      <c r="T34" s="21">
        <f t="shared" si="20"/>
        <v>18.678</v>
      </c>
      <c r="U34" s="21">
        <f t="shared" si="20"/>
        <v>27.522</v>
      </c>
      <c r="V34" s="21">
        <f t="shared" si="20"/>
        <v>91.8374</v>
      </c>
      <c r="W34" s="21">
        <f t="shared" si="20"/>
        <v>2.12246954291472</v>
      </c>
      <c r="X34" s="21">
        <f t="shared" si="20"/>
        <v>256.47700000000003</v>
      </c>
      <c r="Y34" s="21">
        <f t="shared" si="20"/>
        <v>138.04146320858325</v>
      </c>
      <c r="Z34" s="21">
        <f t="shared" si="20"/>
        <v>5.294314437779843</v>
      </c>
      <c r="AA34" s="21">
        <f t="shared" si="20"/>
        <v>419.6218599458556</v>
      </c>
      <c r="AB34" s="21">
        <f t="shared" si="20"/>
        <v>78.55212747952358</v>
      </c>
      <c r="AC34" s="21">
        <f t="shared" si="20"/>
        <v>0</v>
      </c>
      <c r="AD34" s="21">
        <f t="shared" si="20"/>
        <v>131.11691000606862</v>
      </c>
      <c r="AE34" s="21">
        <f t="shared" si="20"/>
        <v>15.808791684711997</v>
      </c>
      <c r="AF34" s="21">
        <f t="shared" si="20"/>
        <v>19</v>
      </c>
      <c r="AG34" s="21">
        <f t="shared" si="20"/>
        <v>0</v>
      </c>
      <c r="AH34" s="21">
        <f t="shared" si="20"/>
        <v>6.573616867904127</v>
      </c>
      <c r="AI34" s="21">
        <f t="shared" si="20"/>
        <v>231.80912957618108</v>
      </c>
      <c r="AJ34" s="21">
        <f t="shared" si="20"/>
        <v>511.605</v>
      </c>
      <c r="AK34" s="21">
        <f t="shared" si="20"/>
        <v>100</v>
      </c>
      <c r="AL34" s="21">
        <f t="shared" si="20"/>
        <v>25.928259873727818</v>
      </c>
      <c r="AM34" s="21">
        <f t="shared" si="20"/>
        <v>20</v>
      </c>
      <c r="AN34" s="21">
        <f t="shared" si="20"/>
        <v>81.05812465504201</v>
      </c>
      <c r="AO34" s="21">
        <f t="shared" si="20"/>
        <v>58.26981529109189</v>
      </c>
      <c r="AP34" s="21">
        <f t="shared" si="20"/>
        <v>0.17007407407407407</v>
      </c>
      <c r="AQ34" s="21">
        <f t="shared" si="20"/>
        <v>636.6423704105503</v>
      </c>
      <c r="AR34" s="21">
        <f t="shared" si="20"/>
        <v>0</v>
      </c>
      <c r="AS34" s="21">
        <f t="shared" si="20"/>
        <v>6.54266111725304</v>
      </c>
      <c r="AT34" s="21">
        <f t="shared" si="20"/>
        <v>1.5641325536062378</v>
      </c>
      <c r="AU34" s="21">
        <f t="shared" si="20"/>
        <v>21.77147770544159</v>
      </c>
      <c r="AV34" s="21">
        <f t="shared" si="20"/>
        <v>54.79236991910516</v>
      </c>
      <c r="AW34" s="21">
        <f t="shared" si="20"/>
        <v>18.90666935727979</v>
      </c>
      <c r="AX34" s="21">
        <f t="shared" si="20"/>
        <v>4.725432505590208</v>
      </c>
      <c r="AY34" s="21">
        <f t="shared" si="20"/>
        <v>0</v>
      </c>
      <c r="AZ34" s="21"/>
      <c r="BA34" s="21"/>
      <c r="BB34" s="21">
        <f t="shared" si="20"/>
        <v>10</v>
      </c>
      <c r="BC34" s="21">
        <f>MAX(BC31:BC33)</f>
        <v>2</v>
      </c>
      <c r="BD34" s="21">
        <f t="shared" si="20"/>
        <v>0</v>
      </c>
      <c r="BE34" s="21"/>
      <c r="BF34" s="21">
        <f t="shared" si="20"/>
        <v>5</v>
      </c>
      <c r="BG34" s="21">
        <f t="shared" si="20"/>
        <v>5</v>
      </c>
      <c r="BH34" s="21">
        <f t="shared" si="20"/>
        <v>0.06790123456790123</v>
      </c>
      <c r="BI34" s="21">
        <f aca="true" t="shared" si="21" ref="BI34:BS34">MAX(BI31:BI33)</f>
        <v>1324.4424000000001</v>
      </c>
      <c r="BJ34" s="21">
        <f t="shared" si="21"/>
        <v>5</v>
      </c>
      <c r="BK34" s="21">
        <f t="shared" si="21"/>
        <v>5</v>
      </c>
      <c r="BL34" s="21">
        <f t="shared" si="21"/>
        <v>5</v>
      </c>
      <c r="BM34" s="21">
        <f t="shared" si="21"/>
        <v>0</v>
      </c>
      <c r="BN34" s="21">
        <f t="shared" si="21"/>
        <v>0</v>
      </c>
      <c r="BO34" s="21">
        <f t="shared" si="21"/>
        <v>0</v>
      </c>
      <c r="BP34" s="21">
        <f t="shared" si="21"/>
        <v>113.86664642369578</v>
      </c>
      <c r="BQ34" s="21">
        <f t="shared" si="21"/>
        <v>69.21703714065275</v>
      </c>
      <c r="BR34" s="21">
        <f t="shared" si="21"/>
        <v>0</v>
      </c>
      <c r="BS34" s="21">
        <f t="shared" si="21"/>
        <v>0</v>
      </c>
      <c r="BT34" s="21">
        <f>MAX(BT31:BT33)</f>
        <v>0</v>
      </c>
      <c r="BU34" s="21" t="s">
        <v>131</v>
      </c>
      <c r="BV34" s="21" t="s">
        <v>131</v>
      </c>
      <c r="BW34" s="21">
        <f aca="true" t="shared" si="22" ref="BW34:CT34">MAX(BW31:BW33)</f>
        <v>0</v>
      </c>
      <c r="BX34" s="21">
        <f t="shared" si="22"/>
        <v>0</v>
      </c>
      <c r="BY34" s="21">
        <f>MAX(BY31:BY33)</f>
        <v>0</v>
      </c>
      <c r="BZ34" s="21">
        <f t="shared" si="22"/>
        <v>0</v>
      </c>
      <c r="CA34" s="21">
        <f aca="true" t="shared" si="23" ref="CA34:CF34">MAX(CA31:CA33)</f>
        <v>0</v>
      </c>
      <c r="CB34" s="21">
        <f t="shared" si="23"/>
        <v>0</v>
      </c>
      <c r="CC34" s="21">
        <f t="shared" si="23"/>
        <v>0</v>
      </c>
      <c r="CD34" s="21">
        <f t="shared" si="23"/>
        <v>0</v>
      </c>
      <c r="CE34" s="21">
        <f t="shared" si="23"/>
        <v>0</v>
      </c>
      <c r="CF34" s="21">
        <f t="shared" si="23"/>
        <v>0</v>
      </c>
      <c r="CG34" s="21">
        <f t="shared" si="22"/>
        <v>9.325722886075777</v>
      </c>
      <c r="CH34" s="21">
        <f>MAX(CH31:CH33)</f>
        <v>0</v>
      </c>
      <c r="CI34" s="21">
        <f t="shared" si="22"/>
        <v>0.3049770561242499</v>
      </c>
      <c r="CJ34" s="21">
        <f t="shared" si="22"/>
        <v>3.0141738016033157</v>
      </c>
      <c r="CK34" s="21">
        <f t="shared" si="22"/>
        <v>0</v>
      </c>
      <c r="CL34" s="21">
        <f t="shared" si="22"/>
        <v>24.911940177119106</v>
      </c>
      <c r="CM34" s="21">
        <f t="shared" si="22"/>
        <v>0</v>
      </c>
      <c r="CN34" s="21">
        <f t="shared" si="22"/>
        <v>0</v>
      </c>
      <c r="CO34" s="21">
        <f t="shared" si="22"/>
        <v>0.07354838709677419</v>
      </c>
      <c r="CP34" s="21">
        <f t="shared" si="22"/>
        <v>19.86324030811971</v>
      </c>
      <c r="CQ34" s="21">
        <f t="shared" si="22"/>
        <v>0</v>
      </c>
      <c r="CR34" s="21">
        <f t="shared" si="22"/>
        <v>0</v>
      </c>
      <c r="CS34" s="21">
        <f t="shared" si="22"/>
        <v>0</v>
      </c>
      <c r="CT34" s="21">
        <f t="shared" si="22"/>
        <v>0</v>
      </c>
      <c r="CU34" s="21">
        <f>MAX(CU31:CU33)</f>
        <v>0</v>
      </c>
      <c r="CV34" s="21">
        <f>MAX(CV31:CV33)</f>
        <v>0</v>
      </c>
      <c r="CW34" s="21">
        <f>MAX(CW31:CW33)</f>
        <v>0</v>
      </c>
      <c r="CX34" s="21">
        <f>MAX(CX31:CX33)</f>
        <v>0</v>
      </c>
      <c r="CY34" s="21">
        <f>MAX(CY31:CY33)</f>
        <v>0</v>
      </c>
    </row>
    <row r="35" spans="1:103" ht="12.75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</row>
    <row r="36" spans="1:103" ht="12.75">
      <c r="A36" s="22" t="s">
        <v>142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2"/>
      <c r="AD36" s="12"/>
      <c r="AE36" s="12"/>
      <c r="AF36" s="12"/>
      <c r="AG36" s="12"/>
      <c r="AH36" s="13"/>
      <c r="AI36" s="13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</row>
    <row r="37" spans="1:108" ht="12.75">
      <c r="A37" s="23" t="s">
        <v>143</v>
      </c>
      <c r="B37" s="14">
        <v>60.777132708898606</v>
      </c>
      <c r="C37" s="14">
        <v>98.08830116677478</v>
      </c>
      <c r="D37" s="14">
        <v>97.12434256454658</v>
      </c>
      <c r="E37" s="14">
        <v>75.41438219644226</v>
      </c>
      <c r="F37" s="14" t="s">
        <v>131</v>
      </c>
      <c r="G37" s="14">
        <v>70.54851529196972</v>
      </c>
      <c r="H37" s="14">
        <v>97.80247386635124</v>
      </c>
      <c r="I37" s="14">
        <v>66.36568207288639</v>
      </c>
      <c r="J37" s="14" t="s">
        <v>131</v>
      </c>
      <c r="K37" s="14">
        <v>69.96546852927325</v>
      </c>
      <c r="L37" s="14">
        <v>97.2002404293667</v>
      </c>
      <c r="M37" s="14">
        <v>98.73278048675554</v>
      </c>
      <c r="N37" s="14">
        <v>25</v>
      </c>
      <c r="O37" s="14">
        <v>96.82329051608441</v>
      </c>
      <c r="P37" s="14">
        <v>98.62403078747828</v>
      </c>
      <c r="Q37" s="14">
        <v>97.02675863105438</v>
      </c>
      <c r="R37" s="15">
        <v>97.02675863105438</v>
      </c>
      <c r="S37" s="14">
        <v>93.41532050320536</v>
      </c>
      <c r="T37" s="14">
        <v>44.3057354685889</v>
      </c>
      <c r="U37" s="14">
        <v>98.47868023876258</v>
      </c>
      <c r="V37" s="14">
        <v>88.56891690442696</v>
      </c>
      <c r="W37" s="15">
        <v>88.56891690442696</v>
      </c>
      <c r="X37" s="14">
        <v>98.69840783450455</v>
      </c>
      <c r="Y37" s="14">
        <v>32.498551075834555</v>
      </c>
      <c r="Z37" s="15">
        <v>32.498551075834555</v>
      </c>
      <c r="AA37" s="14">
        <v>82.43999156378739</v>
      </c>
      <c r="AB37" s="14">
        <v>97.90141482905429</v>
      </c>
      <c r="AC37" s="105" t="s">
        <v>131</v>
      </c>
      <c r="AD37" s="14">
        <v>98.57721461900051</v>
      </c>
      <c r="AE37" s="14">
        <v>96.36979323287105</v>
      </c>
      <c r="AF37" s="14">
        <v>10.646324211679154</v>
      </c>
      <c r="AG37" s="105" t="s">
        <v>131</v>
      </c>
      <c r="AH37" s="14">
        <v>99.03782958520944</v>
      </c>
      <c r="AI37" s="14">
        <v>99.98109731598444</v>
      </c>
      <c r="AJ37" s="14">
        <v>91.51711257360586</v>
      </c>
      <c r="AK37" s="14">
        <v>92.32560681020249</v>
      </c>
      <c r="AL37" s="14">
        <v>97.51572484473515</v>
      </c>
      <c r="AM37" s="14">
        <v>43.79443896959868</v>
      </c>
      <c r="AN37" s="14">
        <v>94.2117149100104</v>
      </c>
      <c r="AO37" s="14">
        <v>98.7416453749007</v>
      </c>
      <c r="AP37" s="14">
        <v>98.8468211041943</v>
      </c>
      <c r="AQ37" s="14">
        <v>50.89569491735997</v>
      </c>
      <c r="AR37" s="105" t="s">
        <v>131</v>
      </c>
      <c r="AS37" s="14">
        <v>88.20753641689656</v>
      </c>
      <c r="AT37" s="14">
        <v>3.7537537537537533</v>
      </c>
      <c r="AU37" s="14">
        <v>96.48748024887169</v>
      </c>
      <c r="AV37" s="14">
        <v>97.0456775049976</v>
      </c>
      <c r="AW37" s="14">
        <v>99.12963601157345</v>
      </c>
      <c r="AX37" s="14">
        <v>98.0259605293992</v>
      </c>
      <c r="AY37" s="105" t="s">
        <v>131</v>
      </c>
      <c r="AZ37" s="14"/>
      <c r="BA37" s="105"/>
      <c r="BB37" s="14">
        <v>1.584576785950087</v>
      </c>
      <c r="BC37" s="15">
        <v>1.58457678595009</v>
      </c>
      <c r="BD37" s="105" t="s">
        <v>131</v>
      </c>
      <c r="BE37" s="14"/>
      <c r="BF37" s="105">
        <v>25</v>
      </c>
      <c r="BG37" s="14">
        <v>4.608294930875538</v>
      </c>
      <c r="BH37" s="14">
        <v>3.448275862068969</v>
      </c>
      <c r="BI37" s="14">
        <v>4.076222521846596</v>
      </c>
      <c r="BJ37" s="14">
        <v>1.2114918656974745</v>
      </c>
      <c r="BK37" s="14">
        <v>0</v>
      </c>
      <c r="BL37" s="14">
        <v>0.43141327794199974</v>
      </c>
      <c r="BM37" s="105" t="s">
        <v>131</v>
      </c>
      <c r="BN37" s="105" t="s">
        <v>131</v>
      </c>
      <c r="BO37" s="105" t="s">
        <v>131</v>
      </c>
      <c r="BP37" s="14">
        <v>70.00935819721249</v>
      </c>
      <c r="BQ37" s="15">
        <v>70.00935819721249</v>
      </c>
      <c r="BR37" s="14">
        <v>5.374388528389674</v>
      </c>
      <c r="BS37" s="106" t="s">
        <v>131</v>
      </c>
      <c r="BT37" s="106" t="s">
        <v>131</v>
      </c>
      <c r="BU37" s="14" t="s">
        <v>131</v>
      </c>
      <c r="BV37" s="14" t="s">
        <v>131</v>
      </c>
      <c r="BW37" s="105" t="s">
        <v>131</v>
      </c>
      <c r="BX37" s="105" t="s">
        <v>131</v>
      </c>
      <c r="BY37" s="107" t="s">
        <v>131</v>
      </c>
      <c r="BZ37" s="105" t="s">
        <v>131</v>
      </c>
      <c r="CA37" s="105" t="s">
        <v>131</v>
      </c>
      <c r="CB37" s="107" t="s">
        <v>131</v>
      </c>
      <c r="CC37" s="107" t="s">
        <v>131</v>
      </c>
      <c r="CD37" s="107" t="s">
        <v>131</v>
      </c>
      <c r="CE37" s="107" t="s">
        <v>131</v>
      </c>
      <c r="CF37" s="107" t="s">
        <v>131</v>
      </c>
      <c r="CG37" s="15">
        <v>70.00935819721249</v>
      </c>
      <c r="CH37" s="107" t="s">
        <v>131</v>
      </c>
      <c r="CI37" s="105">
        <v>25</v>
      </c>
      <c r="CJ37" s="14">
        <v>80.52857101980081</v>
      </c>
      <c r="CK37" s="105" t="s">
        <v>131</v>
      </c>
      <c r="CL37" s="14">
        <v>99.08855478217833</v>
      </c>
      <c r="CM37" s="105" t="s">
        <v>131</v>
      </c>
      <c r="CN37" s="105" t="s">
        <v>131</v>
      </c>
      <c r="CO37" s="105">
        <v>25</v>
      </c>
      <c r="CP37" s="105">
        <v>25</v>
      </c>
      <c r="CQ37" s="105" t="s">
        <v>131</v>
      </c>
      <c r="CR37" s="105" t="s">
        <v>131</v>
      </c>
      <c r="CS37" s="105" t="s">
        <v>131</v>
      </c>
      <c r="CT37" s="105" t="s">
        <v>131</v>
      </c>
      <c r="CU37" s="105" t="s">
        <v>131</v>
      </c>
      <c r="CV37" s="105" t="s">
        <v>131</v>
      </c>
      <c r="CW37" s="105" t="s">
        <v>131</v>
      </c>
      <c r="CX37" s="105" t="s">
        <v>131</v>
      </c>
      <c r="CY37" s="105" t="s">
        <v>131</v>
      </c>
      <c r="CZ37" s="108"/>
      <c r="DA37" s="108"/>
      <c r="DB37" s="108"/>
      <c r="DC37" s="108"/>
      <c r="DD37" s="108"/>
    </row>
    <row r="38" spans="1:108" ht="12.75">
      <c r="A38" s="23" t="s">
        <v>144</v>
      </c>
      <c r="B38" s="14">
        <v>30.2191982114364</v>
      </c>
      <c r="C38" s="14">
        <v>0.7876707705366007</v>
      </c>
      <c r="D38" s="14">
        <v>1.1900137185222932</v>
      </c>
      <c r="E38" s="14">
        <v>23.899265695682605</v>
      </c>
      <c r="F38" s="14" t="s">
        <v>131</v>
      </c>
      <c r="G38" s="14">
        <v>18.10179522220167</v>
      </c>
      <c r="H38" s="14">
        <v>1.405594878333249</v>
      </c>
      <c r="I38" s="14">
        <v>28.95330890645616</v>
      </c>
      <c r="J38" s="14" t="s">
        <v>131</v>
      </c>
      <c r="K38" s="14">
        <v>10.627482704079787</v>
      </c>
      <c r="L38" s="14">
        <v>1.930690391579674</v>
      </c>
      <c r="M38" s="14">
        <v>0.4731906105924055</v>
      </c>
      <c r="N38" s="14">
        <v>25</v>
      </c>
      <c r="O38" s="14">
        <v>2.009626092318037</v>
      </c>
      <c r="P38" s="14">
        <v>1.2623080044902864</v>
      </c>
      <c r="Q38" s="14">
        <v>1.5957357690064118</v>
      </c>
      <c r="R38" s="15">
        <v>1.5957357690064118</v>
      </c>
      <c r="S38" s="14">
        <v>0.1664634106575712</v>
      </c>
      <c r="T38" s="14">
        <v>15.148109857508873</v>
      </c>
      <c r="U38" s="14">
        <v>0.49030760029552084</v>
      </c>
      <c r="V38" s="14">
        <v>1.4037751417267224</v>
      </c>
      <c r="W38" s="15">
        <v>1.4037751417267224</v>
      </c>
      <c r="X38" s="14">
        <v>0.16795362469252645</v>
      </c>
      <c r="Y38" s="14">
        <v>0.38945224017361385</v>
      </c>
      <c r="Z38" s="15">
        <v>0.38945224017361385</v>
      </c>
      <c r="AA38" s="14">
        <v>15.408629948668043</v>
      </c>
      <c r="AB38" s="14">
        <v>1.545397831334642</v>
      </c>
      <c r="AC38" s="105" t="s">
        <v>131</v>
      </c>
      <c r="AD38" s="14">
        <v>0.03938027961353669</v>
      </c>
      <c r="AE38" s="14">
        <v>3.6218259873214</v>
      </c>
      <c r="AF38" s="14">
        <v>89.35367578832084</v>
      </c>
      <c r="AG38" s="105" t="s">
        <v>131</v>
      </c>
      <c r="AH38" s="14">
        <v>0.19227079565819075</v>
      </c>
      <c r="AI38" s="14">
        <v>0.005932959216562396</v>
      </c>
      <c r="AJ38" s="14">
        <v>0.5056875649463102</v>
      </c>
      <c r="AK38" s="14">
        <v>1.7645589256935106</v>
      </c>
      <c r="AL38" s="14">
        <v>1.360417503010842</v>
      </c>
      <c r="AM38" s="14">
        <v>0.00927191616068497</v>
      </c>
      <c r="AN38" s="14">
        <v>0.8468570224478303</v>
      </c>
      <c r="AO38" s="14">
        <v>0.9910736358811176</v>
      </c>
      <c r="AP38" s="14">
        <v>0.6429227472191054</v>
      </c>
      <c r="AQ38" s="14">
        <v>0.466386677240439</v>
      </c>
      <c r="AR38" s="105" t="s">
        <v>131</v>
      </c>
      <c r="AS38" s="14">
        <v>0.872057479530065</v>
      </c>
      <c r="AT38" s="14">
        <v>0</v>
      </c>
      <c r="AU38" s="14">
        <v>0.9594045240164755</v>
      </c>
      <c r="AV38" s="14">
        <v>0.5989727858894287</v>
      </c>
      <c r="AW38" s="14">
        <v>0.41987221603770414</v>
      </c>
      <c r="AX38" s="14">
        <v>0.5444103692684923</v>
      </c>
      <c r="AY38" s="105" t="s">
        <v>131</v>
      </c>
      <c r="AZ38" s="14"/>
      <c r="BA38" s="105"/>
      <c r="BB38" s="14">
        <v>0</v>
      </c>
      <c r="BC38" s="15">
        <v>0</v>
      </c>
      <c r="BD38" s="105" t="s">
        <v>131</v>
      </c>
      <c r="BE38" s="14"/>
      <c r="BF38" s="105">
        <v>25</v>
      </c>
      <c r="BG38" s="14">
        <v>0</v>
      </c>
      <c r="BH38" s="14">
        <v>0</v>
      </c>
      <c r="BI38" s="14">
        <v>1.6712164521646178</v>
      </c>
      <c r="BJ38" s="14">
        <v>6.645898234683271</v>
      </c>
      <c r="BK38" s="14">
        <v>0</v>
      </c>
      <c r="BL38" s="14">
        <v>0</v>
      </c>
      <c r="BM38" s="105" t="s">
        <v>131</v>
      </c>
      <c r="BN38" s="105" t="s">
        <v>131</v>
      </c>
      <c r="BO38" s="105" t="s">
        <v>131</v>
      </c>
      <c r="BP38" s="14">
        <v>1.7595834659521172</v>
      </c>
      <c r="BQ38" s="15">
        <v>1.7595834659521172</v>
      </c>
      <c r="BR38" s="14">
        <v>0.43332130593364665</v>
      </c>
      <c r="BS38" s="106" t="s">
        <v>131</v>
      </c>
      <c r="BT38" s="106" t="s">
        <v>131</v>
      </c>
      <c r="BU38" s="14" t="s">
        <v>131</v>
      </c>
      <c r="BV38" s="14" t="s">
        <v>131</v>
      </c>
      <c r="BW38" s="105" t="s">
        <v>131</v>
      </c>
      <c r="BX38" s="105" t="s">
        <v>131</v>
      </c>
      <c r="BY38" s="107" t="s">
        <v>131</v>
      </c>
      <c r="BZ38" s="105" t="s">
        <v>131</v>
      </c>
      <c r="CA38" s="105" t="s">
        <v>131</v>
      </c>
      <c r="CB38" s="107" t="s">
        <v>131</v>
      </c>
      <c r="CC38" s="107" t="s">
        <v>131</v>
      </c>
      <c r="CD38" s="107" t="s">
        <v>131</v>
      </c>
      <c r="CE38" s="107" t="s">
        <v>131</v>
      </c>
      <c r="CF38" s="107" t="s">
        <v>131</v>
      </c>
      <c r="CG38" s="15">
        <v>1.7595834659521172</v>
      </c>
      <c r="CH38" s="107" t="s">
        <v>131</v>
      </c>
      <c r="CI38" s="105">
        <v>25</v>
      </c>
      <c r="CJ38" s="14">
        <v>0.622353210484149</v>
      </c>
      <c r="CK38" s="105" t="s">
        <v>131</v>
      </c>
      <c r="CL38" s="14">
        <v>0.2572901635898784</v>
      </c>
      <c r="CM38" s="105" t="s">
        <v>131</v>
      </c>
      <c r="CN38" s="105" t="s">
        <v>131</v>
      </c>
      <c r="CO38" s="105">
        <v>25</v>
      </c>
      <c r="CP38" s="105">
        <v>25</v>
      </c>
      <c r="CQ38" s="105" t="s">
        <v>131</v>
      </c>
      <c r="CR38" s="105" t="s">
        <v>131</v>
      </c>
      <c r="CS38" s="105" t="s">
        <v>131</v>
      </c>
      <c r="CT38" s="105" t="s">
        <v>131</v>
      </c>
      <c r="CU38" s="105" t="s">
        <v>131</v>
      </c>
      <c r="CV38" s="105" t="s">
        <v>131</v>
      </c>
      <c r="CW38" s="105" t="s">
        <v>131</v>
      </c>
      <c r="CX38" s="105" t="s">
        <v>131</v>
      </c>
      <c r="CY38" s="105" t="s">
        <v>131</v>
      </c>
      <c r="CZ38" s="108"/>
      <c r="DA38" s="108"/>
      <c r="DB38" s="108"/>
      <c r="DC38" s="108"/>
      <c r="DD38" s="108"/>
    </row>
    <row r="39" spans="1:108" ht="12.75">
      <c r="A39" s="23" t="s">
        <v>145</v>
      </c>
      <c r="B39" s="14">
        <v>1.5798678410125586</v>
      </c>
      <c r="C39" s="14">
        <v>1.0985461874025984</v>
      </c>
      <c r="D39" s="14">
        <v>1.5668788713254163</v>
      </c>
      <c r="E39" s="14">
        <v>0.015791490697463963</v>
      </c>
      <c r="F39" s="14" t="s">
        <v>131</v>
      </c>
      <c r="G39" s="14">
        <v>5.343190957253788</v>
      </c>
      <c r="H39" s="14">
        <v>0.7093981947110678</v>
      </c>
      <c r="I39" s="14">
        <v>0.04244806328491174</v>
      </c>
      <c r="J39" s="14" t="s">
        <v>131</v>
      </c>
      <c r="K39" s="14">
        <v>5.9349456068966395</v>
      </c>
      <c r="L39" s="14">
        <v>0.7073854262179671</v>
      </c>
      <c r="M39" s="14">
        <v>0.5506321545642073</v>
      </c>
      <c r="N39" s="14">
        <v>25</v>
      </c>
      <c r="O39" s="14">
        <v>0.501361993768568</v>
      </c>
      <c r="P39" s="14">
        <v>0.11366120803143469</v>
      </c>
      <c r="Q39" s="14">
        <v>0.5807785378560361</v>
      </c>
      <c r="R39" s="15">
        <v>0.5807785378560361</v>
      </c>
      <c r="S39" s="14">
        <v>0.3415679190280239</v>
      </c>
      <c r="T39" s="14">
        <v>1.3621176025095665</v>
      </c>
      <c r="U39" s="14">
        <v>0.3645057638408401</v>
      </c>
      <c r="V39" s="14">
        <v>3.6746407810770445</v>
      </c>
      <c r="W39" s="15">
        <v>3.6746407810770445</v>
      </c>
      <c r="X39" s="14">
        <v>1.0309852193411349</v>
      </c>
      <c r="Y39" s="14">
        <v>6.18462118891783</v>
      </c>
      <c r="Z39" s="15">
        <v>6.18462118891783</v>
      </c>
      <c r="AA39" s="14">
        <v>1.0651826242670561</v>
      </c>
      <c r="AB39" s="14">
        <v>0.5531873396110739</v>
      </c>
      <c r="AC39" s="105" t="s">
        <v>131</v>
      </c>
      <c r="AD39" s="14">
        <v>0.477902594924633</v>
      </c>
      <c r="AE39" s="14">
        <v>0.00838077980756329</v>
      </c>
      <c r="AF39" s="14">
        <v>0</v>
      </c>
      <c r="AG39" s="105" t="s">
        <v>131</v>
      </c>
      <c r="AH39" s="14">
        <v>0.7698996191323708</v>
      </c>
      <c r="AI39" s="14">
        <v>0.012969724798996867</v>
      </c>
      <c r="AJ39" s="14">
        <v>7.618510564599917</v>
      </c>
      <c r="AK39" s="14">
        <v>5.909834264103984</v>
      </c>
      <c r="AL39" s="14">
        <v>1.114997520485515</v>
      </c>
      <c r="AM39" s="14">
        <v>56.19628911424063</v>
      </c>
      <c r="AN39" s="14">
        <v>4.94142806754177</v>
      </c>
      <c r="AO39" s="14">
        <v>0.1923614766484105</v>
      </c>
      <c r="AP39" s="14">
        <v>0.5102561485865915</v>
      </c>
      <c r="AQ39" s="14">
        <v>48.62149628244877</v>
      </c>
      <c r="AR39" s="105" t="s">
        <v>131</v>
      </c>
      <c r="AS39" s="14">
        <v>10.920406103573395</v>
      </c>
      <c r="AT39" s="14">
        <v>96.24624624624624</v>
      </c>
      <c r="AU39" s="14">
        <v>2.552219145675955</v>
      </c>
      <c r="AV39" s="14">
        <v>2.040548161452675</v>
      </c>
      <c r="AW39" s="14">
        <v>0.4504917723888457</v>
      </c>
      <c r="AX39" s="14">
        <v>1.4065349621493817</v>
      </c>
      <c r="AY39" s="105" t="s">
        <v>131</v>
      </c>
      <c r="AZ39" s="14"/>
      <c r="BA39" s="105"/>
      <c r="BB39" s="14">
        <v>85.55394163475506</v>
      </c>
      <c r="BC39" s="15">
        <v>85.5539416347551</v>
      </c>
      <c r="BD39" s="105" t="s">
        <v>131</v>
      </c>
      <c r="BE39" s="14"/>
      <c r="BF39" s="105">
        <v>25</v>
      </c>
      <c r="BG39" s="14">
        <v>63.301214914118155</v>
      </c>
      <c r="BH39" s="14">
        <v>18.808777429467103</v>
      </c>
      <c r="BI39" s="14">
        <v>92.79606113837531</v>
      </c>
      <c r="BJ39" s="14">
        <v>32.95257874697126</v>
      </c>
      <c r="BK39" s="14">
        <v>100</v>
      </c>
      <c r="BL39" s="14">
        <v>96.90021570663899</v>
      </c>
      <c r="BM39" s="105" t="s">
        <v>131</v>
      </c>
      <c r="BN39" s="105" t="s">
        <v>131</v>
      </c>
      <c r="BO39" s="105" t="s">
        <v>131</v>
      </c>
      <c r="BP39" s="14">
        <v>18.781339137915246</v>
      </c>
      <c r="BQ39" s="15">
        <v>18.781339137915246</v>
      </c>
      <c r="BR39" s="14">
        <v>94.16084896171917</v>
      </c>
      <c r="BS39" s="106" t="s">
        <v>131</v>
      </c>
      <c r="BT39" s="106" t="s">
        <v>131</v>
      </c>
      <c r="BU39" s="14" t="s">
        <v>131</v>
      </c>
      <c r="BV39" s="14" t="s">
        <v>131</v>
      </c>
      <c r="BW39" s="105" t="s">
        <v>131</v>
      </c>
      <c r="BX39" s="105" t="s">
        <v>131</v>
      </c>
      <c r="BY39" s="107" t="s">
        <v>131</v>
      </c>
      <c r="BZ39" s="105" t="s">
        <v>131</v>
      </c>
      <c r="CA39" s="105" t="s">
        <v>131</v>
      </c>
      <c r="CB39" s="107" t="s">
        <v>131</v>
      </c>
      <c r="CC39" s="107" t="s">
        <v>131</v>
      </c>
      <c r="CD39" s="107" t="s">
        <v>131</v>
      </c>
      <c r="CE39" s="107" t="s">
        <v>131</v>
      </c>
      <c r="CF39" s="107" t="s">
        <v>131</v>
      </c>
      <c r="CG39" s="15">
        <v>18.781339137915246</v>
      </c>
      <c r="CH39" s="107" t="s">
        <v>131</v>
      </c>
      <c r="CI39" s="105">
        <v>25</v>
      </c>
      <c r="CJ39" s="14">
        <v>18.82654229140441</v>
      </c>
      <c r="CK39" s="105" t="s">
        <v>131</v>
      </c>
      <c r="CL39" s="14">
        <v>0.43123238590698143</v>
      </c>
      <c r="CM39" s="105" t="s">
        <v>131</v>
      </c>
      <c r="CN39" s="105" t="s">
        <v>131</v>
      </c>
      <c r="CO39" s="105">
        <v>25</v>
      </c>
      <c r="CP39" s="105">
        <v>25</v>
      </c>
      <c r="CQ39" s="105" t="s">
        <v>131</v>
      </c>
      <c r="CR39" s="105" t="s">
        <v>131</v>
      </c>
      <c r="CS39" s="105" t="s">
        <v>131</v>
      </c>
      <c r="CT39" s="105" t="s">
        <v>131</v>
      </c>
      <c r="CU39" s="105" t="s">
        <v>131</v>
      </c>
      <c r="CV39" s="105" t="s">
        <v>131</v>
      </c>
      <c r="CW39" s="105" t="s">
        <v>131</v>
      </c>
      <c r="CX39" s="105" t="s">
        <v>131</v>
      </c>
      <c r="CY39" s="105" t="s">
        <v>131</v>
      </c>
      <c r="CZ39" s="108"/>
      <c r="DA39" s="108"/>
      <c r="DB39" s="108"/>
      <c r="DC39" s="108"/>
      <c r="DD39" s="108"/>
    </row>
    <row r="40" spans="1:108" ht="12.75">
      <c r="A40" s="23" t="s">
        <v>146</v>
      </c>
      <c r="B40" s="14">
        <v>7.423801238652439</v>
      </c>
      <c r="C40" s="14">
        <v>0.025481875286016635</v>
      </c>
      <c r="D40" s="14">
        <v>0.11876484560570015</v>
      </c>
      <c r="E40" s="14">
        <v>0.6705606171776763</v>
      </c>
      <c r="F40" s="14" t="s">
        <v>131</v>
      </c>
      <c r="G40" s="14">
        <v>6.006498528574813</v>
      </c>
      <c r="H40" s="14">
        <v>0.08253306060444107</v>
      </c>
      <c r="I40" s="14">
        <v>4.63856095737255</v>
      </c>
      <c r="J40" s="14" t="s">
        <v>131</v>
      </c>
      <c r="K40" s="14">
        <v>13.472103159750313</v>
      </c>
      <c r="L40" s="14">
        <v>0.1616837528356567</v>
      </c>
      <c r="M40" s="14">
        <v>0.243396748087844</v>
      </c>
      <c r="N40" s="14">
        <v>25</v>
      </c>
      <c r="O40" s="14">
        <v>0.6657213978289742</v>
      </c>
      <c r="P40" s="14">
        <v>0</v>
      </c>
      <c r="Q40" s="14">
        <v>0.7967270620831584</v>
      </c>
      <c r="R40" s="15">
        <v>0.7967270620831584</v>
      </c>
      <c r="S40" s="14">
        <v>6.076648167109054</v>
      </c>
      <c r="T40" s="14">
        <v>39.18403707139266</v>
      </c>
      <c r="U40" s="14">
        <v>0.666506397101074</v>
      </c>
      <c r="V40" s="14">
        <v>6.352667172769282</v>
      </c>
      <c r="W40" s="15">
        <v>6.352667172769282</v>
      </c>
      <c r="X40" s="14">
        <v>0.10265332146178559</v>
      </c>
      <c r="Y40" s="14">
        <v>60.927375495074</v>
      </c>
      <c r="Z40" s="15">
        <v>60.927375495074</v>
      </c>
      <c r="AA40" s="14">
        <v>1.0861958632774993</v>
      </c>
      <c r="AB40" s="14">
        <v>0</v>
      </c>
      <c r="AC40" s="105" t="s">
        <v>131</v>
      </c>
      <c r="AD40" s="14">
        <v>0.9055025064612948</v>
      </c>
      <c r="AE40" s="14">
        <v>0</v>
      </c>
      <c r="AF40" s="14">
        <v>0</v>
      </c>
      <c r="AG40" s="105" t="s">
        <v>131</v>
      </c>
      <c r="AH40" s="14">
        <v>0</v>
      </c>
      <c r="AI40" s="14">
        <v>0</v>
      </c>
      <c r="AJ40" s="14">
        <v>0.358689296847938</v>
      </c>
      <c r="AK40" s="14">
        <v>0</v>
      </c>
      <c r="AL40" s="14">
        <v>0.008860131768484197</v>
      </c>
      <c r="AM40" s="14">
        <v>0</v>
      </c>
      <c r="AN40" s="14">
        <v>0</v>
      </c>
      <c r="AO40" s="14">
        <v>0.0749195125697771</v>
      </c>
      <c r="AP40" s="14">
        <v>0</v>
      </c>
      <c r="AQ40" s="14">
        <v>0.016422122950821964</v>
      </c>
      <c r="AR40" s="105" t="s">
        <v>131</v>
      </c>
      <c r="AS40" s="14">
        <v>0</v>
      </c>
      <c r="AT40" s="14">
        <v>0</v>
      </c>
      <c r="AU40" s="14">
        <v>0.0008960814358808925</v>
      </c>
      <c r="AV40" s="14">
        <v>0.3148015476602907</v>
      </c>
      <c r="AW40" s="14">
        <v>0</v>
      </c>
      <c r="AX40" s="14">
        <v>0.02309413918294291</v>
      </c>
      <c r="AY40" s="105" t="s">
        <v>131</v>
      </c>
      <c r="AZ40" s="14"/>
      <c r="BA40" s="105"/>
      <c r="BB40" s="14">
        <v>12.861481579294832</v>
      </c>
      <c r="BC40" s="15">
        <v>12.8614815792948</v>
      </c>
      <c r="BD40" s="105" t="s">
        <v>131</v>
      </c>
      <c r="BE40" s="14"/>
      <c r="BF40" s="105">
        <v>25</v>
      </c>
      <c r="BG40" s="14">
        <v>32.09049015500631</v>
      </c>
      <c r="BH40" s="14">
        <v>77.74294670846393</v>
      </c>
      <c r="BI40" s="14">
        <v>1.4564998876134672</v>
      </c>
      <c r="BJ40" s="14">
        <v>59.19003115264799</v>
      </c>
      <c r="BK40" s="14">
        <v>0</v>
      </c>
      <c r="BL40" s="14">
        <v>2.6683710154190132</v>
      </c>
      <c r="BM40" s="105" t="s">
        <v>131</v>
      </c>
      <c r="BN40" s="105" t="s">
        <v>131</v>
      </c>
      <c r="BO40" s="105" t="s">
        <v>131</v>
      </c>
      <c r="BP40" s="14">
        <v>9.449719198920146</v>
      </c>
      <c r="BQ40" s="15">
        <v>9.449719198920146</v>
      </c>
      <c r="BR40" s="14">
        <v>0.031441203957518024</v>
      </c>
      <c r="BS40" s="106" t="s">
        <v>131</v>
      </c>
      <c r="BT40" s="106" t="s">
        <v>131</v>
      </c>
      <c r="BU40" s="14" t="s">
        <v>131</v>
      </c>
      <c r="BV40" s="14" t="s">
        <v>131</v>
      </c>
      <c r="BW40" s="105" t="s">
        <v>131</v>
      </c>
      <c r="BX40" s="105" t="s">
        <v>131</v>
      </c>
      <c r="BY40" s="107" t="s">
        <v>131</v>
      </c>
      <c r="BZ40" s="105" t="s">
        <v>131</v>
      </c>
      <c r="CA40" s="105" t="s">
        <v>131</v>
      </c>
      <c r="CB40" s="107" t="s">
        <v>131</v>
      </c>
      <c r="CC40" s="107" t="s">
        <v>131</v>
      </c>
      <c r="CD40" s="107" t="s">
        <v>131</v>
      </c>
      <c r="CE40" s="107" t="s">
        <v>131</v>
      </c>
      <c r="CF40" s="107" t="s">
        <v>131</v>
      </c>
      <c r="CG40" s="15">
        <v>9.449719198920146</v>
      </c>
      <c r="CH40" s="107" t="s">
        <v>131</v>
      </c>
      <c r="CI40" s="105">
        <v>25</v>
      </c>
      <c r="CJ40" s="14">
        <v>0.02253347831063299</v>
      </c>
      <c r="CK40" s="105" t="s">
        <v>131</v>
      </c>
      <c r="CL40" s="14">
        <v>0.2229226683248053</v>
      </c>
      <c r="CM40" s="105" t="s">
        <v>131</v>
      </c>
      <c r="CN40" s="105" t="s">
        <v>131</v>
      </c>
      <c r="CO40" s="105">
        <v>25</v>
      </c>
      <c r="CP40" s="105">
        <v>25</v>
      </c>
      <c r="CQ40" s="105" t="s">
        <v>131</v>
      </c>
      <c r="CR40" s="105" t="s">
        <v>131</v>
      </c>
      <c r="CS40" s="105" t="s">
        <v>131</v>
      </c>
      <c r="CT40" s="105" t="s">
        <v>131</v>
      </c>
      <c r="CU40" s="105" t="s">
        <v>131</v>
      </c>
      <c r="CV40" s="105" t="s">
        <v>131</v>
      </c>
      <c r="CW40" s="105" t="s">
        <v>131</v>
      </c>
      <c r="CX40" s="105" t="s">
        <v>131</v>
      </c>
      <c r="CY40" s="105" t="s">
        <v>131</v>
      </c>
      <c r="CZ40" s="108"/>
      <c r="DA40" s="108"/>
      <c r="DB40" s="108"/>
      <c r="DC40" s="108"/>
      <c r="DD40" s="108"/>
    </row>
    <row r="41" spans="1:103" ht="12.75">
      <c r="A41" s="2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</row>
    <row r="42" spans="1:116" ht="12.75">
      <c r="A42" s="22" t="s">
        <v>136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DI42" s="1"/>
      <c r="DJ42" s="1"/>
      <c r="DK42" s="1"/>
      <c r="DL42" s="1"/>
    </row>
    <row r="43" spans="1:103" ht="12.75">
      <c r="A43" s="23" t="s">
        <v>27</v>
      </c>
      <c r="B43" s="7">
        <f>IF(B$34=0,0,B$34*B37/100)</f>
        <v>1.093988388760175</v>
      </c>
      <c r="C43" s="7">
        <f aca="true" t="shared" si="24" ref="C43:BH44">IF(C$34=0,0,C$34*C37/100)</f>
        <v>246.1651536008165</v>
      </c>
      <c r="D43" s="7">
        <f t="shared" si="24"/>
        <v>25.302833724915676</v>
      </c>
      <c r="E43" s="7">
        <f t="shared" si="24"/>
        <v>14.599470249409256</v>
      </c>
      <c r="F43" s="7">
        <f t="shared" si="24"/>
        <v>0</v>
      </c>
      <c r="G43" s="7">
        <f t="shared" si="24"/>
        <v>9.119101086640006</v>
      </c>
      <c r="H43" s="7">
        <f t="shared" si="24"/>
        <v>286.10157680123723</v>
      </c>
      <c r="I43" s="7">
        <f t="shared" si="24"/>
        <v>8.066748655959339</v>
      </c>
      <c r="J43" s="7">
        <f t="shared" si="24"/>
        <v>0</v>
      </c>
      <c r="K43" s="7">
        <f t="shared" si="24"/>
        <v>0.5821126981635536</v>
      </c>
      <c r="L43" s="7">
        <f t="shared" si="24"/>
        <v>95.9249732749334</v>
      </c>
      <c r="M43" s="7">
        <f t="shared" si="24"/>
        <v>39.837689598601</v>
      </c>
      <c r="N43" s="7">
        <f t="shared" si="24"/>
        <v>0.1085</v>
      </c>
      <c r="O43" s="7">
        <f t="shared" si="24"/>
        <v>219.59522289047945</v>
      </c>
      <c r="P43" s="7">
        <f t="shared" si="24"/>
        <v>8.132537578735457</v>
      </c>
      <c r="Q43" s="7">
        <f t="shared" si="24"/>
        <v>299.7674794031118</v>
      </c>
      <c r="R43" s="7">
        <f t="shared" si="24"/>
        <v>24.44971808164293</v>
      </c>
      <c r="S43" s="7">
        <f t="shared" si="24"/>
        <v>34.91864680409817</v>
      </c>
      <c r="T43" s="7">
        <f t="shared" si="24"/>
        <v>8.275425270823035</v>
      </c>
      <c r="U43" s="7">
        <f t="shared" si="24"/>
        <v>27.103302375312236</v>
      </c>
      <c r="V43" s="7">
        <f t="shared" si="24"/>
        <v>81.3393904931862</v>
      </c>
      <c r="W43" s="7">
        <f t="shared" si="24"/>
        <v>1.8798482857859091</v>
      </c>
      <c r="X43" s="7">
        <f t="shared" si="24"/>
        <v>253.13871546170228</v>
      </c>
      <c r="Y43" s="7">
        <f t="shared" si="24"/>
        <v>44.86147542667079</v>
      </c>
      <c r="Z43" s="7">
        <f t="shared" si="24"/>
        <v>1.7205754816771652</v>
      </c>
      <c r="AA43" s="7">
        <f t="shared" si="24"/>
        <v>345.93622593917104</v>
      </c>
      <c r="AB43" s="7">
        <f t="shared" si="24"/>
        <v>76.90364418077593</v>
      </c>
      <c r="AC43" s="7">
        <f t="shared" si="24"/>
        <v>0</v>
      </c>
      <c r="AD43" s="7">
        <f t="shared" si="24"/>
        <v>129.25139777848403</v>
      </c>
      <c r="AE43" s="7">
        <f t="shared" si="24"/>
        <v>15.234899859172263</v>
      </c>
      <c r="AF43" s="7">
        <f t="shared" si="24"/>
        <v>2.022801600219039</v>
      </c>
      <c r="AG43" s="7">
        <f t="shared" si="24"/>
        <v>0</v>
      </c>
      <c r="AH43" s="7">
        <f t="shared" si="24"/>
        <v>6.510367471219471</v>
      </c>
      <c r="AI43" s="7">
        <f t="shared" si="24"/>
        <v>231.7653114288981</v>
      </c>
      <c r="AJ43" s="7">
        <f t="shared" si="24"/>
        <v>468.20612378219624</v>
      </c>
      <c r="AK43" s="7">
        <f t="shared" si="24"/>
        <v>92.32560681020249</v>
      </c>
      <c r="AL43" s="7">
        <f t="shared" si="24"/>
        <v>25.284130555492293</v>
      </c>
      <c r="AM43" s="7">
        <f t="shared" si="24"/>
        <v>8.758887793919735</v>
      </c>
      <c r="AN43" s="7">
        <f t="shared" si="24"/>
        <v>76.36624931140904</v>
      </c>
      <c r="AO43" s="7">
        <f t="shared" si="24"/>
        <v>57.53657437533961</v>
      </c>
      <c r="AP43" s="7">
        <f t="shared" si="24"/>
        <v>0.1681128157446149</v>
      </c>
      <c r="AQ43" s="7">
        <f t="shared" si="24"/>
        <v>324.02355855880245</v>
      </c>
      <c r="AR43" s="7">
        <f t="shared" si="24"/>
        <v>0</v>
      </c>
      <c r="AS43" s="7">
        <f t="shared" si="24"/>
        <v>5.771120187635106</v>
      </c>
      <c r="AT43" s="7">
        <f t="shared" si="24"/>
        <v>0.058713684444678595</v>
      </c>
      <c r="AU43" s="7">
        <f t="shared" si="24"/>
        <v>21.006750250925457</v>
      </c>
      <c r="AV43" s="7">
        <f t="shared" si="24"/>
        <v>53.17362660904011</v>
      </c>
      <c r="AW43" s="7">
        <f t="shared" si="24"/>
        <v>18.74211251578315</v>
      </c>
      <c r="AX43" s="7">
        <f t="shared" si="24"/>
        <v>4.632150602773257</v>
      </c>
      <c r="AY43" s="7">
        <f t="shared" si="24"/>
        <v>0</v>
      </c>
      <c r="AZ43" s="7"/>
      <c r="BA43" s="7"/>
      <c r="BB43" s="7">
        <f t="shared" si="24"/>
        <v>0.1584576785950087</v>
      </c>
      <c r="BC43" s="7">
        <f>IF(BC$34=0,0,BC$34*BC37/100)</f>
        <v>0.0316915357190018</v>
      </c>
      <c r="BD43" s="7">
        <f t="shared" si="24"/>
        <v>0</v>
      </c>
      <c r="BE43" s="7"/>
      <c r="BF43" s="7">
        <f t="shared" si="24"/>
        <v>1.25</v>
      </c>
      <c r="BG43" s="7">
        <f t="shared" si="24"/>
        <v>0.23041474654377692</v>
      </c>
      <c r="BH43" s="7">
        <f t="shared" si="24"/>
        <v>0.0023414218816517687</v>
      </c>
      <c r="BI43" s="7">
        <f aca="true" t="shared" si="25" ref="BI43:BS43">IF(BI$34=0,0,BI$34*BI37/100)</f>
        <v>53.987219397685585</v>
      </c>
      <c r="BJ43" s="7">
        <f t="shared" si="25"/>
        <v>0.06057459328487372</v>
      </c>
      <c r="BK43" s="7">
        <f t="shared" si="25"/>
        <v>0</v>
      </c>
      <c r="BL43" s="7">
        <f t="shared" si="25"/>
        <v>0.02157066389709999</v>
      </c>
      <c r="BM43" s="7">
        <f t="shared" si="25"/>
        <v>0</v>
      </c>
      <c r="BN43" s="7">
        <f t="shared" si="25"/>
        <v>0</v>
      </c>
      <c r="BO43" s="7">
        <f t="shared" si="25"/>
        <v>0</v>
      </c>
      <c r="BP43" s="7">
        <f t="shared" si="25"/>
        <v>79.71730836191863</v>
      </c>
      <c r="BQ43" s="7">
        <f t="shared" si="25"/>
        <v>48.45840346529719</v>
      </c>
      <c r="BR43" s="7">
        <f t="shared" si="25"/>
        <v>0</v>
      </c>
      <c r="BS43" s="7">
        <f t="shared" si="25"/>
        <v>0</v>
      </c>
      <c r="BT43" s="7">
        <f>IF(BT$34=0,0,BT$34*BT37/100)</f>
        <v>0</v>
      </c>
      <c r="BU43" s="7" t="s">
        <v>131</v>
      </c>
      <c r="BV43" s="7" t="s">
        <v>131</v>
      </c>
      <c r="BW43" s="7">
        <f aca="true" t="shared" si="26" ref="BW43:CT43">IF(BW$34=0,0,BW$34*BW37/100)</f>
        <v>0</v>
      </c>
      <c r="BX43" s="7">
        <f t="shared" si="26"/>
        <v>0</v>
      </c>
      <c r="BY43" s="7">
        <f>IF(BY$34=0,0,BY$34*BY37/100)</f>
        <v>0</v>
      </c>
      <c r="BZ43" s="7">
        <f t="shared" si="26"/>
        <v>0</v>
      </c>
      <c r="CA43" s="7">
        <f aca="true" t="shared" si="27" ref="CA43:CF43">IF(CA$34=0,0,CA$34*CA37/100)</f>
        <v>0</v>
      </c>
      <c r="CB43" s="7">
        <f t="shared" si="27"/>
        <v>0</v>
      </c>
      <c r="CC43" s="7">
        <f t="shared" si="27"/>
        <v>0</v>
      </c>
      <c r="CD43" s="7">
        <f t="shared" si="27"/>
        <v>0</v>
      </c>
      <c r="CE43" s="7">
        <f t="shared" si="27"/>
        <v>0</v>
      </c>
      <c r="CF43" s="7">
        <f t="shared" si="27"/>
        <v>0</v>
      </c>
      <c r="CG43" s="7">
        <f t="shared" si="26"/>
        <v>6.528878739792214</v>
      </c>
      <c r="CH43" s="7">
        <f>IF(CH$34=0,0,CH$34*CH37/100)</f>
        <v>0</v>
      </c>
      <c r="CI43" s="7">
        <f t="shared" si="26"/>
        <v>0.07624426403106248</v>
      </c>
      <c r="CJ43" s="7">
        <f t="shared" si="26"/>
        <v>2.427271090484356</v>
      </c>
      <c r="CK43" s="7">
        <f t="shared" si="26"/>
        <v>0</v>
      </c>
      <c r="CL43" s="7">
        <f t="shared" si="26"/>
        <v>24.68488148970816</v>
      </c>
      <c r="CM43" s="7">
        <f t="shared" si="26"/>
        <v>0</v>
      </c>
      <c r="CN43" s="7">
        <f>IF(CN$34=0,0,CN$34*CN37/100)</f>
        <v>0</v>
      </c>
      <c r="CO43" s="7">
        <f>IF(CO$34=0,0,CO$34*CO37/100)</f>
        <v>0.018387096774193548</v>
      </c>
      <c r="CP43" s="7">
        <f>IF(CP$34=0,0,CP$34*CP37/100)</f>
        <v>4.965810077029928</v>
      </c>
      <c r="CQ43" s="7">
        <f t="shared" si="26"/>
        <v>0</v>
      </c>
      <c r="CR43" s="7">
        <f t="shared" si="26"/>
        <v>0</v>
      </c>
      <c r="CS43" s="7">
        <f t="shared" si="26"/>
        <v>0</v>
      </c>
      <c r="CT43" s="7">
        <f t="shared" si="26"/>
        <v>0</v>
      </c>
      <c r="CU43" s="7">
        <f aca="true" t="shared" si="28" ref="CU43:CY46">IF(CU$34=0,0,CU$34*CU37/100)</f>
        <v>0</v>
      </c>
      <c r="CV43" s="7">
        <f t="shared" si="28"/>
        <v>0</v>
      </c>
      <c r="CW43" s="7">
        <f t="shared" si="28"/>
        <v>0</v>
      </c>
      <c r="CX43" s="7">
        <f t="shared" si="28"/>
        <v>0</v>
      </c>
      <c r="CY43" s="7">
        <f t="shared" si="28"/>
        <v>0</v>
      </c>
    </row>
    <row r="44" spans="1:103" ht="12.75">
      <c r="A44" s="23" t="s">
        <v>28</v>
      </c>
      <c r="B44" s="7">
        <f>IF(B$34=0,0,B$34*B38/100)</f>
        <v>0.5439455678058551</v>
      </c>
      <c r="C44" s="7">
        <f aca="true" t="shared" si="29" ref="C44:Q44">IF(C$34=0,0,C$34*C38/100)</f>
        <v>1.9767606728792453</v>
      </c>
      <c r="D44" s="7">
        <f t="shared" si="29"/>
        <v>0.31002237394942783</v>
      </c>
      <c r="E44" s="7">
        <f t="shared" si="29"/>
        <v>4.626658846027195</v>
      </c>
      <c r="F44" s="7">
        <f t="shared" si="29"/>
        <v>0</v>
      </c>
      <c r="G44" s="7">
        <f t="shared" si="29"/>
        <v>2.3398380504217875</v>
      </c>
      <c r="H44" s="7">
        <f t="shared" si="29"/>
        <v>4.111786697588253</v>
      </c>
      <c r="I44" s="7">
        <f t="shared" si="29"/>
        <v>3.519274697579746</v>
      </c>
      <c r="J44" s="7">
        <f t="shared" si="29"/>
        <v>0</v>
      </c>
      <c r="K44" s="7">
        <f t="shared" si="29"/>
        <v>0.08842065609794383</v>
      </c>
      <c r="L44" s="7">
        <f t="shared" si="29"/>
        <v>1.9053597336421484</v>
      </c>
      <c r="M44" s="7">
        <f t="shared" si="29"/>
        <v>0.1909276794679297</v>
      </c>
      <c r="N44" s="7">
        <f t="shared" si="29"/>
        <v>0.1085</v>
      </c>
      <c r="O44" s="7">
        <f t="shared" si="29"/>
        <v>4.557831977377308</v>
      </c>
      <c r="P44" s="7">
        <f t="shared" si="29"/>
        <v>0.10408991805026899</v>
      </c>
      <c r="Q44" s="7">
        <f t="shared" si="29"/>
        <v>4.930080072935032</v>
      </c>
      <c r="R44" s="7">
        <f t="shared" si="24"/>
        <v>0.40210855474783663</v>
      </c>
      <c r="S44" s="7">
        <f t="shared" si="24"/>
        <v>0.06222402290380012</v>
      </c>
      <c r="T44" s="7">
        <f t="shared" si="24"/>
        <v>2.8293639591855073</v>
      </c>
      <c r="U44" s="7">
        <f t="shared" si="24"/>
        <v>0.13494245775333324</v>
      </c>
      <c r="V44" s="7">
        <f t="shared" si="24"/>
        <v>1.289190592008137</v>
      </c>
      <c r="W44" s="7">
        <f t="shared" si="24"/>
        <v>0.029794699834157626</v>
      </c>
      <c r="X44" s="7">
        <f t="shared" si="24"/>
        <v>0.4307624180026511</v>
      </c>
      <c r="Y44" s="7">
        <f t="shared" si="24"/>
        <v>0.5376055708342624</v>
      </c>
      <c r="Z44" s="7">
        <f t="shared" si="24"/>
        <v>0.02061882617976867</v>
      </c>
      <c r="AA44" s="7">
        <f t="shared" si="24"/>
        <v>64.65797958277498</v>
      </c>
      <c r="AB44" s="7">
        <f t="shared" si="24"/>
        <v>1.2139428745357808</v>
      </c>
      <c r="AC44" s="7">
        <f t="shared" si="24"/>
        <v>0</v>
      </c>
      <c r="AD44" s="7">
        <f t="shared" si="24"/>
        <v>0.05163420578101909</v>
      </c>
      <c r="AE44" s="7">
        <f t="shared" si="24"/>
        <v>0.5725669255184037</v>
      </c>
      <c r="AF44" s="7">
        <f t="shared" si="24"/>
        <v>16.97719839978096</v>
      </c>
      <c r="AG44" s="7">
        <f t="shared" si="24"/>
        <v>0</v>
      </c>
      <c r="AH44" s="7">
        <f t="shared" si="24"/>
        <v>0.012639145455440301</v>
      </c>
      <c r="AI44" s="7">
        <f t="shared" si="24"/>
        <v>0.013753141118023102</v>
      </c>
      <c r="AJ44" s="7">
        <f t="shared" si="24"/>
        <v>2.58712286664357</v>
      </c>
      <c r="AK44" s="7">
        <f t="shared" si="24"/>
        <v>1.7645589256935106</v>
      </c>
      <c r="AL44" s="7">
        <f t="shared" si="24"/>
        <v>0.3527325855483301</v>
      </c>
      <c r="AM44" s="7">
        <f t="shared" si="24"/>
        <v>0.0018543832321369941</v>
      </c>
      <c r="AN44" s="7">
        <f t="shared" si="24"/>
        <v>0.6864464209057394</v>
      </c>
      <c r="AO44" s="7">
        <f t="shared" si="24"/>
        <v>0.5774967770266358</v>
      </c>
      <c r="AP44" s="7">
        <f t="shared" si="24"/>
        <v>0.0010934449093444932</v>
      </c>
      <c r="AQ44" s="7">
        <f t="shared" si="24"/>
        <v>2.9692151972625327</v>
      </c>
      <c r="AR44" s="7">
        <f t="shared" si="24"/>
        <v>0</v>
      </c>
      <c r="AS44" s="7">
        <f t="shared" si="24"/>
        <v>0.05705576563331045</v>
      </c>
      <c r="AT44" s="7">
        <f t="shared" si="24"/>
        <v>0</v>
      </c>
      <c r="AU44" s="7">
        <f t="shared" si="24"/>
        <v>0.20887654205124498</v>
      </c>
      <c r="AV44" s="7">
        <f t="shared" si="24"/>
        <v>0.32819138455930547</v>
      </c>
      <c r="AW44" s="7">
        <f t="shared" si="24"/>
        <v>0.0793838516093322</v>
      </c>
      <c r="AX44" s="7">
        <f t="shared" si="24"/>
        <v>0.02572574455321702</v>
      </c>
      <c r="AY44" s="7">
        <f t="shared" si="24"/>
        <v>0</v>
      </c>
      <c r="AZ44" s="7"/>
      <c r="BA44" s="7"/>
      <c r="BB44" s="7">
        <f t="shared" si="24"/>
        <v>0</v>
      </c>
      <c r="BC44" s="7">
        <f>IF(BC$34=0,0,BC$34*BC38/100)</f>
        <v>0</v>
      </c>
      <c r="BD44" s="7">
        <f t="shared" si="24"/>
        <v>0</v>
      </c>
      <c r="BE44" s="7"/>
      <c r="BF44" s="7">
        <f t="shared" si="24"/>
        <v>1.25</v>
      </c>
      <c r="BG44" s="7">
        <f t="shared" si="24"/>
        <v>0</v>
      </c>
      <c r="BH44" s="7">
        <f t="shared" si="24"/>
        <v>0</v>
      </c>
      <c r="BI44" s="7">
        <f aca="true" t="shared" si="30" ref="BI44:BS44">IF(BI$34=0,0,BI$34*BI38/100)</f>
        <v>22.13429928824392</v>
      </c>
      <c r="BJ44" s="7">
        <f t="shared" si="30"/>
        <v>0.3322949117341636</v>
      </c>
      <c r="BK44" s="7">
        <f t="shared" si="30"/>
        <v>0</v>
      </c>
      <c r="BL44" s="7">
        <f t="shared" si="30"/>
        <v>0</v>
      </c>
      <c r="BM44" s="7">
        <f t="shared" si="30"/>
        <v>0</v>
      </c>
      <c r="BN44" s="7">
        <f t="shared" si="30"/>
        <v>0</v>
      </c>
      <c r="BO44" s="7">
        <f t="shared" si="30"/>
        <v>0</v>
      </c>
      <c r="BP44" s="7">
        <f t="shared" si="30"/>
        <v>2.0035786837055087</v>
      </c>
      <c r="BQ44" s="7">
        <f t="shared" si="30"/>
        <v>1.2179315411488618</v>
      </c>
      <c r="BR44" s="7">
        <f t="shared" si="30"/>
        <v>0</v>
      </c>
      <c r="BS44" s="7">
        <f t="shared" si="30"/>
        <v>0</v>
      </c>
      <c r="BT44" s="7">
        <f>IF(BT$34=0,0,BT$34*BT38/100)</f>
        <v>0</v>
      </c>
      <c r="BU44" s="7" t="s">
        <v>131</v>
      </c>
      <c r="BV44" s="7" t="s">
        <v>131</v>
      </c>
      <c r="BW44" s="7">
        <f aca="true" t="shared" si="31" ref="BW44:CT44">IF(BW$34=0,0,BW$34*BW38/100)</f>
        <v>0</v>
      </c>
      <c r="BX44" s="7">
        <f t="shared" si="31"/>
        <v>0</v>
      </c>
      <c r="BY44" s="7">
        <f>IF(BY$34=0,0,BY$34*BY38/100)</f>
        <v>0</v>
      </c>
      <c r="BZ44" s="7">
        <f t="shared" si="31"/>
        <v>0</v>
      </c>
      <c r="CA44" s="7">
        <f aca="true" t="shared" si="32" ref="CA44:CF44">IF(CA$34=0,0,CA$34*CA38/100)</f>
        <v>0</v>
      </c>
      <c r="CB44" s="7">
        <f t="shared" si="32"/>
        <v>0</v>
      </c>
      <c r="CC44" s="7">
        <f t="shared" si="32"/>
        <v>0</v>
      </c>
      <c r="CD44" s="7">
        <f t="shared" si="32"/>
        <v>0</v>
      </c>
      <c r="CE44" s="7">
        <f t="shared" si="32"/>
        <v>0</v>
      </c>
      <c r="CF44" s="7">
        <f t="shared" si="32"/>
        <v>0</v>
      </c>
      <c r="CG44" s="7">
        <f t="shared" si="31"/>
        <v>0.164093877983902</v>
      </c>
      <c r="CH44" s="7">
        <f>IF(CH$34=0,0,CH$34*CH38/100)</f>
        <v>0</v>
      </c>
      <c r="CI44" s="7">
        <f t="shared" si="31"/>
        <v>0.07624426403106248</v>
      </c>
      <c r="CJ44" s="7">
        <f t="shared" si="31"/>
        <v>0.01875880742385036</v>
      </c>
      <c r="CK44" s="7">
        <f t="shared" si="31"/>
        <v>0</v>
      </c>
      <c r="CL44" s="7">
        <f t="shared" si="31"/>
        <v>0.06409597163512239</v>
      </c>
      <c r="CM44" s="7">
        <f t="shared" si="31"/>
        <v>0</v>
      </c>
      <c r="CN44" s="7">
        <f t="shared" si="31"/>
        <v>0</v>
      </c>
      <c r="CO44" s="7">
        <f t="shared" si="31"/>
        <v>0.018387096774193548</v>
      </c>
      <c r="CP44" s="7">
        <f t="shared" si="31"/>
        <v>4.965810077029928</v>
      </c>
      <c r="CQ44" s="7">
        <f t="shared" si="31"/>
        <v>0</v>
      </c>
      <c r="CR44" s="7">
        <f t="shared" si="31"/>
        <v>0</v>
      </c>
      <c r="CS44" s="7">
        <f t="shared" si="31"/>
        <v>0</v>
      </c>
      <c r="CT44" s="7">
        <f t="shared" si="31"/>
        <v>0</v>
      </c>
      <c r="CU44" s="7">
        <f t="shared" si="28"/>
        <v>0</v>
      </c>
      <c r="CV44" s="7">
        <f t="shared" si="28"/>
        <v>0</v>
      </c>
      <c r="CW44" s="7">
        <f t="shared" si="28"/>
        <v>0</v>
      </c>
      <c r="CX44" s="7">
        <f t="shared" si="28"/>
        <v>0</v>
      </c>
      <c r="CY44" s="7">
        <f t="shared" si="28"/>
        <v>0</v>
      </c>
    </row>
    <row r="45" spans="1:103" ht="12.75">
      <c r="A45" s="23" t="s">
        <v>29</v>
      </c>
      <c r="B45" s="7">
        <f>IF(B$34=0,0,B$34*B39/100)</f>
        <v>0.028437621138226055</v>
      </c>
      <c r="C45" s="7">
        <f aca="true" t="shared" si="33" ref="C45:BH46">IF(C$34=0,0,C$34*C39/100)</f>
        <v>2.7569423442227166</v>
      </c>
      <c r="D45" s="7">
        <f t="shared" si="33"/>
        <v>0.40820328355769747</v>
      </c>
      <c r="E45" s="7">
        <f t="shared" si="33"/>
        <v>0.003057074684122049</v>
      </c>
      <c r="F45" s="7">
        <f t="shared" si="33"/>
        <v>0</v>
      </c>
      <c r="G45" s="7">
        <f t="shared" si="33"/>
        <v>0.6906608631346246</v>
      </c>
      <c r="H45" s="7">
        <f t="shared" si="33"/>
        <v>2.0752025389882864</v>
      </c>
      <c r="I45" s="7">
        <f t="shared" si="33"/>
        <v>0.005159562092281022</v>
      </c>
      <c r="J45" s="7">
        <f t="shared" si="33"/>
        <v>0</v>
      </c>
      <c r="K45" s="7">
        <f t="shared" si="33"/>
        <v>0.04937874744938005</v>
      </c>
      <c r="L45" s="7">
        <f t="shared" si="33"/>
        <v>0.6981045294259873</v>
      </c>
      <c r="M45" s="7">
        <f t="shared" si="33"/>
        <v>0.22217456804511204</v>
      </c>
      <c r="N45" s="7">
        <f t="shared" si="33"/>
        <v>0.1085</v>
      </c>
      <c r="O45" s="7">
        <f t="shared" si="33"/>
        <v>1.1370890018671123</v>
      </c>
      <c r="P45" s="7">
        <f t="shared" si="33"/>
        <v>0.009372503214272103</v>
      </c>
      <c r="Q45" s="7">
        <f t="shared" si="33"/>
        <v>1.7943350972543641</v>
      </c>
      <c r="R45" s="7">
        <f t="shared" si="33"/>
        <v>0.1463500555804825</v>
      </c>
      <c r="S45" s="7">
        <f t="shared" si="33"/>
        <v>0.12767808813267537</v>
      </c>
      <c r="T45" s="7">
        <f t="shared" si="33"/>
        <v>0.25441632579673684</v>
      </c>
      <c r="U45" s="7">
        <f t="shared" si="33"/>
        <v>0.10031927632427601</v>
      </c>
      <c r="V45" s="7">
        <f t="shared" si="33"/>
        <v>3.37469455268085</v>
      </c>
      <c r="W45" s="7">
        <f t="shared" si="33"/>
        <v>0.07799313138988384</v>
      </c>
      <c r="X45" s="7">
        <f t="shared" si="33"/>
        <v>2.644239961009563</v>
      </c>
      <c r="Y45" s="7">
        <f t="shared" si="33"/>
        <v>8.53734158309025</v>
      </c>
      <c r="Z45" s="7">
        <f t="shared" si="33"/>
        <v>0.327433292526868</v>
      </c>
      <c r="AA45" s="7">
        <f t="shared" si="33"/>
        <v>4.469739139769495</v>
      </c>
      <c r="AB45" s="7">
        <f t="shared" si="33"/>
        <v>0.4345404242118758</v>
      </c>
      <c r="AC45" s="7">
        <f t="shared" si="33"/>
        <v>0</v>
      </c>
      <c r="AD45" s="7">
        <f t="shared" si="33"/>
        <v>0.6266111153039977</v>
      </c>
      <c r="AE45" s="7">
        <f t="shared" si="33"/>
        <v>0.0013249000213320875</v>
      </c>
      <c r="AF45" s="7">
        <f t="shared" si="33"/>
        <v>0</v>
      </c>
      <c r="AG45" s="7">
        <f t="shared" si="33"/>
        <v>0</v>
      </c>
      <c r="AH45" s="7">
        <f t="shared" si="33"/>
        <v>0.050610251229215156</v>
      </c>
      <c r="AI45" s="7">
        <f t="shared" si="33"/>
        <v>0.03006500616498074</v>
      </c>
      <c r="AJ45" s="7">
        <f t="shared" si="33"/>
        <v>38.976680974021406</v>
      </c>
      <c r="AK45" s="7">
        <f t="shared" si="33"/>
        <v>5.909834264103983</v>
      </c>
      <c r="AL45" s="7">
        <f t="shared" si="33"/>
        <v>0.28909945469710585</v>
      </c>
      <c r="AM45" s="7">
        <f t="shared" si="33"/>
        <v>11.239257822848126</v>
      </c>
      <c r="AN45" s="7">
        <f t="shared" si="33"/>
        <v>4.005428922727241</v>
      </c>
      <c r="AO45" s="7">
        <f t="shared" si="33"/>
        <v>0.11208867713424565</v>
      </c>
      <c r="AP45" s="7">
        <f t="shared" si="33"/>
        <v>0.0008678134201146771</v>
      </c>
      <c r="AQ45" s="7">
        <f t="shared" si="33"/>
        <v>309.5450464616594</v>
      </c>
      <c r="AR45" s="7">
        <f t="shared" si="33"/>
        <v>0</v>
      </c>
      <c r="AS45" s="7">
        <f t="shared" si="33"/>
        <v>0.7144851639846244</v>
      </c>
      <c r="AT45" s="7">
        <f t="shared" si="33"/>
        <v>1.5054188691615593</v>
      </c>
      <c r="AU45" s="7">
        <f t="shared" si="33"/>
        <v>0.5556558222948523</v>
      </c>
      <c r="AV45" s="7">
        <f t="shared" si="33"/>
        <v>1.118064697000649</v>
      </c>
      <c r="AW45" s="7">
        <f t="shared" si="33"/>
        <v>0.08517298988730851</v>
      </c>
      <c r="AX45" s="7">
        <f t="shared" si="33"/>
        <v>0.06646486030389781</v>
      </c>
      <c r="AY45" s="7">
        <f t="shared" si="33"/>
        <v>0</v>
      </c>
      <c r="AZ45" s="7"/>
      <c r="BA45" s="7"/>
      <c r="BB45" s="7">
        <f t="shared" si="33"/>
        <v>8.555394163475507</v>
      </c>
      <c r="BC45" s="7">
        <f>IF(BC$34=0,0,BC$34*BC39/100)</f>
        <v>1.711078832695102</v>
      </c>
      <c r="BD45" s="7">
        <f t="shared" si="33"/>
        <v>0</v>
      </c>
      <c r="BE45" s="7"/>
      <c r="BF45" s="7">
        <f t="shared" si="33"/>
        <v>1.25</v>
      </c>
      <c r="BG45" s="7">
        <f t="shared" si="33"/>
        <v>3.1650607457059077</v>
      </c>
      <c r="BH45" s="7">
        <f t="shared" si="33"/>
        <v>0.01277139208173692</v>
      </c>
      <c r="BI45" s="7">
        <f aca="true" t="shared" si="34" ref="BI45:BS45">IF(BI$34=0,0,BI$34*BI39/100)</f>
        <v>1229.0303792465654</v>
      </c>
      <c r="BJ45" s="7">
        <f t="shared" si="34"/>
        <v>1.647628937348563</v>
      </c>
      <c r="BK45" s="7">
        <f t="shared" si="34"/>
        <v>5</v>
      </c>
      <c r="BL45" s="7">
        <f t="shared" si="34"/>
        <v>4.845010785331949</v>
      </c>
      <c r="BM45" s="7">
        <f t="shared" si="34"/>
        <v>0</v>
      </c>
      <c r="BN45" s="7">
        <f t="shared" si="34"/>
        <v>0</v>
      </c>
      <c r="BO45" s="7">
        <f t="shared" si="34"/>
        <v>0</v>
      </c>
      <c r="BP45" s="7">
        <f t="shared" si="34"/>
        <v>21.385681029805145</v>
      </c>
      <c r="BQ45" s="7">
        <f t="shared" si="34"/>
        <v>12.999886486602747</v>
      </c>
      <c r="BR45" s="7">
        <f t="shared" si="34"/>
        <v>0</v>
      </c>
      <c r="BS45" s="7">
        <f t="shared" si="34"/>
        <v>0</v>
      </c>
      <c r="BT45" s="7">
        <f>IF(BT$34=0,0,BT$34*BT39/100)</f>
        <v>0</v>
      </c>
      <c r="BU45" s="7" t="s">
        <v>131</v>
      </c>
      <c r="BV45" s="7" t="s">
        <v>131</v>
      </c>
      <c r="BW45" s="7">
        <f aca="true" t="shared" si="35" ref="BW45:CT45">IF(BW$34=0,0,BW$34*BW39/100)</f>
        <v>0</v>
      </c>
      <c r="BX45" s="7">
        <f t="shared" si="35"/>
        <v>0</v>
      </c>
      <c r="BY45" s="7">
        <f>IF(BY$34=0,0,BY$34*BY39/100)</f>
        <v>0</v>
      </c>
      <c r="BZ45" s="7">
        <f t="shared" si="35"/>
        <v>0</v>
      </c>
      <c r="CA45" s="7">
        <f aca="true" t="shared" si="36" ref="CA45:CF45">IF(CA$34=0,0,CA$34*CA39/100)</f>
        <v>0</v>
      </c>
      <c r="CB45" s="7">
        <f t="shared" si="36"/>
        <v>0</v>
      </c>
      <c r="CC45" s="7">
        <f t="shared" si="36"/>
        <v>0</v>
      </c>
      <c r="CD45" s="7">
        <f t="shared" si="36"/>
        <v>0</v>
      </c>
      <c r="CE45" s="7">
        <f t="shared" si="36"/>
        <v>0</v>
      </c>
      <c r="CF45" s="7">
        <f t="shared" si="36"/>
        <v>0</v>
      </c>
      <c r="CG45" s="7">
        <f t="shared" si="35"/>
        <v>1.751495642296069</v>
      </c>
      <c r="CH45" s="7">
        <f>IF(CH$34=0,0,CH$34*CH39/100)</f>
        <v>0</v>
      </c>
      <c r="CI45" s="7">
        <f t="shared" si="35"/>
        <v>0.07624426403106248</v>
      </c>
      <c r="CJ45" s="7">
        <f t="shared" si="35"/>
        <v>0.5674647054952804</v>
      </c>
      <c r="CK45" s="7">
        <f t="shared" si="35"/>
        <v>0</v>
      </c>
      <c r="CL45" s="7">
        <f t="shared" si="35"/>
        <v>0.10742835400151061</v>
      </c>
      <c r="CM45" s="7">
        <f t="shared" si="35"/>
        <v>0</v>
      </c>
      <c r="CN45" s="7">
        <f t="shared" si="35"/>
        <v>0</v>
      </c>
      <c r="CO45" s="7">
        <f t="shared" si="35"/>
        <v>0.018387096774193548</v>
      </c>
      <c r="CP45" s="7">
        <f t="shared" si="35"/>
        <v>4.965810077029928</v>
      </c>
      <c r="CQ45" s="7">
        <f t="shared" si="35"/>
        <v>0</v>
      </c>
      <c r="CR45" s="7">
        <f t="shared" si="35"/>
        <v>0</v>
      </c>
      <c r="CS45" s="7">
        <f t="shared" si="35"/>
        <v>0</v>
      </c>
      <c r="CT45" s="7">
        <f t="shared" si="35"/>
        <v>0</v>
      </c>
      <c r="CU45" s="7">
        <f t="shared" si="28"/>
        <v>0</v>
      </c>
      <c r="CV45" s="7">
        <f t="shared" si="28"/>
        <v>0</v>
      </c>
      <c r="CW45" s="7">
        <f t="shared" si="28"/>
        <v>0</v>
      </c>
      <c r="CX45" s="7">
        <f t="shared" si="28"/>
        <v>0</v>
      </c>
      <c r="CY45" s="7">
        <f t="shared" si="28"/>
        <v>0</v>
      </c>
    </row>
    <row r="46" spans="1:103" ht="12.75">
      <c r="A46" s="23" t="s">
        <v>30</v>
      </c>
      <c r="B46" s="7">
        <f>IF(B$34=0,0,B$34*B40/100)</f>
        <v>0.1336284222957439</v>
      </c>
      <c r="C46" s="7">
        <f t="shared" si="33"/>
        <v>0.06395002940415781</v>
      </c>
      <c r="D46" s="7">
        <f t="shared" si="33"/>
        <v>0.030940617577197006</v>
      </c>
      <c r="E46" s="7">
        <f t="shared" si="33"/>
        <v>0.12981382987942636</v>
      </c>
      <c r="F46" s="7">
        <f t="shared" si="33"/>
        <v>0</v>
      </c>
      <c r="G46" s="7">
        <f t="shared" si="33"/>
        <v>0.7763999998035803</v>
      </c>
      <c r="H46" s="7">
        <f t="shared" si="33"/>
        <v>0.24143396218617144</v>
      </c>
      <c r="I46" s="7">
        <f t="shared" si="33"/>
        <v>0.5638170843686334</v>
      </c>
      <c r="J46" s="7">
        <f t="shared" si="33"/>
        <v>0</v>
      </c>
      <c r="K46" s="7">
        <f t="shared" si="33"/>
        <v>0.1120878982891226</v>
      </c>
      <c r="L46" s="7">
        <f t="shared" si="33"/>
        <v>0.15956246199845286</v>
      </c>
      <c r="M46" s="7">
        <f t="shared" si="33"/>
        <v>0.09820815388596418</v>
      </c>
      <c r="N46" s="7">
        <f t="shared" si="33"/>
        <v>0.1085</v>
      </c>
      <c r="O46" s="7">
        <f t="shared" si="33"/>
        <v>1.5098561302761135</v>
      </c>
      <c r="P46" s="7">
        <f t="shared" si="33"/>
        <v>0</v>
      </c>
      <c r="Q46" s="7">
        <f t="shared" si="33"/>
        <v>2.4615154266987345</v>
      </c>
      <c r="R46" s="7">
        <f t="shared" si="33"/>
        <v>0.20076680217692197</v>
      </c>
      <c r="S46" s="7">
        <f t="shared" si="33"/>
        <v>2.2714510848653644</v>
      </c>
      <c r="T46" s="7">
        <f t="shared" si="33"/>
        <v>7.318794444194721</v>
      </c>
      <c r="U46" s="7">
        <f t="shared" si="33"/>
        <v>0.18343589061015755</v>
      </c>
      <c r="V46" s="7">
        <f t="shared" si="33"/>
        <v>5.834124362124816</v>
      </c>
      <c r="W46" s="7">
        <f t="shared" si="33"/>
        <v>0.13483342590476963</v>
      </c>
      <c r="X46" s="7">
        <f t="shared" si="33"/>
        <v>0.2632821592855439</v>
      </c>
      <c r="Y46" s="7">
        <f t="shared" si="33"/>
        <v>84.10504062798795</v>
      </c>
      <c r="Z46" s="7">
        <f t="shared" si="33"/>
        <v>3.2256868373960406</v>
      </c>
      <c r="AA46" s="7">
        <f t="shared" si="33"/>
        <v>4.557915284139985</v>
      </c>
      <c r="AB46" s="7">
        <f t="shared" si="33"/>
        <v>0</v>
      </c>
      <c r="AC46" s="7">
        <f t="shared" si="33"/>
        <v>0</v>
      </c>
      <c r="AD46" s="7">
        <f t="shared" si="33"/>
        <v>1.1872669064995516</v>
      </c>
      <c r="AE46" s="7">
        <f t="shared" si="33"/>
        <v>0</v>
      </c>
      <c r="AF46" s="7">
        <f t="shared" si="33"/>
        <v>0</v>
      </c>
      <c r="AG46" s="7">
        <f t="shared" si="33"/>
        <v>0</v>
      </c>
      <c r="AH46" s="7">
        <f t="shared" si="33"/>
        <v>0</v>
      </c>
      <c r="AI46" s="7">
        <f t="shared" si="33"/>
        <v>0</v>
      </c>
      <c r="AJ46" s="7">
        <f t="shared" si="33"/>
        <v>1.835072377138893</v>
      </c>
      <c r="AK46" s="7">
        <f t="shared" si="33"/>
        <v>0</v>
      </c>
      <c r="AL46" s="7">
        <f t="shared" si="33"/>
        <v>0.002297277990087299</v>
      </c>
      <c r="AM46" s="7">
        <f t="shared" si="33"/>
        <v>0</v>
      </c>
      <c r="AN46" s="7">
        <f t="shared" si="33"/>
        <v>0</v>
      </c>
      <c r="AO46" s="7">
        <f t="shared" si="33"/>
        <v>0.04365546159139548</v>
      </c>
      <c r="AP46" s="7">
        <f t="shared" si="33"/>
        <v>0</v>
      </c>
      <c r="AQ46" s="7">
        <f t="shared" si="33"/>
        <v>0.10455019282584795</v>
      </c>
      <c r="AR46" s="7">
        <f t="shared" si="33"/>
        <v>0</v>
      </c>
      <c r="AS46" s="7">
        <f t="shared" si="33"/>
        <v>0</v>
      </c>
      <c r="AT46" s="7">
        <f t="shared" si="33"/>
        <v>0</v>
      </c>
      <c r="AU46" s="7">
        <f t="shared" si="33"/>
        <v>0.0001950901700354094</v>
      </c>
      <c r="AV46" s="7">
        <f t="shared" si="33"/>
        <v>0.17248722850509463</v>
      </c>
      <c r="AW46" s="7">
        <f t="shared" si="33"/>
        <v>0</v>
      </c>
      <c r="AX46" s="7">
        <f t="shared" si="33"/>
        <v>0.0010912979598370293</v>
      </c>
      <c r="AY46" s="7">
        <f t="shared" si="33"/>
        <v>0</v>
      </c>
      <c r="AZ46" s="7"/>
      <c r="BA46" s="7"/>
      <c r="BB46" s="7">
        <f t="shared" si="33"/>
        <v>1.2861481579294831</v>
      </c>
      <c r="BC46" s="7">
        <f>IF(BC$34=0,0,BC$34*BC40/100)</f>
        <v>0.257229631585896</v>
      </c>
      <c r="BD46" s="7">
        <f t="shared" si="33"/>
        <v>0</v>
      </c>
      <c r="BE46" s="7"/>
      <c r="BF46" s="7">
        <f t="shared" si="33"/>
        <v>1.25</v>
      </c>
      <c r="BG46" s="7">
        <f t="shared" si="33"/>
        <v>1.6045245077503154</v>
      </c>
      <c r="BH46" s="7">
        <f t="shared" si="33"/>
        <v>0.05278842060451255</v>
      </c>
      <c r="BI46" s="7">
        <f aca="true" t="shared" si="37" ref="BI46:BS46">IF(BI$34=0,0,BI$34*BI40/100)</f>
        <v>19.29050206750511</v>
      </c>
      <c r="BJ46" s="7">
        <f t="shared" si="37"/>
        <v>2.9595015576323993</v>
      </c>
      <c r="BK46" s="7">
        <f t="shared" si="37"/>
        <v>0</v>
      </c>
      <c r="BL46" s="7">
        <f t="shared" si="37"/>
        <v>0.13341855077095066</v>
      </c>
      <c r="BM46" s="7">
        <f t="shared" si="37"/>
        <v>0</v>
      </c>
      <c r="BN46" s="7">
        <f t="shared" si="37"/>
        <v>0</v>
      </c>
      <c r="BO46" s="7">
        <f t="shared" si="37"/>
        <v>0</v>
      </c>
      <c r="BP46" s="7">
        <f t="shared" si="37"/>
        <v>10.7600783482665</v>
      </c>
      <c r="BQ46" s="7">
        <f t="shared" si="37"/>
        <v>6.54081564760395</v>
      </c>
      <c r="BR46" s="7">
        <f t="shared" si="37"/>
        <v>0</v>
      </c>
      <c r="BS46" s="7">
        <f t="shared" si="37"/>
        <v>0</v>
      </c>
      <c r="BT46" s="7">
        <f>IF(BT$34=0,0,BT$34*BT40/100)</f>
        <v>0</v>
      </c>
      <c r="BU46" s="7" t="s">
        <v>131</v>
      </c>
      <c r="BV46" s="7" t="s">
        <v>131</v>
      </c>
      <c r="BW46" s="7">
        <f aca="true" t="shared" si="38" ref="BW46:CT46">IF(BW$34=0,0,BW$34*BW40/100)</f>
        <v>0</v>
      </c>
      <c r="BX46" s="7">
        <f t="shared" si="38"/>
        <v>0</v>
      </c>
      <c r="BY46" s="7">
        <f>IF(BY$34=0,0,BY$34*BY40/100)</f>
        <v>0</v>
      </c>
      <c r="BZ46" s="7">
        <f t="shared" si="38"/>
        <v>0</v>
      </c>
      <c r="CA46" s="7">
        <f aca="true" t="shared" si="39" ref="CA46:CF46">IF(CA$34=0,0,CA$34*CA40/100)</f>
        <v>0</v>
      </c>
      <c r="CB46" s="7">
        <f t="shared" si="39"/>
        <v>0</v>
      </c>
      <c r="CC46" s="7">
        <f t="shared" si="39"/>
        <v>0</v>
      </c>
      <c r="CD46" s="7">
        <f t="shared" si="39"/>
        <v>0</v>
      </c>
      <c r="CE46" s="7">
        <f t="shared" si="39"/>
        <v>0</v>
      </c>
      <c r="CF46" s="7">
        <f t="shared" si="39"/>
        <v>0</v>
      </c>
      <c r="CG46" s="7">
        <f t="shared" si="38"/>
        <v>0.8812546260035927</v>
      </c>
      <c r="CH46" s="7">
        <f>IF(CH$34=0,0,CH$34*CH40/100)</f>
        <v>0</v>
      </c>
      <c r="CI46" s="7">
        <f t="shared" si="38"/>
        <v>0.07624426403106248</v>
      </c>
      <c r="CJ46" s="7">
        <f t="shared" si="38"/>
        <v>0.000679198199829065</v>
      </c>
      <c r="CK46" s="7">
        <f t="shared" si="38"/>
        <v>0</v>
      </c>
      <c r="CL46" s="7">
        <f t="shared" si="38"/>
        <v>0.055534361774313146</v>
      </c>
      <c r="CM46" s="7">
        <f t="shared" si="38"/>
        <v>0</v>
      </c>
      <c r="CN46" s="7">
        <f t="shared" si="38"/>
        <v>0</v>
      </c>
      <c r="CO46" s="7">
        <f t="shared" si="38"/>
        <v>0.018387096774193548</v>
      </c>
      <c r="CP46" s="7">
        <f t="shared" si="38"/>
        <v>4.965810077029928</v>
      </c>
      <c r="CQ46" s="7">
        <f t="shared" si="38"/>
        <v>0</v>
      </c>
      <c r="CR46" s="7">
        <f t="shared" si="38"/>
        <v>0</v>
      </c>
      <c r="CS46" s="7">
        <f t="shared" si="38"/>
        <v>0</v>
      </c>
      <c r="CT46" s="7">
        <f t="shared" si="38"/>
        <v>0</v>
      </c>
      <c r="CU46" s="7">
        <f t="shared" si="28"/>
        <v>0</v>
      </c>
      <c r="CV46" s="7">
        <f t="shared" si="28"/>
        <v>0</v>
      </c>
      <c r="CW46" s="7">
        <f t="shared" si="28"/>
        <v>0</v>
      </c>
      <c r="CX46" s="7">
        <f t="shared" si="28"/>
        <v>0</v>
      </c>
      <c r="CY46" s="7">
        <f t="shared" si="28"/>
        <v>0</v>
      </c>
    </row>
    <row r="47" spans="2:10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</row>
    <row r="48" spans="1:103" ht="12.75">
      <c r="A48" s="35" t="s">
        <v>148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</row>
    <row r="49" spans="1:103" ht="12.75">
      <c r="A49" s="34" t="s">
        <v>149</v>
      </c>
      <c r="B49" s="7">
        <f>B16*B23/100</f>
        <v>0</v>
      </c>
      <c r="C49" s="7">
        <f aca="true" t="shared" si="40" ref="C49:AY49">C16*C23/100</f>
        <v>5.025</v>
      </c>
      <c r="D49" s="7">
        <f t="shared" si="40"/>
        <v>4.909800000000001</v>
      </c>
      <c r="E49" s="7">
        <f t="shared" si="40"/>
        <v>0.9082000000000001</v>
      </c>
      <c r="F49" s="7">
        <f t="shared" si="40"/>
        <v>0</v>
      </c>
      <c r="G49" s="7">
        <f t="shared" si="40"/>
        <v>0</v>
      </c>
      <c r="H49" s="7">
        <f t="shared" si="40"/>
        <v>20.4771</v>
      </c>
      <c r="I49" s="7">
        <f t="shared" si="40"/>
        <v>0.273</v>
      </c>
      <c r="J49" s="7">
        <f t="shared" si="40"/>
        <v>0</v>
      </c>
      <c r="K49" s="7">
        <f t="shared" si="40"/>
        <v>0</v>
      </c>
      <c r="L49" s="7">
        <f t="shared" si="40"/>
        <v>4.147200000000001</v>
      </c>
      <c r="M49" s="7">
        <f t="shared" si="40"/>
        <v>1.6956</v>
      </c>
      <c r="N49" s="7">
        <f t="shared" si="40"/>
        <v>0</v>
      </c>
      <c r="O49" s="7">
        <f t="shared" si="40"/>
        <v>0</v>
      </c>
      <c r="P49" s="7">
        <f t="shared" si="40"/>
        <v>0</v>
      </c>
      <c r="Q49" s="7">
        <f t="shared" si="40"/>
        <v>0</v>
      </c>
      <c r="R49" s="7">
        <f t="shared" si="40"/>
        <v>0</v>
      </c>
      <c r="S49" s="7">
        <f t="shared" si="40"/>
        <v>0</v>
      </c>
      <c r="T49" s="7">
        <f t="shared" si="40"/>
        <v>0</v>
      </c>
      <c r="U49" s="7">
        <f t="shared" si="40"/>
        <v>0</v>
      </c>
      <c r="V49" s="7">
        <f t="shared" si="40"/>
        <v>0</v>
      </c>
      <c r="W49" s="7">
        <f t="shared" si="40"/>
        <v>0</v>
      </c>
      <c r="X49" s="7">
        <f t="shared" si="40"/>
        <v>0</v>
      </c>
      <c r="Y49" s="7">
        <f t="shared" si="40"/>
        <v>0</v>
      </c>
      <c r="Z49" s="7">
        <f t="shared" si="40"/>
        <v>0</v>
      </c>
      <c r="AA49" s="7">
        <f t="shared" si="40"/>
        <v>0</v>
      </c>
      <c r="AB49" s="7">
        <f t="shared" si="40"/>
        <v>0</v>
      </c>
      <c r="AC49" s="7">
        <f t="shared" si="40"/>
        <v>0</v>
      </c>
      <c r="AD49" s="7">
        <f t="shared" si="40"/>
        <v>0</v>
      </c>
      <c r="AE49" s="7">
        <f t="shared" si="40"/>
        <v>0</v>
      </c>
      <c r="AF49" s="7">
        <f t="shared" si="40"/>
        <v>0</v>
      </c>
      <c r="AG49" s="7">
        <f t="shared" si="40"/>
        <v>0</v>
      </c>
      <c r="AH49" s="7">
        <f t="shared" si="40"/>
        <v>0</v>
      </c>
      <c r="AI49" s="7">
        <f t="shared" si="40"/>
        <v>0</v>
      </c>
      <c r="AJ49" s="7">
        <f t="shared" si="40"/>
        <v>9.0952</v>
      </c>
      <c r="AK49" s="7">
        <f t="shared" si="40"/>
        <v>0</v>
      </c>
      <c r="AL49" s="7">
        <f t="shared" si="40"/>
        <v>2.0664</v>
      </c>
      <c r="AM49" s="7">
        <f t="shared" si="40"/>
        <v>0</v>
      </c>
      <c r="AN49" s="7">
        <f t="shared" si="40"/>
        <v>0</v>
      </c>
      <c r="AO49" s="7">
        <f t="shared" si="40"/>
        <v>4.998</v>
      </c>
      <c r="AP49" s="7">
        <f t="shared" si="40"/>
        <v>0</v>
      </c>
      <c r="AQ49" s="7">
        <f t="shared" si="40"/>
        <v>0</v>
      </c>
      <c r="AR49" s="7">
        <f t="shared" si="40"/>
        <v>0</v>
      </c>
      <c r="AS49" s="7">
        <f t="shared" si="40"/>
        <v>0</v>
      </c>
      <c r="AT49" s="7">
        <f t="shared" si="40"/>
        <v>0</v>
      </c>
      <c r="AU49" s="7">
        <f t="shared" si="40"/>
        <v>0</v>
      </c>
      <c r="AV49" s="7">
        <f t="shared" si="40"/>
        <v>0</v>
      </c>
      <c r="AW49" s="7">
        <f t="shared" si="40"/>
        <v>0</v>
      </c>
      <c r="AX49" s="7">
        <f t="shared" si="40"/>
        <v>0</v>
      </c>
      <c r="AY49" s="7">
        <f t="shared" si="40"/>
        <v>0</v>
      </c>
      <c r="AZ49" s="7"/>
      <c r="BA49" s="7"/>
      <c r="BB49" s="7">
        <f>BB16*BB23/100</f>
        <v>0</v>
      </c>
      <c r="BC49" s="7">
        <f>BC16*BC23/100</f>
        <v>0</v>
      </c>
      <c r="BD49" s="7">
        <f>BD16*BD23/100</f>
        <v>0</v>
      </c>
      <c r="BE49" s="7"/>
      <c r="BF49" s="7">
        <f aca="true" t="shared" si="41" ref="BF49:CT49">BF16*BF23/100</f>
        <v>0</v>
      </c>
      <c r="BG49" s="7">
        <f t="shared" si="41"/>
        <v>0</v>
      </c>
      <c r="BH49" s="7">
        <f t="shared" si="41"/>
        <v>0</v>
      </c>
      <c r="BI49" s="7">
        <f t="shared" si="41"/>
        <v>1044.5916</v>
      </c>
      <c r="BJ49" s="7">
        <f t="shared" si="41"/>
        <v>0</v>
      </c>
      <c r="BK49" s="7">
        <f t="shared" si="41"/>
        <v>0</v>
      </c>
      <c r="BL49" s="7">
        <f t="shared" si="41"/>
        <v>0</v>
      </c>
      <c r="BM49" s="7">
        <f t="shared" si="41"/>
        <v>0</v>
      </c>
      <c r="BN49" s="7">
        <f t="shared" si="41"/>
        <v>0</v>
      </c>
      <c r="BO49" s="7">
        <f t="shared" si="41"/>
        <v>0</v>
      </c>
      <c r="BP49" s="7">
        <f t="shared" si="41"/>
        <v>0</v>
      </c>
      <c r="BQ49" s="7">
        <f t="shared" si="41"/>
        <v>0</v>
      </c>
      <c r="BR49" s="7">
        <f t="shared" si="41"/>
        <v>0</v>
      </c>
      <c r="BS49" s="7">
        <f t="shared" si="41"/>
        <v>0</v>
      </c>
      <c r="BT49" s="7">
        <f>BT16*BT23/100</f>
        <v>0</v>
      </c>
      <c r="BU49" s="7" t="s">
        <v>131</v>
      </c>
      <c r="BV49" s="7" t="s">
        <v>131</v>
      </c>
      <c r="BW49" s="7">
        <f t="shared" si="41"/>
        <v>0</v>
      </c>
      <c r="BX49" s="7">
        <f t="shared" si="41"/>
        <v>0</v>
      </c>
      <c r="BY49" s="7">
        <f>BY16*BY23/100</f>
        <v>0</v>
      </c>
      <c r="BZ49" s="7">
        <f t="shared" si="41"/>
        <v>0</v>
      </c>
      <c r="CA49" s="7">
        <f aca="true" t="shared" si="42" ref="CA49:CF49">CA16*CA23/100</f>
        <v>0</v>
      </c>
      <c r="CB49" s="7">
        <f t="shared" si="42"/>
        <v>0</v>
      </c>
      <c r="CC49" s="7">
        <f t="shared" si="42"/>
        <v>0</v>
      </c>
      <c r="CD49" s="7">
        <f t="shared" si="42"/>
        <v>0</v>
      </c>
      <c r="CE49" s="7">
        <f t="shared" si="42"/>
        <v>0</v>
      </c>
      <c r="CF49" s="7">
        <f t="shared" si="42"/>
        <v>0</v>
      </c>
      <c r="CG49" s="7">
        <f t="shared" si="41"/>
        <v>0</v>
      </c>
      <c r="CH49" s="7">
        <f>CH16*CH23/100</f>
        <v>0</v>
      </c>
      <c r="CI49" s="7">
        <f t="shared" si="41"/>
        <v>0</v>
      </c>
      <c r="CJ49" s="7">
        <f t="shared" si="41"/>
        <v>0</v>
      </c>
      <c r="CK49" s="7">
        <f t="shared" si="41"/>
        <v>0</v>
      </c>
      <c r="CL49" s="7">
        <f t="shared" si="41"/>
        <v>0</v>
      </c>
      <c r="CM49" s="7">
        <f t="shared" si="41"/>
        <v>0</v>
      </c>
      <c r="CN49" s="7">
        <f t="shared" si="41"/>
        <v>0</v>
      </c>
      <c r="CO49" s="7">
        <f t="shared" si="41"/>
        <v>0</v>
      </c>
      <c r="CP49" s="7">
        <f t="shared" si="41"/>
        <v>0</v>
      </c>
      <c r="CQ49" s="7">
        <f t="shared" si="41"/>
        <v>0</v>
      </c>
      <c r="CR49" s="7">
        <f t="shared" si="41"/>
        <v>0</v>
      </c>
      <c r="CS49" s="7">
        <f t="shared" si="41"/>
        <v>0</v>
      </c>
      <c r="CT49" s="7">
        <f t="shared" si="41"/>
        <v>0</v>
      </c>
      <c r="CU49" s="7">
        <f>CU16*CU23/100</f>
        <v>0</v>
      </c>
      <c r="CV49" s="7">
        <f>CV16*CV23/100</f>
        <v>0</v>
      </c>
      <c r="CW49" s="7">
        <f>CW16*CW23/100</f>
        <v>0</v>
      </c>
      <c r="CX49" s="7">
        <f>CX16*CX23/100</f>
        <v>0</v>
      </c>
      <c r="CY49" s="7">
        <f>CY16*CY23/100</f>
        <v>0</v>
      </c>
    </row>
    <row r="50" spans="1:103" ht="12.75">
      <c r="A50" s="34" t="s">
        <v>126</v>
      </c>
      <c r="B50" s="7">
        <f>B16*B28/B26</f>
        <v>0.0935399006138556</v>
      </c>
      <c r="C50" s="7">
        <f aca="true" t="shared" si="43" ref="C50:AY50">C16*C28/C26</f>
        <v>9.72039039831179</v>
      </c>
      <c r="D50" s="7">
        <f t="shared" si="43"/>
        <v>9.541002720559659</v>
      </c>
      <c r="E50" s="7">
        <f t="shared" si="43"/>
        <v>0.5975</v>
      </c>
      <c r="F50" s="7">
        <f t="shared" si="43"/>
        <v>0.5122927387078331</v>
      </c>
      <c r="G50" s="7">
        <f t="shared" si="43"/>
        <v>3.6115131223674264</v>
      </c>
      <c r="H50" s="7">
        <f t="shared" si="43"/>
        <v>31.586237862715386</v>
      </c>
      <c r="I50" s="7">
        <f t="shared" si="43"/>
        <v>0.49518845228548514</v>
      </c>
      <c r="J50" s="7">
        <f t="shared" si="43"/>
        <v>0.007314974182444062</v>
      </c>
      <c r="K50" s="7">
        <f t="shared" si="43"/>
        <v>0.18269929731039497</v>
      </c>
      <c r="L50" s="7">
        <f t="shared" si="43"/>
        <v>3.8698681095705108</v>
      </c>
      <c r="M50" s="7">
        <f t="shared" si="43"/>
        <v>1.5822117010483598</v>
      </c>
      <c r="N50" s="7">
        <f t="shared" si="43"/>
        <v>0.09700411427246915</v>
      </c>
      <c r="O50" s="7">
        <f t="shared" si="43"/>
        <v>38.68101704709621</v>
      </c>
      <c r="P50" s="7">
        <f t="shared" si="43"/>
        <v>4.32389138503614</v>
      </c>
      <c r="Q50" s="7">
        <f t="shared" si="43"/>
        <v>55.34022533495737</v>
      </c>
      <c r="R50" s="7">
        <f t="shared" si="43"/>
        <v>5.505785627283801</v>
      </c>
      <c r="S50" s="7">
        <f t="shared" si="43"/>
        <v>5.944990176817289</v>
      </c>
      <c r="T50" s="7">
        <f t="shared" si="43"/>
        <v>1.8619677441122884</v>
      </c>
      <c r="U50" s="7">
        <f t="shared" si="43"/>
        <v>2.420197330237957</v>
      </c>
      <c r="V50" s="7">
        <f t="shared" si="43"/>
        <v>28.265426765594945</v>
      </c>
      <c r="W50" s="7">
        <f t="shared" si="43"/>
        <v>4.194998625996153</v>
      </c>
      <c r="X50" s="7">
        <f t="shared" si="43"/>
        <v>34.1705162457985</v>
      </c>
      <c r="Y50" s="7">
        <f t="shared" si="43"/>
        <v>11.024144631241024</v>
      </c>
      <c r="Z50" s="7">
        <f t="shared" si="43"/>
        <v>0.4228098335726958</v>
      </c>
      <c r="AA50" s="7">
        <f t="shared" si="43"/>
        <v>80.45553046257925</v>
      </c>
      <c r="AB50" s="7">
        <f t="shared" si="43"/>
        <v>9.475729618446715</v>
      </c>
      <c r="AC50" s="7">
        <f t="shared" si="43"/>
        <v>0</v>
      </c>
      <c r="AD50" s="7">
        <f t="shared" si="43"/>
        <v>1.5013386641916253</v>
      </c>
      <c r="AE50" s="7">
        <f t="shared" si="43"/>
        <v>0.10069294066695539</v>
      </c>
      <c r="AF50" s="7">
        <f t="shared" si="43"/>
        <v>0</v>
      </c>
      <c r="AG50" s="7">
        <f t="shared" si="43"/>
        <v>0</v>
      </c>
      <c r="AH50" s="7">
        <f t="shared" si="43"/>
        <v>0</v>
      </c>
      <c r="AI50" s="7">
        <f t="shared" si="43"/>
        <v>111.1929971137779</v>
      </c>
      <c r="AJ50" s="7">
        <f t="shared" si="43"/>
        <v>32.88772077890308</v>
      </c>
      <c r="AK50" s="7">
        <f t="shared" si="43"/>
        <v>6.609873295616766</v>
      </c>
      <c r="AL50" s="7">
        <f t="shared" si="43"/>
        <v>6.0362086478519785</v>
      </c>
      <c r="AM50" s="7">
        <f t="shared" si="43"/>
        <v>5.156836537692633</v>
      </c>
      <c r="AN50" s="7">
        <f t="shared" si="43"/>
        <v>8.495782824669352</v>
      </c>
      <c r="AO50" s="7">
        <f t="shared" si="43"/>
        <v>4.093991115267711</v>
      </c>
      <c r="AP50" s="7">
        <f t="shared" si="43"/>
        <v>0.8503703703703703</v>
      </c>
      <c r="AQ50" s="7">
        <f t="shared" si="43"/>
        <v>154.96870868223888</v>
      </c>
      <c r="AR50" s="7">
        <f t="shared" si="43"/>
        <v>0</v>
      </c>
      <c r="AS50" s="7">
        <f t="shared" si="43"/>
        <v>17.14342849710607</v>
      </c>
      <c r="AT50" s="7">
        <f t="shared" si="43"/>
        <v>6.725769980506823</v>
      </c>
      <c r="AU50" s="7">
        <f t="shared" si="43"/>
        <v>5.754575604962535</v>
      </c>
      <c r="AV50" s="7">
        <f t="shared" si="43"/>
        <v>10.595359366157329</v>
      </c>
      <c r="AW50" s="7">
        <f t="shared" si="43"/>
        <v>1.041469074765412</v>
      </c>
      <c r="AX50" s="7">
        <f t="shared" si="43"/>
        <v>1.0125926797693303</v>
      </c>
      <c r="AY50" s="7">
        <f t="shared" si="43"/>
        <v>18.48257980878302</v>
      </c>
      <c r="AZ50" s="7"/>
      <c r="BA50" s="7"/>
      <c r="BB50" s="7">
        <f>BB16*BB28/BB26</f>
        <v>1.6247328624684945</v>
      </c>
      <c r="BC50" s="7">
        <f>BC16*BC28/BC26</f>
        <v>0.3249465724936989</v>
      </c>
      <c r="BD50" s="7">
        <f>BD16*BD28/BD26</f>
        <v>0</v>
      </c>
      <c r="BE50" s="7"/>
      <c r="BF50" s="7">
        <f aca="true" t="shared" si="44" ref="BF50:CT50">BF16*BF28/BF26</f>
        <v>0.516978986135182</v>
      </c>
      <c r="BG50" s="7">
        <f t="shared" si="44"/>
        <v>0.027751949073742937</v>
      </c>
      <c r="BH50" s="7">
        <f t="shared" si="44"/>
        <v>0.033950617283950615</v>
      </c>
      <c r="BI50" s="7">
        <f t="shared" si="44"/>
        <v>380.8821896280775</v>
      </c>
      <c r="BJ50" s="7">
        <f t="shared" si="44"/>
        <v>2.372924260834346</v>
      </c>
      <c r="BK50" s="7">
        <f t="shared" si="44"/>
        <v>1.1373463045534387</v>
      </c>
      <c r="BL50" s="7">
        <f t="shared" si="44"/>
        <v>0.1519385260216556</v>
      </c>
      <c r="BM50" s="7">
        <f t="shared" si="44"/>
        <v>0</v>
      </c>
      <c r="BN50" s="7">
        <f t="shared" si="44"/>
        <v>0.3684383816597038</v>
      </c>
      <c r="BO50" s="7">
        <f t="shared" si="44"/>
        <v>0</v>
      </c>
      <c r="BP50" s="7">
        <f t="shared" si="44"/>
        <v>3.7995127065258236</v>
      </c>
      <c r="BQ50" s="7">
        <f t="shared" si="44"/>
        <v>2.3096404468205294</v>
      </c>
      <c r="BR50" s="7">
        <f t="shared" si="44"/>
        <v>0.9123023505914887</v>
      </c>
      <c r="BS50" s="7">
        <f t="shared" si="44"/>
        <v>0.3011215240436319</v>
      </c>
      <c r="BT50" s="7">
        <f>BT16*BT28/BT26</f>
        <v>0.10181627663290255</v>
      </c>
      <c r="BU50" s="7" t="s">
        <v>131</v>
      </c>
      <c r="BV50" s="7" t="s">
        <v>131</v>
      </c>
      <c r="BW50" s="7">
        <f t="shared" si="44"/>
        <v>0</v>
      </c>
      <c r="BX50" s="7">
        <f t="shared" si="44"/>
        <v>0</v>
      </c>
      <c r="BY50" s="7">
        <f>BY16*BY28/BY26</f>
        <v>0</v>
      </c>
      <c r="BZ50" s="7">
        <f t="shared" si="44"/>
        <v>0</v>
      </c>
      <c r="CA50" s="7">
        <f aca="true" t="shared" si="45" ref="CA50:CF50">CA16*CA28/CA26</f>
        <v>0.13296388891395977</v>
      </c>
      <c r="CB50" s="7">
        <f t="shared" si="45"/>
        <v>0.04949592497991823</v>
      </c>
      <c r="CC50" s="7">
        <f t="shared" si="45"/>
        <v>0.010794516097006237</v>
      </c>
      <c r="CD50" s="7">
        <f t="shared" si="45"/>
        <v>0.07072393656867966</v>
      </c>
      <c r="CE50" s="7">
        <f t="shared" si="45"/>
        <v>0.0018592561170428803</v>
      </c>
      <c r="CF50" s="7">
        <f t="shared" si="45"/>
        <v>9.025515131276117E-05</v>
      </c>
      <c r="CG50" s="7">
        <f t="shared" si="44"/>
        <v>0.3111815770119133</v>
      </c>
      <c r="CH50" s="7">
        <f>CH16*CH28/CH26</f>
        <v>0</v>
      </c>
      <c r="CI50" s="7">
        <f t="shared" si="44"/>
        <v>0.0338863395693611</v>
      </c>
      <c r="CJ50" s="7">
        <f t="shared" si="44"/>
        <v>3.9337522495500896</v>
      </c>
      <c r="CK50" s="7">
        <f t="shared" si="44"/>
        <v>0</v>
      </c>
      <c r="CL50" s="7">
        <f t="shared" si="44"/>
        <v>5.956077173323695</v>
      </c>
      <c r="CM50" s="7">
        <f t="shared" si="44"/>
        <v>0</v>
      </c>
      <c r="CN50" s="7">
        <f t="shared" si="44"/>
        <v>0</v>
      </c>
      <c r="CO50" s="7">
        <f t="shared" si="44"/>
        <v>0</v>
      </c>
      <c r="CP50" s="7">
        <f t="shared" si="44"/>
        <v>0.7402449804268215</v>
      </c>
      <c r="CQ50" s="7">
        <f t="shared" si="44"/>
        <v>0</v>
      </c>
      <c r="CR50" s="7">
        <f t="shared" si="44"/>
        <v>0</v>
      </c>
      <c r="CS50" s="7">
        <f t="shared" si="44"/>
        <v>0</v>
      </c>
      <c r="CT50" s="7">
        <f t="shared" si="44"/>
        <v>0</v>
      </c>
      <c r="CU50" s="7">
        <f>CU16*CU28/CU26</f>
        <v>0</v>
      </c>
      <c r="CV50" s="7">
        <f>CV16*CV28/CV26</f>
        <v>0</v>
      </c>
      <c r="CW50" s="7">
        <f>CW16*CW28/CW26</f>
        <v>0</v>
      </c>
      <c r="CX50" s="7">
        <f>CX16*CX28/CX26</f>
        <v>0</v>
      </c>
      <c r="CY50" s="7">
        <f>CY16*CY28/CY26</f>
        <v>0</v>
      </c>
    </row>
    <row r="51" spans="1:103" ht="12.75">
      <c r="A51" s="35" t="s">
        <v>127</v>
      </c>
      <c r="B51" s="21">
        <f>MAX(B49:B50)</f>
        <v>0.0935399006138556</v>
      </c>
      <c r="C51" s="21">
        <f aca="true" t="shared" si="46" ref="C51:BH51">MAX(C49:C50)</f>
        <v>9.72039039831179</v>
      </c>
      <c r="D51" s="21">
        <f t="shared" si="46"/>
        <v>9.541002720559659</v>
      </c>
      <c r="E51" s="21">
        <f t="shared" si="46"/>
        <v>0.9082000000000001</v>
      </c>
      <c r="F51" s="21">
        <f t="shared" si="46"/>
        <v>0.5122927387078331</v>
      </c>
      <c r="G51" s="21">
        <f t="shared" si="46"/>
        <v>3.6115131223674264</v>
      </c>
      <c r="H51" s="21">
        <f t="shared" si="46"/>
        <v>31.586237862715386</v>
      </c>
      <c r="I51" s="21">
        <f t="shared" si="46"/>
        <v>0.49518845228548514</v>
      </c>
      <c r="J51" s="21">
        <f t="shared" si="46"/>
        <v>0.007314974182444062</v>
      </c>
      <c r="K51" s="21">
        <f t="shared" si="46"/>
        <v>0.18269929731039497</v>
      </c>
      <c r="L51" s="21">
        <f t="shared" si="46"/>
        <v>4.147200000000001</v>
      </c>
      <c r="M51" s="21">
        <f t="shared" si="46"/>
        <v>1.6956</v>
      </c>
      <c r="N51" s="21">
        <f t="shared" si="46"/>
        <v>0.09700411427246915</v>
      </c>
      <c r="O51" s="21">
        <f t="shared" si="46"/>
        <v>38.68101704709621</v>
      </c>
      <c r="P51" s="21">
        <f t="shared" si="46"/>
        <v>4.32389138503614</v>
      </c>
      <c r="Q51" s="21">
        <f t="shared" si="46"/>
        <v>55.34022533495737</v>
      </c>
      <c r="R51" s="21">
        <f t="shared" si="46"/>
        <v>5.505785627283801</v>
      </c>
      <c r="S51" s="21">
        <f t="shared" si="46"/>
        <v>5.944990176817289</v>
      </c>
      <c r="T51" s="21">
        <f t="shared" si="46"/>
        <v>1.8619677441122884</v>
      </c>
      <c r="U51" s="21">
        <f t="shared" si="46"/>
        <v>2.420197330237957</v>
      </c>
      <c r="V51" s="21">
        <f t="shared" si="46"/>
        <v>28.265426765594945</v>
      </c>
      <c r="W51" s="21">
        <f t="shared" si="46"/>
        <v>4.194998625996153</v>
      </c>
      <c r="X51" s="21">
        <f t="shared" si="46"/>
        <v>34.1705162457985</v>
      </c>
      <c r="Y51" s="21">
        <f t="shared" si="46"/>
        <v>11.024144631241024</v>
      </c>
      <c r="Z51" s="21">
        <f t="shared" si="46"/>
        <v>0.4228098335726958</v>
      </c>
      <c r="AA51" s="21">
        <f t="shared" si="46"/>
        <v>80.45553046257925</v>
      </c>
      <c r="AB51" s="21">
        <f t="shared" si="46"/>
        <v>9.475729618446715</v>
      </c>
      <c r="AC51" s="21">
        <f t="shared" si="46"/>
        <v>0</v>
      </c>
      <c r="AD51" s="21">
        <f t="shared" si="46"/>
        <v>1.5013386641916253</v>
      </c>
      <c r="AE51" s="21">
        <f t="shared" si="46"/>
        <v>0.10069294066695539</v>
      </c>
      <c r="AF51" s="21">
        <f t="shared" si="46"/>
        <v>0</v>
      </c>
      <c r="AG51" s="21">
        <f t="shared" si="46"/>
        <v>0</v>
      </c>
      <c r="AH51" s="21">
        <f t="shared" si="46"/>
        <v>0</v>
      </c>
      <c r="AI51" s="21">
        <f t="shared" si="46"/>
        <v>111.1929971137779</v>
      </c>
      <c r="AJ51" s="21">
        <f t="shared" si="46"/>
        <v>32.88772077890308</v>
      </c>
      <c r="AK51" s="21">
        <f t="shared" si="46"/>
        <v>6.609873295616766</v>
      </c>
      <c r="AL51" s="21">
        <f t="shared" si="46"/>
        <v>6.0362086478519785</v>
      </c>
      <c r="AM51" s="21">
        <f t="shared" si="46"/>
        <v>5.156836537692633</v>
      </c>
      <c r="AN51" s="21">
        <f t="shared" si="46"/>
        <v>8.495782824669352</v>
      </c>
      <c r="AO51" s="21">
        <f t="shared" si="46"/>
        <v>4.998</v>
      </c>
      <c r="AP51" s="21">
        <f t="shared" si="46"/>
        <v>0.8503703703703703</v>
      </c>
      <c r="AQ51" s="21">
        <f t="shared" si="46"/>
        <v>154.96870868223888</v>
      </c>
      <c r="AR51" s="21">
        <f t="shared" si="46"/>
        <v>0</v>
      </c>
      <c r="AS51" s="21">
        <f t="shared" si="46"/>
        <v>17.14342849710607</v>
      </c>
      <c r="AT51" s="21">
        <f t="shared" si="46"/>
        <v>6.725769980506823</v>
      </c>
      <c r="AU51" s="21">
        <f t="shared" si="46"/>
        <v>5.754575604962535</v>
      </c>
      <c r="AV51" s="21">
        <f t="shared" si="46"/>
        <v>10.595359366157329</v>
      </c>
      <c r="AW51" s="21">
        <f t="shared" si="46"/>
        <v>1.041469074765412</v>
      </c>
      <c r="AX51" s="21">
        <f t="shared" si="46"/>
        <v>1.0125926797693303</v>
      </c>
      <c r="AY51" s="21">
        <f t="shared" si="46"/>
        <v>18.48257980878302</v>
      </c>
      <c r="AZ51" s="21"/>
      <c r="BA51" s="21"/>
      <c r="BB51" s="21">
        <f t="shared" si="46"/>
        <v>1.6247328624684945</v>
      </c>
      <c r="BC51" s="21">
        <f>MAX(BC49:BC50)</f>
        <v>0.3249465724936989</v>
      </c>
      <c r="BD51" s="21">
        <f t="shared" si="46"/>
        <v>0</v>
      </c>
      <c r="BE51" s="21"/>
      <c r="BF51" s="21">
        <f t="shared" si="46"/>
        <v>0.516978986135182</v>
      </c>
      <c r="BG51" s="21">
        <f t="shared" si="46"/>
        <v>0.027751949073742937</v>
      </c>
      <c r="BH51" s="21">
        <f t="shared" si="46"/>
        <v>0.033950617283950615</v>
      </c>
      <c r="BI51" s="21">
        <f aca="true" t="shared" si="47" ref="BI51:BS51">MAX(BI49:BI50)</f>
        <v>1044.5916</v>
      </c>
      <c r="BJ51" s="21">
        <f t="shared" si="47"/>
        <v>2.372924260834346</v>
      </c>
      <c r="BK51" s="21">
        <f t="shared" si="47"/>
        <v>1.1373463045534387</v>
      </c>
      <c r="BL51" s="21">
        <f t="shared" si="47"/>
        <v>0.1519385260216556</v>
      </c>
      <c r="BM51" s="21">
        <f t="shared" si="47"/>
        <v>0</v>
      </c>
      <c r="BN51" s="21">
        <f t="shared" si="47"/>
        <v>0.3684383816597038</v>
      </c>
      <c r="BO51" s="21">
        <f t="shared" si="47"/>
        <v>0</v>
      </c>
      <c r="BP51" s="21">
        <f t="shared" si="47"/>
        <v>3.7995127065258236</v>
      </c>
      <c r="BQ51" s="21">
        <f t="shared" si="47"/>
        <v>2.3096404468205294</v>
      </c>
      <c r="BR51" s="21">
        <f t="shared" si="47"/>
        <v>0.9123023505914887</v>
      </c>
      <c r="BS51" s="21">
        <f t="shared" si="47"/>
        <v>0.3011215240436319</v>
      </c>
      <c r="BT51" s="21">
        <f>MAX(BT49:BT50)</f>
        <v>0.10181627663290255</v>
      </c>
      <c r="BU51" s="21" t="s">
        <v>131</v>
      </c>
      <c r="BV51" s="21" t="s">
        <v>131</v>
      </c>
      <c r="BW51" s="21">
        <f aca="true" t="shared" si="48" ref="BW51:CT51">MAX(BW49:BW50)</f>
        <v>0</v>
      </c>
      <c r="BX51" s="21">
        <f t="shared" si="48"/>
        <v>0</v>
      </c>
      <c r="BY51" s="21">
        <f>MAX(BY49:BY50)</f>
        <v>0</v>
      </c>
      <c r="BZ51" s="21">
        <f t="shared" si="48"/>
        <v>0</v>
      </c>
      <c r="CA51" s="21">
        <f aca="true" t="shared" si="49" ref="CA51:CF51">MAX(CA49:CA50)</f>
        <v>0.13296388891395977</v>
      </c>
      <c r="CB51" s="21">
        <f t="shared" si="49"/>
        <v>0.04949592497991823</v>
      </c>
      <c r="CC51" s="21">
        <f t="shared" si="49"/>
        <v>0.010794516097006237</v>
      </c>
      <c r="CD51" s="21">
        <f t="shared" si="49"/>
        <v>0.07072393656867966</v>
      </c>
      <c r="CE51" s="21">
        <f t="shared" si="49"/>
        <v>0.0018592561170428803</v>
      </c>
      <c r="CF51" s="21">
        <f t="shared" si="49"/>
        <v>9.025515131276117E-05</v>
      </c>
      <c r="CG51" s="21">
        <f t="shared" si="48"/>
        <v>0.3111815770119133</v>
      </c>
      <c r="CH51" s="21">
        <f>MAX(CH49:CH50)</f>
        <v>0</v>
      </c>
      <c r="CI51" s="21">
        <f t="shared" si="48"/>
        <v>0.0338863395693611</v>
      </c>
      <c r="CJ51" s="21">
        <f t="shared" si="48"/>
        <v>3.9337522495500896</v>
      </c>
      <c r="CK51" s="21">
        <f t="shared" si="48"/>
        <v>0</v>
      </c>
      <c r="CL51" s="21">
        <f t="shared" si="48"/>
        <v>5.956077173323695</v>
      </c>
      <c r="CM51" s="21">
        <f t="shared" si="48"/>
        <v>0</v>
      </c>
      <c r="CN51" s="21">
        <f t="shared" si="48"/>
        <v>0</v>
      </c>
      <c r="CO51" s="21">
        <f t="shared" si="48"/>
        <v>0</v>
      </c>
      <c r="CP51" s="21">
        <f t="shared" si="48"/>
        <v>0.7402449804268215</v>
      </c>
      <c r="CQ51" s="21">
        <f t="shared" si="48"/>
        <v>0</v>
      </c>
      <c r="CR51" s="21">
        <f t="shared" si="48"/>
        <v>0</v>
      </c>
      <c r="CS51" s="21">
        <f t="shared" si="48"/>
        <v>0</v>
      </c>
      <c r="CT51" s="21">
        <f t="shared" si="48"/>
        <v>0</v>
      </c>
      <c r="CU51" s="21">
        <f>MAX(CU49:CU50)</f>
        <v>0</v>
      </c>
      <c r="CV51" s="21">
        <f>MAX(CV49:CV50)</f>
        <v>0</v>
      </c>
      <c r="CW51" s="21">
        <f>MAX(CW49:CW50)</f>
        <v>0</v>
      </c>
      <c r="CX51" s="21">
        <f>MAX(CX49:CX50)</f>
        <v>0</v>
      </c>
      <c r="CY51" s="21">
        <f>MAX(CY49:CY50)</f>
        <v>0</v>
      </c>
    </row>
    <row r="52" spans="1:103" ht="12.7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</row>
    <row r="53" spans="1:112" ht="12.75">
      <c r="A53" s="35" t="s">
        <v>128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1"/>
      <c r="T53" s="4"/>
      <c r="U53" s="1"/>
      <c r="V53" s="1"/>
      <c r="W53" s="4"/>
      <c r="X53" s="1"/>
      <c r="Y53" s="1"/>
      <c r="Z53" s="4"/>
      <c r="AA53" s="4"/>
      <c r="AB53" s="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4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4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03" ht="12.75">
      <c r="A54" s="34" t="s">
        <v>27</v>
      </c>
      <c r="B54" s="4">
        <v>6</v>
      </c>
      <c r="C54" s="4">
        <v>110</v>
      </c>
      <c r="D54" s="4">
        <v>93</v>
      </c>
      <c r="E54" s="4">
        <v>1</v>
      </c>
      <c r="F54" s="4">
        <v>14</v>
      </c>
      <c r="G54" s="4">
        <v>75</v>
      </c>
      <c r="H54" s="4">
        <v>377</v>
      </c>
      <c r="I54" s="4">
        <v>7</v>
      </c>
      <c r="J54" s="4">
        <v>1</v>
      </c>
      <c r="K54" s="4">
        <v>30</v>
      </c>
      <c r="L54" s="4">
        <v>123</v>
      </c>
      <c r="M54" s="11">
        <v>123</v>
      </c>
      <c r="N54" s="4">
        <v>45</v>
      </c>
      <c r="O54" s="4">
        <v>286</v>
      </c>
      <c r="P54" s="4">
        <v>202</v>
      </c>
      <c r="Q54" s="4">
        <v>197</v>
      </c>
      <c r="R54" s="11">
        <v>197</v>
      </c>
      <c r="S54" s="4">
        <v>62</v>
      </c>
      <c r="T54" s="11">
        <f>K54+N54</f>
        <v>75</v>
      </c>
      <c r="U54" s="4">
        <v>13</v>
      </c>
      <c r="V54" s="4">
        <v>142</v>
      </c>
      <c r="W54" s="11">
        <v>142</v>
      </c>
      <c r="X54" s="4">
        <v>215</v>
      </c>
      <c r="Y54" s="4">
        <v>12</v>
      </c>
      <c r="Z54" s="11">
        <v>12</v>
      </c>
      <c r="AA54" s="18">
        <f>AA28*'Skates &amp; Rays'!B30/100</f>
        <v>271.24572815655836</v>
      </c>
      <c r="AB54" s="18">
        <f>AB28*'Skates &amp; Rays'!G30/100</f>
        <v>44.68447173439321</v>
      </c>
      <c r="AC54" s="4">
        <v>0</v>
      </c>
      <c r="AD54" s="4">
        <v>9</v>
      </c>
      <c r="AE54" s="4">
        <v>1</v>
      </c>
      <c r="AF54" s="4">
        <v>0</v>
      </c>
      <c r="AG54" s="4">
        <v>0</v>
      </c>
      <c r="AH54" s="4">
        <v>0</v>
      </c>
      <c r="AI54" s="4">
        <v>354</v>
      </c>
      <c r="AJ54" s="4">
        <v>798</v>
      </c>
      <c r="AK54" s="4">
        <v>28</v>
      </c>
      <c r="AL54" s="4">
        <v>111</v>
      </c>
      <c r="AM54" s="4">
        <v>4</v>
      </c>
      <c r="AN54" s="4">
        <v>30</v>
      </c>
      <c r="AO54" s="4">
        <v>101</v>
      </c>
      <c r="AP54" s="4">
        <v>0</v>
      </c>
      <c r="AQ54" s="4">
        <v>208</v>
      </c>
      <c r="AR54" s="4">
        <v>0</v>
      </c>
      <c r="AS54" s="4">
        <v>16</v>
      </c>
      <c r="AT54" s="4">
        <v>0</v>
      </c>
      <c r="AU54" s="4">
        <v>24</v>
      </c>
      <c r="AV54" s="4">
        <v>361</v>
      </c>
      <c r="AW54" s="4">
        <v>10</v>
      </c>
      <c r="AX54" s="4">
        <v>9</v>
      </c>
      <c r="AY54" s="4">
        <v>424</v>
      </c>
      <c r="AZ54" s="4"/>
      <c r="BA54" s="4"/>
      <c r="BB54" s="4">
        <v>10</v>
      </c>
      <c r="BC54" s="11">
        <v>10</v>
      </c>
      <c r="BD54" s="4">
        <v>0</v>
      </c>
      <c r="BE54" s="4"/>
      <c r="BF54" s="4">
        <v>15</v>
      </c>
      <c r="BG54" s="4">
        <v>0</v>
      </c>
      <c r="BH54" s="4">
        <v>1</v>
      </c>
      <c r="BI54" s="4">
        <v>225</v>
      </c>
      <c r="BJ54" s="4">
        <v>30</v>
      </c>
      <c r="BK54" s="4">
        <v>1</v>
      </c>
      <c r="BL54" s="4">
        <v>2</v>
      </c>
      <c r="BM54" s="4">
        <v>0</v>
      </c>
      <c r="BN54" s="4">
        <v>0</v>
      </c>
      <c r="BO54" s="4">
        <v>0</v>
      </c>
      <c r="BP54" s="4">
        <v>30</v>
      </c>
      <c r="BQ54" s="11">
        <v>30</v>
      </c>
      <c r="BR54" s="4">
        <v>0</v>
      </c>
      <c r="BS54" s="11">
        <v>0</v>
      </c>
      <c r="BT54" s="4">
        <v>0</v>
      </c>
      <c r="BU54" s="7" t="s">
        <v>131</v>
      </c>
      <c r="BV54" s="7" t="s">
        <v>131</v>
      </c>
      <c r="BW54" s="4">
        <v>0</v>
      </c>
      <c r="BX54" s="4">
        <v>0</v>
      </c>
      <c r="BY54" s="11">
        <v>0</v>
      </c>
      <c r="BZ54" s="4">
        <v>0</v>
      </c>
      <c r="CA54" s="4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30</v>
      </c>
      <c r="CH54" s="11">
        <v>0</v>
      </c>
      <c r="CI54" s="4">
        <v>1</v>
      </c>
      <c r="CJ54" s="4">
        <v>57</v>
      </c>
      <c r="CK54" s="4">
        <v>0</v>
      </c>
      <c r="CL54" s="4">
        <v>9</v>
      </c>
      <c r="CM54" s="4">
        <v>0</v>
      </c>
      <c r="CN54" s="4">
        <v>0</v>
      </c>
      <c r="CO54" s="4">
        <v>0</v>
      </c>
      <c r="CP54" s="4">
        <v>2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</row>
    <row r="55" spans="1:103" ht="12.75">
      <c r="A55" s="34" t="s">
        <v>28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3</v>
      </c>
      <c r="M55" s="11">
        <v>3</v>
      </c>
      <c r="N55" s="4">
        <v>0</v>
      </c>
      <c r="O55" s="4">
        <v>8</v>
      </c>
      <c r="P55" s="4">
        <v>2</v>
      </c>
      <c r="Q55" s="4">
        <v>4</v>
      </c>
      <c r="R55" s="11">
        <v>4</v>
      </c>
      <c r="S55" s="4">
        <v>1</v>
      </c>
      <c r="T55" s="11">
        <f>K55+N55</f>
        <v>0</v>
      </c>
      <c r="U55" s="4">
        <v>1</v>
      </c>
      <c r="V55" s="4">
        <v>0</v>
      </c>
      <c r="W55" s="11">
        <v>0</v>
      </c>
      <c r="X55" s="4">
        <v>100</v>
      </c>
      <c r="Y55" s="4">
        <v>33</v>
      </c>
      <c r="Z55" s="11">
        <v>33</v>
      </c>
      <c r="AA55" s="18">
        <f>AA28*'Skates &amp; Rays'!C30/100</f>
        <v>2.681855088626546</v>
      </c>
      <c r="AB55" s="18">
        <f>AB28*'Skates &amp; Rays'!H30/100</f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92</v>
      </c>
      <c r="AK55" s="4">
        <v>0</v>
      </c>
      <c r="AL55" s="4">
        <v>0</v>
      </c>
      <c r="AM55" s="4">
        <v>0</v>
      </c>
      <c r="AN55" s="4">
        <v>1</v>
      </c>
      <c r="AO55" s="4">
        <v>1</v>
      </c>
      <c r="AP55" s="4">
        <v>0</v>
      </c>
      <c r="AQ55" s="4">
        <v>5</v>
      </c>
      <c r="AR55" s="4">
        <v>0</v>
      </c>
      <c r="AS55" s="4">
        <v>2</v>
      </c>
      <c r="AT55" s="4">
        <v>0</v>
      </c>
      <c r="AU55" s="4">
        <v>1</v>
      </c>
      <c r="AV55" s="4">
        <v>0</v>
      </c>
      <c r="AW55" s="4">
        <v>0</v>
      </c>
      <c r="AX55" s="4">
        <v>2</v>
      </c>
      <c r="AY55" s="4">
        <v>0</v>
      </c>
      <c r="AZ55" s="4"/>
      <c r="BA55" s="4"/>
      <c r="BB55" s="4">
        <v>0</v>
      </c>
      <c r="BC55" s="11">
        <v>0</v>
      </c>
      <c r="BD55" s="4">
        <v>0</v>
      </c>
      <c r="BE55" s="4"/>
      <c r="BF55" s="4">
        <v>0</v>
      </c>
      <c r="BG55" s="4">
        <v>0</v>
      </c>
      <c r="BH55" s="4">
        <v>0</v>
      </c>
      <c r="BI55" s="4">
        <v>143</v>
      </c>
      <c r="BJ55" s="4">
        <v>0</v>
      </c>
      <c r="BK55" s="4">
        <v>0</v>
      </c>
      <c r="BL55" s="4">
        <v>1</v>
      </c>
      <c r="BM55" s="4">
        <v>0</v>
      </c>
      <c r="BN55" s="4">
        <v>0</v>
      </c>
      <c r="BO55" s="4">
        <v>0</v>
      </c>
      <c r="BP55" s="4">
        <v>2</v>
      </c>
      <c r="BQ55" s="11">
        <v>2</v>
      </c>
      <c r="BR55" s="4">
        <v>0</v>
      </c>
      <c r="BS55" s="11">
        <v>0</v>
      </c>
      <c r="BT55" s="4">
        <v>0</v>
      </c>
      <c r="BU55" s="7" t="s">
        <v>131</v>
      </c>
      <c r="BV55" s="7" t="s">
        <v>131</v>
      </c>
      <c r="BW55" s="4">
        <v>0</v>
      </c>
      <c r="BX55" s="4">
        <v>0</v>
      </c>
      <c r="BY55" s="11">
        <v>0</v>
      </c>
      <c r="BZ55" s="4">
        <v>0</v>
      </c>
      <c r="CA55" s="4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2</v>
      </c>
      <c r="CH55" s="11">
        <v>0</v>
      </c>
      <c r="CI55" s="4">
        <v>0</v>
      </c>
      <c r="CJ55" s="4">
        <v>0</v>
      </c>
      <c r="CK55" s="4">
        <v>0</v>
      </c>
      <c r="CL55" s="4">
        <v>4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</row>
    <row r="56" spans="1:103" ht="12.75">
      <c r="A56" s="34" t="s">
        <v>29</v>
      </c>
      <c r="B56" s="4">
        <v>10</v>
      </c>
      <c r="C56" s="4">
        <v>0</v>
      </c>
      <c r="D56" s="4">
        <v>5</v>
      </c>
      <c r="E56" s="4">
        <v>5</v>
      </c>
      <c r="F56" s="4">
        <v>0</v>
      </c>
      <c r="G56" s="4">
        <v>44</v>
      </c>
      <c r="H56" s="4">
        <v>27</v>
      </c>
      <c r="I56" s="4">
        <v>10</v>
      </c>
      <c r="J56" s="4">
        <v>0</v>
      </c>
      <c r="K56" s="4">
        <v>57</v>
      </c>
      <c r="L56" s="4">
        <v>19</v>
      </c>
      <c r="M56" s="11">
        <v>19</v>
      </c>
      <c r="N56" s="4">
        <v>63</v>
      </c>
      <c r="O56" s="4">
        <v>129</v>
      </c>
      <c r="P56" s="4">
        <v>0</v>
      </c>
      <c r="Q56" s="4">
        <v>144</v>
      </c>
      <c r="R56" s="11">
        <v>144</v>
      </c>
      <c r="S56" s="4">
        <v>5</v>
      </c>
      <c r="T56" s="11">
        <f>K56+N56</f>
        <v>120</v>
      </c>
      <c r="U56" s="4">
        <v>6</v>
      </c>
      <c r="V56" s="4">
        <v>26</v>
      </c>
      <c r="W56" s="11">
        <v>26</v>
      </c>
      <c r="X56" s="4">
        <v>22</v>
      </c>
      <c r="Y56" s="4">
        <v>47</v>
      </c>
      <c r="Z56" s="11">
        <v>47</v>
      </c>
      <c r="AA56" s="18">
        <f>AA28*'Skates &amp; Rays'!D30/100</f>
        <v>15.076758401198758</v>
      </c>
      <c r="AB56" s="18">
        <f>AB28*'Skates &amp; Rays'!I30/100</f>
        <v>0.5085282656066898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529</v>
      </c>
      <c r="AK56" s="4">
        <v>153</v>
      </c>
      <c r="AL56" s="4">
        <v>153</v>
      </c>
      <c r="AM56" s="4">
        <v>82</v>
      </c>
      <c r="AN56" s="4">
        <v>30</v>
      </c>
      <c r="AO56" s="4">
        <v>1</v>
      </c>
      <c r="AP56" s="4">
        <v>5</v>
      </c>
      <c r="AQ56" s="4">
        <v>970</v>
      </c>
      <c r="AR56" s="4">
        <v>0</v>
      </c>
      <c r="AS56" s="4">
        <v>396</v>
      </c>
      <c r="AT56" s="4">
        <v>86</v>
      </c>
      <c r="AU56" s="4">
        <v>35</v>
      </c>
      <c r="AV56" s="4">
        <v>30</v>
      </c>
      <c r="AW56" s="4">
        <v>3</v>
      </c>
      <c r="AX56" s="4">
        <v>1</v>
      </c>
      <c r="AY56" s="4">
        <v>0</v>
      </c>
      <c r="AZ56" s="4"/>
      <c r="BA56" s="4"/>
      <c r="BB56" s="4">
        <v>31</v>
      </c>
      <c r="BC56" s="11">
        <v>31</v>
      </c>
      <c r="BD56" s="4">
        <v>0</v>
      </c>
      <c r="BE56" s="4"/>
      <c r="BF56" s="4">
        <v>2</v>
      </c>
      <c r="BG56" s="4">
        <v>1</v>
      </c>
      <c r="BH56" s="4">
        <v>0</v>
      </c>
      <c r="BI56" s="4">
        <v>2679</v>
      </c>
      <c r="BJ56" s="4">
        <v>10</v>
      </c>
      <c r="BK56" s="4">
        <v>12</v>
      </c>
      <c r="BL56" s="4">
        <v>0</v>
      </c>
      <c r="BM56" s="4">
        <v>0</v>
      </c>
      <c r="BN56" s="4">
        <v>3</v>
      </c>
      <c r="BO56" s="4">
        <v>0</v>
      </c>
      <c r="BP56" s="4">
        <v>0</v>
      </c>
      <c r="BQ56" s="11">
        <v>0</v>
      </c>
      <c r="BR56" s="4">
        <v>8</v>
      </c>
      <c r="BS56" s="11">
        <v>8</v>
      </c>
      <c r="BT56" s="4">
        <v>1</v>
      </c>
      <c r="BU56" s="7" t="s">
        <v>131</v>
      </c>
      <c r="BV56" s="7" t="s">
        <v>131</v>
      </c>
      <c r="BW56" s="4">
        <v>0</v>
      </c>
      <c r="BX56" s="4">
        <v>0</v>
      </c>
      <c r="BY56" s="11">
        <v>0</v>
      </c>
      <c r="BZ56" s="4">
        <v>0</v>
      </c>
      <c r="CA56" s="4">
        <v>2</v>
      </c>
      <c r="CB56" s="11">
        <v>2</v>
      </c>
      <c r="CC56" s="11">
        <v>2</v>
      </c>
      <c r="CD56" s="11">
        <v>2</v>
      </c>
      <c r="CE56" s="11">
        <v>2</v>
      </c>
      <c r="CF56" s="11">
        <v>2</v>
      </c>
      <c r="CG56" s="11">
        <v>0</v>
      </c>
      <c r="CH56" s="11">
        <v>0</v>
      </c>
      <c r="CI56" s="4">
        <v>0</v>
      </c>
      <c r="CJ56" s="4">
        <v>20</v>
      </c>
      <c r="CK56" s="4">
        <v>0</v>
      </c>
      <c r="CL56" s="4">
        <v>102</v>
      </c>
      <c r="CM56" s="4">
        <v>0</v>
      </c>
      <c r="CN56" s="4">
        <v>0</v>
      </c>
      <c r="CO56" s="4">
        <v>0</v>
      </c>
      <c r="CP56" s="4">
        <v>4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</row>
    <row r="57" spans="1:103" ht="12.75">
      <c r="A57" s="34" t="s">
        <v>30</v>
      </c>
      <c r="B57" s="4">
        <v>0</v>
      </c>
      <c r="C57" s="4">
        <v>0</v>
      </c>
      <c r="D57" s="4">
        <v>0</v>
      </c>
      <c r="E57" s="4">
        <v>1</v>
      </c>
      <c r="F57" s="4">
        <v>0</v>
      </c>
      <c r="G57" s="4">
        <v>0</v>
      </c>
      <c r="H57" s="4">
        <v>0</v>
      </c>
      <c r="I57" s="4">
        <v>2</v>
      </c>
      <c r="J57" s="4">
        <v>0</v>
      </c>
      <c r="K57" s="4">
        <v>0</v>
      </c>
      <c r="L57" s="4">
        <v>4</v>
      </c>
      <c r="M57" s="11">
        <v>4</v>
      </c>
      <c r="N57" s="4">
        <v>0</v>
      </c>
      <c r="O57" s="4">
        <v>2</v>
      </c>
      <c r="P57" s="4">
        <v>0</v>
      </c>
      <c r="Q57" s="4">
        <v>0</v>
      </c>
      <c r="R57" s="11">
        <v>0</v>
      </c>
      <c r="S57" s="4">
        <v>0</v>
      </c>
      <c r="T57" s="11">
        <f>K57+N57</f>
        <v>0</v>
      </c>
      <c r="U57" s="4">
        <v>0</v>
      </c>
      <c r="V57" s="4">
        <v>0</v>
      </c>
      <c r="W57" s="11">
        <v>0</v>
      </c>
      <c r="X57" s="4">
        <v>0</v>
      </c>
      <c r="Y57" s="4">
        <v>0</v>
      </c>
      <c r="Z57" s="11">
        <v>0</v>
      </c>
      <c r="AA57" s="18">
        <f>AA28*'Skates &amp; Rays'!E30/100</f>
        <v>0.08361418863622727</v>
      </c>
      <c r="AB57" s="18">
        <f>AB28*'Skates &amp; Rays'!J30/100</f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/>
      <c r="BA57" s="4"/>
      <c r="BB57" s="4">
        <v>7</v>
      </c>
      <c r="BC57" s="11">
        <v>7</v>
      </c>
      <c r="BD57" s="4">
        <v>0</v>
      </c>
      <c r="BE57" s="4"/>
      <c r="BF57" s="4">
        <v>0</v>
      </c>
      <c r="BG57" s="4">
        <v>0</v>
      </c>
      <c r="BH57" s="4">
        <v>0</v>
      </c>
      <c r="BI57" s="4">
        <v>102</v>
      </c>
      <c r="BJ57" s="4">
        <v>3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11">
        <v>0</v>
      </c>
      <c r="BR57" s="4">
        <v>0</v>
      </c>
      <c r="BS57" s="11">
        <v>0</v>
      </c>
      <c r="BT57" s="4">
        <v>0</v>
      </c>
      <c r="BU57" s="7" t="s">
        <v>131</v>
      </c>
      <c r="BV57" s="7" t="s">
        <v>131</v>
      </c>
      <c r="BW57" s="4">
        <v>0</v>
      </c>
      <c r="BX57" s="4">
        <v>0</v>
      </c>
      <c r="BY57" s="11">
        <v>0</v>
      </c>
      <c r="BZ57" s="4">
        <v>0</v>
      </c>
      <c r="CA57" s="4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</row>
    <row r="58" spans="1:103" ht="12.75">
      <c r="A58" s="3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</row>
    <row r="59" spans="1:103" ht="12.75">
      <c r="A59" s="35" t="s">
        <v>129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</row>
    <row r="60" spans="1:103" ht="12.75">
      <c r="A60" s="34" t="s">
        <v>27</v>
      </c>
      <c r="B60" s="7">
        <f>IF(B$51=0,0,B$51*B54/SUM(B$54:B$57))</f>
        <v>0.03507746273019585</v>
      </c>
      <c r="C60" s="7">
        <f aca="true" t="shared" si="50" ref="C60:AG60">IF(C$51=0,0,C$51*C54/SUM(C$54:C$57))</f>
        <v>9.72039039831179</v>
      </c>
      <c r="D60" s="7">
        <f t="shared" si="50"/>
        <v>9.05421686746988</v>
      </c>
      <c r="E60" s="7">
        <f t="shared" si="50"/>
        <v>0.12974285714285716</v>
      </c>
      <c r="F60" s="7">
        <f t="shared" si="50"/>
        <v>0.5122927387078331</v>
      </c>
      <c r="G60" s="7">
        <f t="shared" si="50"/>
        <v>2.2761637325845125</v>
      </c>
      <c r="H60" s="7">
        <f t="shared" si="50"/>
        <v>29.475276421395296</v>
      </c>
      <c r="I60" s="7">
        <f t="shared" si="50"/>
        <v>0.18243785084202083</v>
      </c>
      <c r="J60" s="7">
        <f t="shared" si="50"/>
        <v>0.007314974182444062</v>
      </c>
      <c r="K60" s="7">
        <f t="shared" si="50"/>
        <v>0.06299975769323965</v>
      </c>
      <c r="L60" s="7">
        <f t="shared" si="50"/>
        <v>3.423527516778524</v>
      </c>
      <c r="M60" s="7">
        <f t="shared" si="50"/>
        <v>1.3997234899328859</v>
      </c>
      <c r="N60" s="7">
        <f t="shared" si="50"/>
        <v>0.04041838094686215</v>
      </c>
      <c r="O60" s="7">
        <f t="shared" si="50"/>
        <v>26.0300491187518</v>
      </c>
      <c r="P60" s="7">
        <f t="shared" si="50"/>
        <v>4.281500293025982</v>
      </c>
      <c r="Q60" s="7">
        <f t="shared" si="50"/>
        <v>31.60007069851189</v>
      </c>
      <c r="R60" s="7">
        <f t="shared" si="50"/>
        <v>3.143883387173649</v>
      </c>
      <c r="S60" s="7">
        <f t="shared" si="50"/>
        <v>5.4204322200392925</v>
      </c>
      <c r="T60" s="7">
        <f t="shared" si="50"/>
        <v>0.7161414400431878</v>
      </c>
      <c r="U60" s="7">
        <f t="shared" si="50"/>
        <v>1.573128264654672</v>
      </c>
      <c r="V60" s="7">
        <f t="shared" si="50"/>
        <v>23.891015480443347</v>
      </c>
      <c r="W60" s="7">
        <f t="shared" si="50"/>
        <v>3.545772648163415</v>
      </c>
      <c r="X60" s="7">
        <f t="shared" si="50"/>
        <v>21.800180987675603</v>
      </c>
      <c r="Y60" s="7">
        <f t="shared" si="50"/>
        <v>1.4379319084227422</v>
      </c>
      <c r="Z60" s="7">
        <f t="shared" si="50"/>
        <v>0.05514910872687337</v>
      </c>
      <c r="AA60" s="7">
        <f t="shared" si="50"/>
        <v>75.48989331467965</v>
      </c>
      <c r="AB60" s="7">
        <f t="shared" si="50"/>
        <v>9.369105222008624</v>
      </c>
      <c r="AC60" s="7">
        <f t="shared" si="50"/>
        <v>0</v>
      </c>
      <c r="AD60" s="7">
        <f t="shared" si="50"/>
        <v>1.5013386641916253</v>
      </c>
      <c r="AE60" s="7">
        <f t="shared" si="50"/>
        <v>0.10069294066695539</v>
      </c>
      <c r="AF60" s="7">
        <f t="shared" si="50"/>
        <v>0</v>
      </c>
      <c r="AG60" s="7">
        <f t="shared" si="50"/>
        <v>0</v>
      </c>
      <c r="AH60" s="7">
        <f aca="true" t="shared" si="51" ref="AH60:BH60">IF(AH$51=0,0,AH$51*AH54/SUM(AH$54:AH$57))</f>
        <v>0</v>
      </c>
      <c r="AI60" s="7">
        <f t="shared" si="51"/>
        <v>111.1929971137779</v>
      </c>
      <c r="AJ60" s="7">
        <f t="shared" si="51"/>
        <v>18.494997309066004</v>
      </c>
      <c r="AK60" s="7">
        <f t="shared" si="51"/>
        <v>1.022521835786019</v>
      </c>
      <c r="AL60" s="7">
        <f t="shared" si="51"/>
        <v>2.5379513633014</v>
      </c>
      <c r="AM60" s="7">
        <f t="shared" si="51"/>
        <v>0.239852862218262</v>
      </c>
      <c r="AN60" s="7">
        <f t="shared" si="51"/>
        <v>4.178253848198042</v>
      </c>
      <c r="AO60" s="7">
        <f t="shared" si="51"/>
        <v>4.90095145631068</v>
      </c>
      <c r="AP60" s="7">
        <f t="shared" si="51"/>
        <v>0</v>
      </c>
      <c r="AQ60" s="7">
        <f t="shared" si="51"/>
        <v>27.247245482591453</v>
      </c>
      <c r="AR60" s="7">
        <f t="shared" si="51"/>
        <v>0</v>
      </c>
      <c r="AS60" s="7">
        <f t="shared" si="51"/>
        <v>0.6625479612408143</v>
      </c>
      <c r="AT60" s="7">
        <f t="shared" si="51"/>
        <v>0</v>
      </c>
      <c r="AU60" s="7">
        <f t="shared" si="51"/>
        <v>2.301830241985014</v>
      </c>
      <c r="AV60" s="7">
        <f t="shared" si="51"/>
        <v>9.782416192283366</v>
      </c>
      <c r="AW60" s="7">
        <f t="shared" si="51"/>
        <v>0.8011300575118554</v>
      </c>
      <c r="AX60" s="7">
        <f t="shared" si="51"/>
        <v>0.7594445098269977</v>
      </c>
      <c r="AY60" s="7">
        <f t="shared" si="51"/>
        <v>18.48257980878302</v>
      </c>
      <c r="AZ60" s="7"/>
      <c r="BA60" s="7"/>
      <c r="BB60" s="7">
        <f t="shared" si="51"/>
        <v>0.33848601301426967</v>
      </c>
      <c r="BC60" s="7">
        <f>IF(BC$51=0,0,BC$51*BC54/SUM(BC$54:BC$57))</f>
        <v>0.06769720260285393</v>
      </c>
      <c r="BD60" s="7">
        <f t="shared" si="51"/>
        <v>0</v>
      </c>
      <c r="BE60" s="7"/>
      <c r="BF60" s="7">
        <f t="shared" si="51"/>
        <v>0.45615792894280766</v>
      </c>
      <c r="BG60" s="7">
        <f t="shared" si="51"/>
        <v>0</v>
      </c>
      <c r="BH60" s="7">
        <f t="shared" si="51"/>
        <v>0.033950617283950615</v>
      </c>
      <c r="BI60" s="7">
        <f aca="true" t="shared" si="52" ref="BI60:BS60">IF(BI$51=0,0,BI$51*BI54/SUM(BI$54:BI$57))</f>
        <v>74.63738012067323</v>
      </c>
      <c r="BJ60" s="7">
        <f t="shared" si="52"/>
        <v>1.6555285540704738</v>
      </c>
      <c r="BK60" s="7">
        <f t="shared" si="52"/>
        <v>0.08748817727334143</v>
      </c>
      <c r="BL60" s="7">
        <f t="shared" si="52"/>
        <v>0.10129235068110375</v>
      </c>
      <c r="BM60" s="7">
        <f t="shared" si="52"/>
        <v>0</v>
      </c>
      <c r="BN60" s="7">
        <f t="shared" si="52"/>
        <v>0</v>
      </c>
      <c r="BO60" s="7">
        <f t="shared" si="52"/>
        <v>0</v>
      </c>
      <c r="BP60" s="7">
        <f t="shared" si="52"/>
        <v>3.5620431623679596</v>
      </c>
      <c r="BQ60" s="7">
        <f t="shared" si="52"/>
        <v>2.165287918894246</v>
      </c>
      <c r="BR60" s="7">
        <f t="shared" si="52"/>
        <v>0</v>
      </c>
      <c r="BS60" s="7">
        <f t="shared" si="52"/>
        <v>0</v>
      </c>
      <c r="BT60" s="7">
        <f>IF(BT$51=0,0,BT$51*BT54/SUM(BT$54:BT$57))</f>
        <v>0</v>
      </c>
      <c r="BU60" s="7" t="s">
        <v>131</v>
      </c>
      <c r="BV60" s="7" t="s">
        <v>131</v>
      </c>
      <c r="BW60" s="7">
        <f aca="true" t="shared" si="53" ref="BW60:CT60">IF(BW$51=0,0,BW$51*BW54/SUM(BW$54:BW$57))</f>
        <v>0</v>
      </c>
      <c r="BX60" s="7">
        <f t="shared" si="53"/>
        <v>0</v>
      </c>
      <c r="BY60" s="7">
        <f>IF(BY$51=0,0,BY$51*BY54/SUM(BY$54:BY$57))</f>
        <v>0</v>
      </c>
      <c r="BZ60" s="7">
        <f t="shared" si="53"/>
        <v>0</v>
      </c>
      <c r="CA60" s="7">
        <f aca="true" t="shared" si="54" ref="CA60:CF60">IF(CA$51=0,0,CA$51*CA54/SUM(CA$54:CA$57))</f>
        <v>0</v>
      </c>
      <c r="CB60" s="7">
        <f t="shared" si="54"/>
        <v>0</v>
      </c>
      <c r="CC60" s="7">
        <f t="shared" si="54"/>
        <v>0</v>
      </c>
      <c r="CD60" s="7">
        <f t="shared" si="54"/>
        <v>0</v>
      </c>
      <c r="CE60" s="7">
        <f t="shared" si="54"/>
        <v>0</v>
      </c>
      <c r="CF60" s="7">
        <f t="shared" si="54"/>
        <v>0</v>
      </c>
      <c r="CG60" s="7">
        <f t="shared" si="53"/>
        <v>0.2917327284486687</v>
      </c>
      <c r="CH60" s="7">
        <f>IF(CH$51=0,0,CH$51*CH54/SUM(CH$54:CH$57))</f>
        <v>0</v>
      </c>
      <c r="CI60" s="7">
        <f t="shared" si="53"/>
        <v>0.0338863395693611</v>
      </c>
      <c r="CJ60" s="7">
        <f t="shared" si="53"/>
        <v>2.911998418498118</v>
      </c>
      <c r="CK60" s="7">
        <f t="shared" si="53"/>
        <v>0</v>
      </c>
      <c r="CL60" s="7">
        <f t="shared" si="53"/>
        <v>0.46612777878185435</v>
      </c>
      <c r="CM60" s="7">
        <f t="shared" si="53"/>
        <v>0</v>
      </c>
      <c r="CN60" s="7">
        <f t="shared" si="53"/>
        <v>0</v>
      </c>
      <c r="CO60" s="7">
        <f t="shared" si="53"/>
        <v>0</v>
      </c>
      <c r="CP60" s="7">
        <f t="shared" si="53"/>
        <v>0.24674832680894052</v>
      </c>
      <c r="CQ60" s="7">
        <f t="shared" si="53"/>
        <v>0</v>
      </c>
      <c r="CR60" s="7">
        <f t="shared" si="53"/>
        <v>0</v>
      </c>
      <c r="CS60" s="7">
        <f t="shared" si="53"/>
        <v>0</v>
      </c>
      <c r="CT60" s="7">
        <f t="shared" si="53"/>
        <v>0</v>
      </c>
      <c r="CU60" s="7">
        <f aca="true" t="shared" si="55" ref="CU60:CY63">IF(CU$51=0,0,CU$51*CU54/SUM(CU$54:CU$57))</f>
        <v>0</v>
      </c>
      <c r="CV60" s="7">
        <f t="shared" si="55"/>
        <v>0</v>
      </c>
      <c r="CW60" s="7">
        <f t="shared" si="55"/>
        <v>0</v>
      </c>
      <c r="CX60" s="7">
        <f t="shared" si="55"/>
        <v>0</v>
      </c>
      <c r="CY60" s="7">
        <f t="shared" si="55"/>
        <v>0</v>
      </c>
    </row>
    <row r="61" spans="1:103" ht="12.75">
      <c r="A61" s="34" t="s">
        <v>28</v>
      </c>
      <c r="B61" s="7">
        <f>IF(B$51=0,0,B$51*B55/SUM(B$54:B$57))</f>
        <v>0</v>
      </c>
      <c r="C61" s="7">
        <f aca="true" t="shared" si="56" ref="C61:AG61">IF(C$51=0,0,C$51*C55/SUM(C$54:C$57))</f>
        <v>0</v>
      </c>
      <c r="D61" s="7">
        <f t="shared" si="56"/>
        <v>0</v>
      </c>
      <c r="E61" s="7">
        <f t="shared" si="56"/>
        <v>0</v>
      </c>
      <c r="F61" s="7">
        <f t="shared" si="56"/>
        <v>0</v>
      </c>
      <c r="G61" s="7">
        <f t="shared" si="56"/>
        <v>0</v>
      </c>
      <c r="H61" s="7">
        <f t="shared" si="56"/>
        <v>0</v>
      </c>
      <c r="I61" s="7">
        <f t="shared" si="56"/>
        <v>0</v>
      </c>
      <c r="J61" s="7">
        <f t="shared" si="56"/>
        <v>0</v>
      </c>
      <c r="K61" s="7">
        <f t="shared" si="56"/>
        <v>0</v>
      </c>
      <c r="L61" s="7">
        <f t="shared" si="56"/>
        <v>0.0835006711409396</v>
      </c>
      <c r="M61" s="7">
        <f t="shared" si="56"/>
        <v>0.03413959731543624</v>
      </c>
      <c r="N61" s="7">
        <f t="shared" si="56"/>
        <v>0</v>
      </c>
      <c r="O61" s="7">
        <f t="shared" si="56"/>
        <v>0.7281132620629875</v>
      </c>
      <c r="P61" s="7">
        <f t="shared" si="56"/>
        <v>0.042391092010158234</v>
      </c>
      <c r="Q61" s="7">
        <f t="shared" si="56"/>
        <v>0.641625800985013</v>
      </c>
      <c r="R61" s="7">
        <f t="shared" si="56"/>
        <v>0.06383519567865277</v>
      </c>
      <c r="S61" s="7">
        <f t="shared" si="56"/>
        <v>0.08742632612966601</v>
      </c>
      <c r="T61" s="7">
        <f t="shared" si="56"/>
        <v>0</v>
      </c>
      <c r="U61" s="7">
        <f t="shared" si="56"/>
        <v>0.12100986651189785</v>
      </c>
      <c r="V61" s="7">
        <f t="shared" si="56"/>
        <v>0</v>
      </c>
      <c r="W61" s="7">
        <f t="shared" si="56"/>
        <v>0</v>
      </c>
      <c r="X61" s="7">
        <f t="shared" si="56"/>
        <v>10.139619064035164</v>
      </c>
      <c r="Y61" s="7">
        <f t="shared" si="56"/>
        <v>3.954312748162541</v>
      </c>
      <c r="Z61" s="7">
        <f t="shared" si="56"/>
        <v>0.15166004899890176</v>
      </c>
      <c r="AA61" s="7">
        <f t="shared" si="56"/>
        <v>0.7463820938370552</v>
      </c>
      <c r="AB61" s="7">
        <f t="shared" si="56"/>
        <v>0</v>
      </c>
      <c r="AC61" s="7">
        <f t="shared" si="56"/>
        <v>0</v>
      </c>
      <c r="AD61" s="7">
        <f t="shared" si="56"/>
        <v>0</v>
      </c>
      <c r="AE61" s="7">
        <f t="shared" si="56"/>
        <v>0</v>
      </c>
      <c r="AF61" s="7">
        <f t="shared" si="56"/>
        <v>0</v>
      </c>
      <c r="AG61" s="7">
        <f t="shared" si="56"/>
        <v>0</v>
      </c>
      <c r="AH61" s="7">
        <f aca="true" t="shared" si="57" ref="AH61:BH61">IF(AH$51=0,0,AH$51*AH55/SUM(AH$54:AH$57))</f>
        <v>0</v>
      </c>
      <c r="AI61" s="7">
        <f t="shared" si="57"/>
        <v>0</v>
      </c>
      <c r="AJ61" s="7">
        <f t="shared" si="57"/>
        <v>2.132255328864752</v>
      </c>
      <c r="AK61" s="7">
        <f t="shared" si="57"/>
        <v>0</v>
      </c>
      <c r="AL61" s="7">
        <f t="shared" si="57"/>
        <v>0</v>
      </c>
      <c r="AM61" s="7">
        <f t="shared" si="57"/>
        <v>0</v>
      </c>
      <c r="AN61" s="7">
        <f t="shared" si="57"/>
        <v>0.13927512827326807</v>
      </c>
      <c r="AO61" s="7">
        <f t="shared" si="57"/>
        <v>0.0485242718446602</v>
      </c>
      <c r="AP61" s="7">
        <f t="shared" si="57"/>
        <v>0</v>
      </c>
      <c r="AQ61" s="7">
        <f t="shared" si="57"/>
        <v>0.6549818625622945</v>
      </c>
      <c r="AR61" s="7">
        <f t="shared" si="57"/>
        <v>0</v>
      </c>
      <c r="AS61" s="7">
        <f t="shared" si="57"/>
        <v>0.08281849515510178</v>
      </c>
      <c r="AT61" s="7">
        <f t="shared" si="57"/>
        <v>0</v>
      </c>
      <c r="AU61" s="7">
        <f t="shared" si="57"/>
        <v>0.09590959341604226</v>
      </c>
      <c r="AV61" s="7">
        <f t="shared" si="57"/>
        <v>0</v>
      </c>
      <c r="AW61" s="7">
        <f t="shared" si="57"/>
        <v>0</v>
      </c>
      <c r="AX61" s="7">
        <f t="shared" si="57"/>
        <v>0.1687654466282217</v>
      </c>
      <c r="AY61" s="7">
        <f t="shared" si="57"/>
        <v>0</v>
      </c>
      <c r="AZ61" s="7"/>
      <c r="BA61" s="7"/>
      <c r="BB61" s="7">
        <f t="shared" si="57"/>
        <v>0</v>
      </c>
      <c r="BC61" s="7">
        <f>IF(BC$51=0,0,BC$51*BC55/SUM(BC$54:BC$57))</f>
        <v>0</v>
      </c>
      <c r="BD61" s="7">
        <f t="shared" si="57"/>
        <v>0</v>
      </c>
      <c r="BE61" s="7"/>
      <c r="BF61" s="7">
        <f t="shared" si="57"/>
        <v>0</v>
      </c>
      <c r="BG61" s="7">
        <f t="shared" si="57"/>
        <v>0</v>
      </c>
      <c r="BH61" s="7">
        <f t="shared" si="57"/>
        <v>0</v>
      </c>
      <c r="BI61" s="7">
        <f aca="true" t="shared" si="58" ref="BI61:BS61">IF(BI$51=0,0,BI$51*BI55/SUM(BI$54:BI$57))</f>
        <v>47.436201587805655</v>
      </c>
      <c r="BJ61" s="7">
        <f t="shared" si="58"/>
        <v>0</v>
      </c>
      <c r="BK61" s="7">
        <f t="shared" si="58"/>
        <v>0</v>
      </c>
      <c r="BL61" s="7">
        <f t="shared" si="58"/>
        <v>0.05064617534055187</v>
      </c>
      <c r="BM61" s="7">
        <f t="shared" si="58"/>
        <v>0</v>
      </c>
      <c r="BN61" s="7">
        <f t="shared" si="58"/>
        <v>0</v>
      </c>
      <c r="BO61" s="7">
        <f t="shared" si="58"/>
        <v>0</v>
      </c>
      <c r="BP61" s="7">
        <f t="shared" si="58"/>
        <v>0.23746954415786398</v>
      </c>
      <c r="BQ61" s="7">
        <f t="shared" si="58"/>
        <v>0.1443525279262831</v>
      </c>
      <c r="BR61" s="7">
        <f t="shared" si="58"/>
        <v>0</v>
      </c>
      <c r="BS61" s="7">
        <f t="shared" si="58"/>
        <v>0</v>
      </c>
      <c r="BT61" s="7">
        <f>IF(BT$51=0,0,BT$51*BT55/SUM(BT$54:BT$57))</f>
        <v>0</v>
      </c>
      <c r="BU61" s="7" t="s">
        <v>131</v>
      </c>
      <c r="BV61" s="7" t="s">
        <v>131</v>
      </c>
      <c r="BW61" s="7">
        <f aca="true" t="shared" si="59" ref="BW61:CT61">IF(BW$51=0,0,BW$51*BW55/SUM(BW$54:BW$57))</f>
        <v>0</v>
      </c>
      <c r="BX61" s="7">
        <f t="shared" si="59"/>
        <v>0</v>
      </c>
      <c r="BY61" s="7">
        <f>IF(BY$51=0,0,BY$51*BY55/SUM(BY$54:BY$57))</f>
        <v>0</v>
      </c>
      <c r="BZ61" s="7">
        <f t="shared" si="59"/>
        <v>0</v>
      </c>
      <c r="CA61" s="7">
        <f aca="true" t="shared" si="60" ref="CA61:CF61">IF(CA$51=0,0,CA$51*CA55/SUM(CA$54:CA$57))</f>
        <v>0</v>
      </c>
      <c r="CB61" s="7">
        <f t="shared" si="60"/>
        <v>0</v>
      </c>
      <c r="CC61" s="7">
        <f t="shared" si="60"/>
        <v>0</v>
      </c>
      <c r="CD61" s="7">
        <f t="shared" si="60"/>
        <v>0</v>
      </c>
      <c r="CE61" s="7">
        <f t="shared" si="60"/>
        <v>0</v>
      </c>
      <c r="CF61" s="7">
        <f t="shared" si="60"/>
        <v>0</v>
      </c>
      <c r="CG61" s="7">
        <f t="shared" si="59"/>
        <v>0.01944884856324458</v>
      </c>
      <c r="CH61" s="7">
        <f>IF(CH$51=0,0,CH$51*CH55/SUM(CH$54:CH$57))</f>
        <v>0</v>
      </c>
      <c r="CI61" s="7">
        <f t="shared" si="59"/>
        <v>0</v>
      </c>
      <c r="CJ61" s="7">
        <f t="shared" si="59"/>
        <v>0</v>
      </c>
      <c r="CK61" s="7">
        <f t="shared" si="59"/>
        <v>0</v>
      </c>
      <c r="CL61" s="7">
        <f t="shared" si="59"/>
        <v>0.20716790168082416</v>
      </c>
      <c r="CM61" s="7">
        <f t="shared" si="59"/>
        <v>0</v>
      </c>
      <c r="CN61" s="7">
        <f t="shared" si="59"/>
        <v>0</v>
      </c>
      <c r="CO61" s="7">
        <f t="shared" si="59"/>
        <v>0</v>
      </c>
      <c r="CP61" s="7">
        <f t="shared" si="59"/>
        <v>0</v>
      </c>
      <c r="CQ61" s="7">
        <f t="shared" si="59"/>
        <v>0</v>
      </c>
      <c r="CR61" s="7">
        <f t="shared" si="59"/>
        <v>0</v>
      </c>
      <c r="CS61" s="7">
        <f t="shared" si="59"/>
        <v>0</v>
      </c>
      <c r="CT61" s="7">
        <f t="shared" si="59"/>
        <v>0</v>
      </c>
      <c r="CU61" s="7">
        <f t="shared" si="55"/>
        <v>0</v>
      </c>
      <c r="CV61" s="7">
        <f t="shared" si="55"/>
        <v>0</v>
      </c>
      <c r="CW61" s="7">
        <f t="shared" si="55"/>
        <v>0</v>
      </c>
      <c r="CX61" s="7">
        <f t="shared" si="55"/>
        <v>0</v>
      </c>
      <c r="CY61" s="7">
        <f t="shared" si="55"/>
        <v>0</v>
      </c>
    </row>
    <row r="62" spans="1:103" ht="12.75">
      <c r="A62" s="34" t="s">
        <v>29</v>
      </c>
      <c r="B62" s="7">
        <f>IF(B$51=0,0,B$51*B56/SUM(B$54:B$57))</f>
        <v>0.05846243788365975</v>
      </c>
      <c r="C62" s="7">
        <f aca="true" t="shared" si="61" ref="C62:AG62">IF(C$51=0,0,C$51*C56/SUM(C$54:C$57))</f>
        <v>0</v>
      </c>
      <c r="D62" s="7">
        <f t="shared" si="61"/>
        <v>0.4867858530897785</v>
      </c>
      <c r="E62" s="7">
        <f t="shared" si="61"/>
        <v>0.6487142857142858</v>
      </c>
      <c r="F62" s="7">
        <f t="shared" si="61"/>
        <v>0</v>
      </c>
      <c r="G62" s="7">
        <f t="shared" si="61"/>
        <v>1.3353493897829138</v>
      </c>
      <c r="H62" s="7">
        <f t="shared" si="61"/>
        <v>2.1109614413200877</v>
      </c>
      <c r="I62" s="7">
        <f t="shared" si="61"/>
        <v>0.2606255012028869</v>
      </c>
      <c r="J62" s="7">
        <f t="shared" si="61"/>
        <v>0</v>
      </c>
      <c r="K62" s="7">
        <f t="shared" si="61"/>
        <v>0.11969953961715532</v>
      </c>
      <c r="L62" s="7">
        <f t="shared" si="61"/>
        <v>0.5288375838926176</v>
      </c>
      <c r="M62" s="7">
        <f t="shared" si="61"/>
        <v>0.21621744966442952</v>
      </c>
      <c r="N62" s="7">
        <f t="shared" si="61"/>
        <v>0.056585733325607006</v>
      </c>
      <c r="O62" s="7">
        <f t="shared" si="61"/>
        <v>11.740826350765674</v>
      </c>
      <c r="P62" s="7">
        <f t="shared" si="61"/>
        <v>0</v>
      </c>
      <c r="Q62" s="7">
        <f t="shared" si="61"/>
        <v>23.098528835460467</v>
      </c>
      <c r="R62" s="7">
        <f t="shared" si="61"/>
        <v>2.2980670444314995</v>
      </c>
      <c r="S62" s="7">
        <f t="shared" si="61"/>
        <v>0.43713163064833005</v>
      </c>
      <c r="T62" s="7">
        <f t="shared" si="61"/>
        <v>1.1458263040691006</v>
      </c>
      <c r="U62" s="7">
        <f t="shared" si="61"/>
        <v>0.726059199071387</v>
      </c>
      <c r="V62" s="7">
        <f t="shared" si="61"/>
        <v>4.374411285151599</v>
      </c>
      <c r="W62" s="7">
        <f t="shared" si="61"/>
        <v>0.6492259778327378</v>
      </c>
      <c r="X62" s="7">
        <f t="shared" si="61"/>
        <v>2.2307161940877362</v>
      </c>
      <c r="Y62" s="7">
        <f t="shared" si="61"/>
        <v>5.631899974655741</v>
      </c>
      <c r="Z62" s="7">
        <f t="shared" si="61"/>
        <v>0.21600067584692068</v>
      </c>
      <c r="AA62" s="7">
        <f t="shared" si="61"/>
        <v>4.195984544983425</v>
      </c>
      <c r="AB62" s="7">
        <f t="shared" si="61"/>
        <v>0.10662439643809128</v>
      </c>
      <c r="AC62" s="7">
        <f t="shared" si="61"/>
        <v>0</v>
      </c>
      <c r="AD62" s="7">
        <f t="shared" si="61"/>
        <v>0</v>
      </c>
      <c r="AE62" s="7">
        <f t="shared" si="61"/>
        <v>0</v>
      </c>
      <c r="AF62" s="7">
        <f t="shared" si="61"/>
        <v>0</v>
      </c>
      <c r="AG62" s="7">
        <f t="shared" si="61"/>
        <v>0</v>
      </c>
      <c r="AH62" s="7">
        <f aca="true" t="shared" si="62" ref="AH62:BH62">IF(AH$51=0,0,AH$51*AH56/SUM(AH$54:AH$57))</f>
        <v>0</v>
      </c>
      <c r="AI62" s="7">
        <f t="shared" si="62"/>
        <v>0</v>
      </c>
      <c r="AJ62" s="7">
        <f t="shared" si="62"/>
        <v>12.260468140972327</v>
      </c>
      <c r="AK62" s="7">
        <f t="shared" si="62"/>
        <v>5.587351459830747</v>
      </c>
      <c r="AL62" s="7">
        <f t="shared" si="62"/>
        <v>3.4982572845505784</v>
      </c>
      <c r="AM62" s="7">
        <f t="shared" si="62"/>
        <v>4.916983675474371</v>
      </c>
      <c r="AN62" s="7">
        <f t="shared" si="62"/>
        <v>4.178253848198042</v>
      </c>
      <c r="AO62" s="7">
        <f t="shared" si="62"/>
        <v>0.0485242718446602</v>
      </c>
      <c r="AP62" s="7">
        <f t="shared" si="62"/>
        <v>0.8503703703703703</v>
      </c>
      <c r="AQ62" s="7">
        <f t="shared" si="62"/>
        <v>127.06648133708514</v>
      </c>
      <c r="AR62" s="7">
        <f t="shared" si="62"/>
        <v>0</v>
      </c>
      <c r="AS62" s="7">
        <f t="shared" si="62"/>
        <v>16.39806204071015</v>
      </c>
      <c r="AT62" s="7">
        <f t="shared" si="62"/>
        <v>6.725769980506823</v>
      </c>
      <c r="AU62" s="7">
        <f t="shared" si="62"/>
        <v>3.3568357695614788</v>
      </c>
      <c r="AV62" s="7">
        <f t="shared" si="62"/>
        <v>0.8129431738739638</v>
      </c>
      <c r="AW62" s="7">
        <f t="shared" si="62"/>
        <v>0.24033901725355664</v>
      </c>
      <c r="AX62" s="7">
        <f t="shared" si="62"/>
        <v>0.08438272331411086</v>
      </c>
      <c r="AY62" s="7">
        <f t="shared" si="62"/>
        <v>0</v>
      </c>
      <c r="AZ62" s="7"/>
      <c r="BA62" s="7"/>
      <c r="BB62" s="7">
        <f t="shared" si="62"/>
        <v>1.0493066403442362</v>
      </c>
      <c r="BC62" s="7">
        <f>IF(BC$51=0,0,BC$51*BC56/SUM(BC$54:BC$57))</f>
        <v>0.2098613280688472</v>
      </c>
      <c r="BD62" s="7">
        <f t="shared" si="62"/>
        <v>0</v>
      </c>
      <c r="BE62" s="7"/>
      <c r="BF62" s="7">
        <f t="shared" si="62"/>
        <v>0.06082105719237435</v>
      </c>
      <c r="BG62" s="7">
        <f t="shared" si="62"/>
        <v>0.027751949073742937</v>
      </c>
      <c r="BH62" s="7">
        <f t="shared" si="62"/>
        <v>0</v>
      </c>
      <c r="BI62" s="7">
        <f aca="true" t="shared" si="63" ref="BI62:BS62">IF(BI$51=0,0,BI$51*BI56/SUM(BI$54:BI$57))</f>
        <v>888.6824059701493</v>
      </c>
      <c r="BJ62" s="7">
        <f t="shared" si="63"/>
        <v>0.5518428513568246</v>
      </c>
      <c r="BK62" s="7">
        <f t="shared" si="63"/>
        <v>1.0498581272800973</v>
      </c>
      <c r="BL62" s="7">
        <f t="shared" si="63"/>
        <v>0</v>
      </c>
      <c r="BM62" s="7">
        <f t="shared" si="63"/>
        <v>0</v>
      </c>
      <c r="BN62" s="7">
        <f t="shared" si="63"/>
        <v>0.36843838165970383</v>
      </c>
      <c r="BO62" s="7">
        <f t="shared" si="63"/>
        <v>0</v>
      </c>
      <c r="BP62" s="7">
        <f t="shared" si="63"/>
        <v>0</v>
      </c>
      <c r="BQ62" s="7">
        <f t="shared" si="63"/>
        <v>0</v>
      </c>
      <c r="BR62" s="7">
        <f t="shared" si="63"/>
        <v>0.9123023505914887</v>
      </c>
      <c r="BS62" s="7">
        <f t="shared" si="63"/>
        <v>0.3011215240436319</v>
      </c>
      <c r="BT62" s="7">
        <f>IF(BT$51=0,0,BT$51*BT56/SUM(BT$54:BT$57))</f>
        <v>0.10181627663290255</v>
      </c>
      <c r="BU62" s="7" t="s">
        <v>131</v>
      </c>
      <c r="BV62" s="7" t="s">
        <v>131</v>
      </c>
      <c r="BW62" s="7">
        <f aca="true" t="shared" si="64" ref="BW62:CT62">IF(BW$51=0,0,BW$51*BW56/SUM(BW$54:BW$57))</f>
        <v>0</v>
      </c>
      <c r="BX62" s="7">
        <f t="shared" si="64"/>
        <v>0</v>
      </c>
      <c r="BY62" s="7">
        <f>IF(BY$51=0,0,BY$51*BY56/SUM(BY$54:BY$57))</f>
        <v>0</v>
      </c>
      <c r="BZ62" s="7">
        <f t="shared" si="64"/>
        <v>0</v>
      </c>
      <c r="CA62" s="7">
        <f aca="true" t="shared" si="65" ref="CA62:CF62">IF(CA$51=0,0,CA$51*CA56/SUM(CA$54:CA$57))</f>
        <v>0.13296388891395977</v>
      </c>
      <c r="CB62" s="7">
        <f t="shared" si="65"/>
        <v>0.04949592497991823</v>
      </c>
      <c r="CC62" s="7">
        <f t="shared" si="65"/>
        <v>0.010794516097006237</v>
      </c>
      <c r="CD62" s="7">
        <f t="shared" si="65"/>
        <v>0.07072393656867966</v>
      </c>
      <c r="CE62" s="7">
        <f t="shared" si="65"/>
        <v>0.0018592561170428803</v>
      </c>
      <c r="CF62" s="7">
        <f t="shared" si="65"/>
        <v>9.025515131276117E-05</v>
      </c>
      <c r="CG62" s="7">
        <f t="shared" si="64"/>
        <v>0</v>
      </c>
      <c r="CH62" s="7">
        <f>IF(CH$51=0,0,CH$51*CH56/SUM(CH$54:CH$57))</f>
        <v>0</v>
      </c>
      <c r="CI62" s="7">
        <f t="shared" si="64"/>
        <v>0</v>
      </c>
      <c r="CJ62" s="7">
        <f t="shared" si="64"/>
        <v>1.0217538310519714</v>
      </c>
      <c r="CK62" s="7">
        <f t="shared" si="64"/>
        <v>0</v>
      </c>
      <c r="CL62" s="7">
        <f t="shared" si="64"/>
        <v>5.282781492861017</v>
      </c>
      <c r="CM62" s="7">
        <f t="shared" si="64"/>
        <v>0</v>
      </c>
      <c r="CN62" s="7">
        <f t="shared" si="64"/>
        <v>0</v>
      </c>
      <c r="CO62" s="7">
        <f t="shared" si="64"/>
        <v>0</v>
      </c>
      <c r="CP62" s="7">
        <f t="shared" si="64"/>
        <v>0.49349665361788103</v>
      </c>
      <c r="CQ62" s="7">
        <f t="shared" si="64"/>
        <v>0</v>
      </c>
      <c r="CR62" s="7">
        <f t="shared" si="64"/>
        <v>0</v>
      </c>
      <c r="CS62" s="7">
        <f t="shared" si="64"/>
        <v>0</v>
      </c>
      <c r="CT62" s="7">
        <f t="shared" si="64"/>
        <v>0</v>
      </c>
      <c r="CU62" s="7">
        <f t="shared" si="55"/>
        <v>0</v>
      </c>
      <c r="CV62" s="7">
        <f t="shared" si="55"/>
        <v>0</v>
      </c>
      <c r="CW62" s="7">
        <f t="shared" si="55"/>
        <v>0</v>
      </c>
      <c r="CX62" s="7">
        <f t="shared" si="55"/>
        <v>0</v>
      </c>
      <c r="CY62" s="7">
        <f t="shared" si="55"/>
        <v>0</v>
      </c>
    </row>
    <row r="63" spans="1:103" ht="12.75">
      <c r="A63" s="34" t="s">
        <v>30</v>
      </c>
      <c r="B63" s="7">
        <f>IF(B$51=0,0,B$51*B57/SUM(B$54:B$57))</f>
        <v>0</v>
      </c>
      <c r="C63" s="7">
        <f aca="true" t="shared" si="66" ref="C63:AG63">IF(C$51=0,0,C$51*C57/SUM(C$54:C$57))</f>
        <v>0</v>
      </c>
      <c r="D63" s="7">
        <f t="shared" si="66"/>
        <v>0</v>
      </c>
      <c r="E63" s="7">
        <f t="shared" si="66"/>
        <v>0.12974285714285716</v>
      </c>
      <c r="F63" s="7">
        <f t="shared" si="66"/>
        <v>0</v>
      </c>
      <c r="G63" s="7">
        <f t="shared" si="66"/>
        <v>0</v>
      </c>
      <c r="H63" s="7">
        <f t="shared" si="66"/>
        <v>0</v>
      </c>
      <c r="I63" s="7">
        <f t="shared" si="66"/>
        <v>0.052125100240577385</v>
      </c>
      <c r="J63" s="7">
        <f t="shared" si="66"/>
        <v>0</v>
      </c>
      <c r="K63" s="7">
        <f t="shared" si="66"/>
        <v>0</v>
      </c>
      <c r="L63" s="7">
        <f t="shared" si="66"/>
        <v>0.11133422818791948</v>
      </c>
      <c r="M63" s="7">
        <f t="shared" si="66"/>
        <v>0.04551946308724832</v>
      </c>
      <c r="N63" s="7">
        <f t="shared" si="66"/>
        <v>0</v>
      </c>
      <c r="O63" s="7">
        <f t="shared" si="66"/>
        <v>0.18202831551574689</v>
      </c>
      <c r="P63" s="7">
        <f t="shared" si="66"/>
        <v>0</v>
      </c>
      <c r="Q63" s="7">
        <f t="shared" si="66"/>
        <v>0</v>
      </c>
      <c r="R63" s="7">
        <f t="shared" si="66"/>
        <v>0</v>
      </c>
      <c r="S63" s="7">
        <f t="shared" si="66"/>
        <v>0</v>
      </c>
      <c r="T63" s="7">
        <f t="shared" si="66"/>
        <v>0</v>
      </c>
      <c r="U63" s="7">
        <f t="shared" si="66"/>
        <v>0</v>
      </c>
      <c r="V63" s="7">
        <f t="shared" si="66"/>
        <v>0</v>
      </c>
      <c r="W63" s="7">
        <f t="shared" si="66"/>
        <v>0</v>
      </c>
      <c r="X63" s="7">
        <f t="shared" si="66"/>
        <v>0</v>
      </c>
      <c r="Y63" s="7">
        <f t="shared" si="66"/>
        <v>0</v>
      </c>
      <c r="Z63" s="7">
        <f t="shared" si="66"/>
        <v>0</v>
      </c>
      <c r="AA63" s="7">
        <f t="shared" si="66"/>
        <v>0.023270509079129545</v>
      </c>
      <c r="AB63" s="7">
        <f t="shared" si="66"/>
        <v>0</v>
      </c>
      <c r="AC63" s="7">
        <f t="shared" si="66"/>
        <v>0</v>
      </c>
      <c r="AD63" s="7">
        <f t="shared" si="66"/>
        <v>0</v>
      </c>
      <c r="AE63" s="7">
        <f t="shared" si="66"/>
        <v>0</v>
      </c>
      <c r="AF63" s="7">
        <f t="shared" si="66"/>
        <v>0</v>
      </c>
      <c r="AG63" s="7">
        <f t="shared" si="66"/>
        <v>0</v>
      </c>
      <c r="AH63" s="7">
        <f aca="true" t="shared" si="67" ref="AH63:BH63">IF(AH$51=0,0,AH$51*AH57/SUM(AH$54:AH$57))</f>
        <v>0</v>
      </c>
      <c r="AI63" s="7">
        <f t="shared" si="67"/>
        <v>0</v>
      </c>
      <c r="AJ63" s="7">
        <f t="shared" si="67"/>
        <v>0</v>
      </c>
      <c r="AK63" s="7">
        <f t="shared" si="67"/>
        <v>0</v>
      </c>
      <c r="AL63" s="7">
        <f t="shared" si="67"/>
        <v>0</v>
      </c>
      <c r="AM63" s="7">
        <f t="shared" si="67"/>
        <v>0</v>
      </c>
      <c r="AN63" s="7">
        <f t="shared" si="67"/>
        <v>0</v>
      </c>
      <c r="AO63" s="7">
        <f t="shared" si="67"/>
        <v>0</v>
      </c>
      <c r="AP63" s="7">
        <f t="shared" si="67"/>
        <v>0</v>
      </c>
      <c r="AQ63" s="7">
        <f t="shared" si="67"/>
        <v>0</v>
      </c>
      <c r="AR63" s="7">
        <f t="shared" si="67"/>
        <v>0</v>
      </c>
      <c r="AS63" s="7">
        <f t="shared" si="67"/>
        <v>0</v>
      </c>
      <c r="AT63" s="7">
        <f t="shared" si="67"/>
        <v>0</v>
      </c>
      <c r="AU63" s="7">
        <f t="shared" si="67"/>
        <v>0</v>
      </c>
      <c r="AV63" s="7">
        <f t="shared" si="67"/>
        <v>0</v>
      </c>
      <c r="AW63" s="7">
        <f t="shared" si="67"/>
        <v>0</v>
      </c>
      <c r="AX63" s="7">
        <f t="shared" si="67"/>
        <v>0</v>
      </c>
      <c r="AY63" s="7">
        <f t="shared" si="67"/>
        <v>0</v>
      </c>
      <c r="AZ63" s="7"/>
      <c r="BA63" s="7"/>
      <c r="BB63" s="7">
        <f t="shared" si="67"/>
        <v>0.23694020910998878</v>
      </c>
      <c r="BC63" s="7">
        <f>IF(BC$51=0,0,BC$51*BC57/SUM(BC$54:BC$57))</f>
        <v>0.04738804182199776</v>
      </c>
      <c r="BD63" s="7">
        <f t="shared" si="67"/>
        <v>0</v>
      </c>
      <c r="BE63" s="7"/>
      <c r="BF63" s="7">
        <f t="shared" si="67"/>
        <v>0</v>
      </c>
      <c r="BG63" s="7">
        <f t="shared" si="67"/>
        <v>0</v>
      </c>
      <c r="BH63" s="7">
        <f t="shared" si="67"/>
        <v>0</v>
      </c>
      <c r="BI63" s="7">
        <f aca="true" t="shared" si="68" ref="BI63:BS63">IF(BI$51=0,0,BI$51*BI57/SUM(BI$54:BI$57))</f>
        <v>33.83561232137186</v>
      </c>
      <c r="BJ63" s="7">
        <f t="shared" si="68"/>
        <v>0.1655528554070474</v>
      </c>
      <c r="BK63" s="7">
        <f t="shared" si="68"/>
        <v>0</v>
      </c>
      <c r="BL63" s="7">
        <f t="shared" si="68"/>
        <v>0</v>
      </c>
      <c r="BM63" s="7">
        <f t="shared" si="68"/>
        <v>0</v>
      </c>
      <c r="BN63" s="7">
        <f t="shared" si="68"/>
        <v>0</v>
      </c>
      <c r="BO63" s="7">
        <f t="shared" si="68"/>
        <v>0</v>
      </c>
      <c r="BP63" s="7">
        <f t="shared" si="68"/>
        <v>0</v>
      </c>
      <c r="BQ63" s="7">
        <f t="shared" si="68"/>
        <v>0</v>
      </c>
      <c r="BR63" s="7">
        <f t="shared" si="68"/>
        <v>0</v>
      </c>
      <c r="BS63" s="7">
        <f t="shared" si="68"/>
        <v>0</v>
      </c>
      <c r="BT63" s="7">
        <f>IF(BT$51=0,0,BT$51*BT57/SUM(BT$54:BT$57))</f>
        <v>0</v>
      </c>
      <c r="BU63" s="7" t="s">
        <v>131</v>
      </c>
      <c r="BV63" s="7" t="s">
        <v>131</v>
      </c>
      <c r="BW63" s="7">
        <f aca="true" t="shared" si="69" ref="BW63:CT63">IF(BW$51=0,0,BW$51*BW57/SUM(BW$54:BW$57))</f>
        <v>0</v>
      </c>
      <c r="BX63" s="7">
        <f t="shared" si="69"/>
        <v>0</v>
      </c>
      <c r="BY63" s="7">
        <f>IF(BY$51=0,0,BY$51*BY57/SUM(BY$54:BY$57))</f>
        <v>0</v>
      </c>
      <c r="BZ63" s="7">
        <f t="shared" si="69"/>
        <v>0</v>
      </c>
      <c r="CA63" s="7">
        <f aca="true" t="shared" si="70" ref="CA63:CF63">IF(CA$51=0,0,CA$51*CA57/SUM(CA$54:CA$57))</f>
        <v>0</v>
      </c>
      <c r="CB63" s="7">
        <f t="shared" si="70"/>
        <v>0</v>
      </c>
      <c r="CC63" s="7">
        <f t="shared" si="70"/>
        <v>0</v>
      </c>
      <c r="CD63" s="7">
        <f t="shared" si="70"/>
        <v>0</v>
      </c>
      <c r="CE63" s="7">
        <f t="shared" si="70"/>
        <v>0</v>
      </c>
      <c r="CF63" s="7">
        <f t="shared" si="70"/>
        <v>0</v>
      </c>
      <c r="CG63" s="7">
        <f t="shared" si="69"/>
        <v>0</v>
      </c>
      <c r="CH63" s="7">
        <f>IF(CH$51=0,0,CH$51*CH57/SUM(CH$54:CH$57))</f>
        <v>0</v>
      </c>
      <c r="CI63" s="7">
        <f t="shared" si="69"/>
        <v>0</v>
      </c>
      <c r="CJ63" s="7">
        <f t="shared" si="69"/>
        <v>0</v>
      </c>
      <c r="CK63" s="7">
        <f t="shared" si="69"/>
        <v>0</v>
      </c>
      <c r="CL63" s="7">
        <f t="shared" si="69"/>
        <v>0</v>
      </c>
      <c r="CM63" s="7">
        <f t="shared" si="69"/>
        <v>0</v>
      </c>
      <c r="CN63" s="7">
        <f t="shared" si="69"/>
        <v>0</v>
      </c>
      <c r="CO63" s="7">
        <f t="shared" si="69"/>
        <v>0</v>
      </c>
      <c r="CP63" s="7">
        <f t="shared" si="69"/>
        <v>0</v>
      </c>
      <c r="CQ63" s="7">
        <f t="shared" si="69"/>
        <v>0</v>
      </c>
      <c r="CR63" s="7">
        <f t="shared" si="69"/>
        <v>0</v>
      </c>
      <c r="CS63" s="7">
        <f t="shared" si="69"/>
        <v>0</v>
      </c>
      <c r="CT63" s="7">
        <f t="shared" si="69"/>
        <v>0</v>
      </c>
      <c r="CU63" s="7">
        <f t="shared" si="55"/>
        <v>0</v>
      </c>
      <c r="CV63" s="7">
        <f t="shared" si="55"/>
        <v>0</v>
      </c>
      <c r="CW63" s="7">
        <f t="shared" si="55"/>
        <v>0</v>
      </c>
      <c r="CX63" s="7">
        <f t="shared" si="55"/>
        <v>0</v>
      </c>
      <c r="CY63" s="7">
        <f t="shared" si="55"/>
        <v>0</v>
      </c>
    </row>
    <row r="64" spans="2:10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</row>
    <row r="65" spans="1:103" ht="12.75">
      <c r="A65" s="19" t="s">
        <v>132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256" ht="12.75">
      <c r="A66" s="19" t="s">
        <v>0</v>
      </c>
      <c r="B66" s="1">
        <f>SUM(B67:B70)</f>
        <v>3334</v>
      </c>
      <c r="C66" s="1">
        <f aca="true" t="shared" si="71" ref="C66:BN66">SUM(C67:C70)</f>
        <v>4632</v>
      </c>
      <c r="D66" s="1">
        <f t="shared" si="71"/>
        <v>4822</v>
      </c>
      <c r="E66" s="1">
        <f t="shared" si="71"/>
        <v>2696</v>
      </c>
      <c r="F66" s="1">
        <f t="shared" si="71"/>
        <v>1735</v>
      </c>
      <c r="G66" s="1">
        <f t="shared" si="71"/>
        <v>8722</v>
      </c>
      <c r="H66" s="1">
        <f t="shared" si="71"/>
        <v>15102</v>
      </c>
      <c r="I66" s="1">
        <f t="shared" si="71"/>
        <v>2267</v>
      </c>
      <c r="J66" s="1">
        <f t="shared" si="71"/>
        <v>2323</v>
      </c>
      <c r="K66" s="1">
        <f t="shared" si="71"/>
        <v>24314</v>
      </c>
      <c r="L66" s="1">
        <f t="shared" si="71"/>
        <v>11129</v>
      </c>
      <c r="M66" s="80">
        <f t="shared" si="71"/>
        <v>11129</v>
      </c>
      <c r="N66" s="1">
        <f t="shared" si="71"/>
        <v>34250</v>
      </c>
      <c r="O66" s="1">
        <f t="shared" si="71"/>
        <v>18832</v>
      </c>
      <c r="P66" s="1">
        <f t="shared" si="71"/>
        <v>20202</v>
      </c>
      <c r="Q66" s="1">
        <f t="shared" si="71"/>
        <v>35842</v>
      </c>
      <c r="R66" s="80">
        <f t="shared" si="71"/>
        <v>35842</v>
      </c>
      <c r="S66" s="1">
        <f t="shared" si="71"/>
        <v>28273</v>
      </c>
      <c r="T66" s="80">
        <f t="shared" si="71"/>
        <v>58564</v>
      </c>
      <c r="U66" s="1">
        <f t="shared" si="71"/>
        <v>6744</v>
      </c>
      <c r="V66" s="1">
        <f t="shared" si="71"/>
        <v>54332</v>
      </c>
      <c r="W66" s="80">
        <f t="shared" si="71"/>
        <v>54332</v>
      </c>
      <c r="X66" s="1">
        <f t="shared" si="71"/>
        <v>20882</v>
      </c>
      <c r="Y66" s="1">
        <f t="shared" si="71"/>
        <v>57941</v>
      </c>
      <c r="Z66" s="80">
        <f t="shared" si="71"/>
        <v>57941</v>
      </c>
      <c r="AA66" s="79">
        <f t="shared" si="71"/>
        <v>5662.509999519687</v>
      </c>
      <c r="AB66" s="79">
        <f t="shared" si="71"/>
        <v>152.4860999999998</v>
      </c>
      <c r="AC66" s="1">
        <f t="shared" si="71"/>
        <v>51084</v>
      </c>
      <c r="AD66" s="1">
        <f t="shared" si="71"/>
        <v>27218</v>
      </c>
      <c r="AE66" s="1">
        <f t="shared" si="71"/>
        <v>4460</v>
      </c>
      <c r="AF66" s="1">
        <f t="shared" si="71"/>
        <v>0</v>
      </c>
      <c r="AG66" s="1">
        <f t="shared" si="71"/>
        <v>94139</v>
      </c>
      <c r="AH66" s="1">
        <f t="shared" si="71"/>
        <v>22142</v>
      </c>
      <c r="AI66" s="1">
        <f t="shared" si="71"/>
        <v>25240</v>
      </c>
      <c r="AJ66" s="1">
        <f t="shared" si="71"/>
        <v>473485</v>
      </c>
      <c r="AK66" s="1">
        <f t="shared" si="71"/>
        <v>720876</v>
      </c>
      <c r="AL66" s="1">
        <f t="shared" si="71"/>
        <v>299856</v>
      </c>
      <c r="AM66" s="1">
        <f t="shared" si="71"/>
        <v>87328</v>
      </c>
      <c r="AN66" s="1">
        <f t="shared" si="71"/>
        <v>243952</v>
      </c>
      <c r="AO66" s="1">
        <f t="shared" si="71"/>
        <v>11262</v>
      </c>
      <c r="AP66" s="1">
        <f t="shared" si="71"/>
        <v>3369</v>
      </c>
      <c r="AQ66" s="1">
        <f t="shared" si="71"/>
        <v>111945</v>
      </c>
      <c r="AR66" s="1">
        <f t="shared" si="71"/>
        <v>31588</v>
      </c>
      <c r="AS66" s="1">
        <f t="shared" si="71"/>
        <v>183952</v>
      </c>
      <c r="AT66" s="1">
        <f t="shared" si="71"/>
        <v>25544</v>
      </c>
      <c r="AU66" s="1">
        <f t="shared" si="71"/>
        <v>40418</v>
      </c>
      <c r="AV66" s="1">
        <f t="shared" si="71"/>
        <v>27626</v>
      </c>
      <c r="AW66" s="1">
        <f t="shared" si="71"/>
        <v>19573</v>
      </c>
      <c r="AX66" s="1">
        <f t="shared" si="71"/>
        <v>8429</v>
      </c>
      <c r="AY66" s="1">
        <f t="shared" si="71"/>
        <v>11918</v>
      </c>
      <c r="AZ66" s="1"/>
      <c r="BA66" s="1"/>
      <c r="BB66" s="1">
        <f t="shared" si="71"/>
        <v>104268</v>
      </c>
      <c r="BC66" s="80">
        <f t="shared" si="71"/>
        <v>104268</v>
      </c>
      <c r="BD66" s="1">
        <f t="shared" si="71"/>
        <v>46756</v>
      </c>
      <c r="BE66" s="1"/>
      <c r="BF66" s="1">
        <f t="shared" si="71"/>
        <v>36905</v>
      </c>
      <c r="BG66" s="1">
        <f t="shared" si="71"/>
        <v>13945</v>
      </c>
      <c r="BH66" s="1">
        <f t="shared" si="71"/>
        <v>321</v>
      </c>
      <c r="BI66" s="1">
        <f t="shared" si="71"/>
        <v>101864</v>
      </c>
      <c r="BJ66" s="1">
        <f t="shared" si="71"/>
        <v>29554</v>
      </c>
      <c r="BK66" s="1">
        <f t="shared" si="71"/>
        <v>14788</v>
      </c>
      <c r="BL66" s="1">
        <f t="shared" si="71"/>
        <v>2852</v>
      </c>
      <c r="BM66" s="1">
        <f t="shared" si="71"/>
        <v>9893</v>
      </c>
      <c r="BN66" s="1">
        <f t="shared" si="71"/>
        <v>507208</v>
      </c>
      <c r="BO66" s="1">
        <f aca="true" t="shared" si="72" ref="BO66:CY66">SUM(BO67:BO70)</f>
        <v>421328</v>
      </c>
      <c r="BP66" s="1">
        <f t="shared" si="72"/>
        <v>2050750</v>
      </c>
      <c r="BQ66" s="80">
        <f t="shared" si="72"/>
        <v>2050750</v>
      </c>
      <c r="BR66" s="1">
        <f t="shared" si="72"/>
        <v>13010</v>
      </c>
      <c r="BS66" s="80">
        <f t="shared" si="72"/>
        <v>13010</v>
      </c>
      <c r="BT66" s="1">
        <f t="shared" si="72"/>
        <v>5725</v>
      </c>
      <c r="BU66" s="21" t="s">
        <v>131</v>
      </c>
      <c r="BV66" s="21" t="s">
        <v>131</v>
      </c>
      <c r="BW66" s="1">
        <f t="shared" si="72"/>
        <v>487078</v>
      </c>
      <c r="BX66" s="1">
        <f t="shared" si="72"/>
        <v>170593</v>
      </c>
      <c r="BY66" s="80">
        <f>SUM(BY67:BY70)</f>
        <v>170593</v>
      </c>
      <c r="BZ66" s="1">
        <f t="shared" si="72"/>
        <v>44557</v>
      </c>
      <c r="CA66" s="1">
        <f t="shared" si="72"/>
        <v>110795</v>
      </c>
      <c r="CB66" s="80">
        <f>SUM(CB67:CB70)</f>
        <v>110795</v>
      </c>
      <c r="CC66" s="80">
        <f>SUM(CC67:CC70)</f>
        <v>110795</v>
      </c>
      <c r="CD66" s="80">
        <f>SUM(CD67:CD70)</f>
        <v>110795</v>
      </c>
      <c r="CE66" s="80">
        <f>SUM(CE67:CE70)</f>
        <v>110795</v>
      </c>
      <c r="CF66" s="80">
        <f>SUM(CF67:CF70)</f>
        <v>110795</v>
      </c>
      <c r="CG66" s="80">
        <f t="shared" si="72"/>
        <v>2050750</v>
      </c>
      <c r="CH66" s="80">
        <f>SUM(CH67:CH70)</f>
        <v>487078</v>
      </c>
      <c r="CI66" s="1">
        <f t="shared" si="72"/>
        <v>2823</v>
      </c>
      <c r="CJ66" s="1">
        <f t="shared" si="72"/>
        <v>36538</v>
      </c>
      <c r="CK66" s="1">
        <f t="shared" si="72"/>
        <v>5699</v>
      </c>
      <c r="CL66" s="1">
        <f t="shared" si="72"/>
        <v>54734</v>
      </c>
      <c r="CM66" s="1">
        <f t="shared" si="72"/>
        <v>4477</v>
      </c>
      <c r="CN66" s="1">
        <f t="shared" si="72"/>
        <v>8369</v>
      </c>
      <c r="CO66" s="1">
        <f t="shared" si="72"/>
        <v>37197</v>
      </c>
      <c r="CP66" s="1">
        <f t="shared" si="72"/>
        <v>7752</v>
      </c>
      <c r="CQ66" s="1">
        <f t="shared" si="72"/>
        <v>5591</v>
      </c>
      <c r="CR66" s="1">
        <f t="shared" si="72"/>
        <v>2035</v>
      </c>
      <c r="CS66" s="1">
        <f t="shared" si="72"/>
        <v>313</v>
      </c>
      <c r="CT66" s="1">
        <f t="shared" si="72"/>
        <v>223</v>
      </c>
      <c r="CU66" s="1">
        <f t="shared" si="72"/>
        <v>3964</v>
      </c>
      <c r="CV66" s="1">
        <f t="shared" si="72"/>
        <v>1314</v>
      </c>
      <c r="CW66" s="1">
        <f t="shared" si="72"/>
        <v>538</v>
      </c>
      <c r="CX66" s="1">
        <f t="shared" si="72"/>
        <v>4467</v>
      </c>
      <c r="CY66" s="1">
        <f t="shared" si="72"/>
        <v>1466</v>
      </c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103" ht="12.75">
      <c r="A67" s="20" t="s">
        <v>27</v>
      </c>
      <c r="B67" s="16">
        <v>2696</v>
      </c>
      <c r="C67" s="16">
        <v>4409</v>
      </c>
      <c r="D67" s="16">
        <v>4718</v>
      </c>
      <c r="E67" s="16">
        <v>2578</v>
      </c>
      <c r="F67" s="16">
        <v>1711</v>
      </c>
      <c r="G67" s="16">
        <v>4968</v>
      </c>
      <c r="H67" s="16">
        <v>14697</v>
      </c>
      <c r="I67" s="16">
        <v>2057</v>
      </c>
      <c r="J67" s="16">
        <v>2196</v>
      </c>
      <c r="K67" s="16">
        <v>5932</v>
      </c>
      <c r="L67" s="16">
        <v>9660</v>
      </c>
      <c r="M67" s="31">
        <v>9660</v>
      </c>
      <c r="N67" s="16">
        <v>5284</v>
      </c>
      <c r="O67" s="16">
        <v>16373</v>
      </c>
      <c r="P67" s="16">
        <v>7916</v>
      </c>
      <c r="Q67" s="16">
        <v>27846</v>
      </c>
      <c r="R67" s="31">
        <v>27846</v>
      </c>
      <c r="S67" s="16">
        <v>24578</v>
      </c>
      <c r="T67" s="11">
        <f>K67+N67</f>
        <v>11216</v>
      </c>
      <c r="U67" s="16">
        <v>3025</v>
      </c>
      <c r="V67" s="16">
        <v>25563</v>
      </c>
      <c r="W67" s="31">
        <v>25563</v>
      </c>
      <c r="X67" s="16">
        <v>15908</v>
      </c>
      <c r="Y67" s="16">
        <v>4258</v>
      </c>
      <c r="Z67" s="31">
        <v>4258</v>
      </c>
      <c r="AA67" s="18">
        <f>(AA$26-AA$27-AA$28)*'Skates &amp; Rays'!B$29/100</f>
        <v>4026.773755939127</v>
      </c>
      <c r="AB67" s="18">
        <f>(AB$26-AB$27-AB$28)*'Skates &amp; Rays'!G$29/100</f>
        <v>146.70716159182138</v>
      </c>
      <c r="AC67" s="16">
        <v>10408</v>
      </c>
      <c r="AD67" s="16">
        <v>27110</v>
      </c>
      <c r="AE67" s="16">
        <v>4460</v>
      </c>
      <c r="AF67" s="16">
        <v>0</v>
      </c>
      <c r="AG67" s="16">
        <v>0</v>
      </c>
      <c r="AH67" s="16">
        <v>22101</v>
      </c>
      <c r="AI67" s="16">
        <v>2889</v>
      </c>
      <c r="AJ67" s="16">
        <v>157799</v>
      </c>
      <c r="AK67" s="16">
        <v>146061</v>
      </c>
      <c r="AL67" s="16">
        <v>69988</v>
      </c>
      <c r="AM67" s="16">
        <v>38683</v>
      </c>
      <c r="AN67" s="16">
        <v>191240</v>
      </c>
      <c r="AO67" s="16">
        <v>9871</v>
      </c>
      <c r="AP67" s="16">
        <v>922</v>
      </c>
      <c r="AQ67" s="16">
        <v>28345</v>
      </c>
      <c r="AR67" s="16">
        <v>14223</v>
      </c>
      <c r="AS67" s="16">
        <v>37177</v>
      </c>
      <c r="AT67" s="16">
        <v>4114</v>
      </c>
      <c r="AU67" s="16">
        <v>16095</v>
      </c>
      <c r="AV67" s="16">
        <v>11282</v>
      </c>
      <c r="AW67" s="16">
        <v>15749</v>
      </c>
      <c r="AX67" s="16">
        <v>6631</v>
      </c>
      <c r="AY67" s="16">
        <v>3319</v>
      </c>
      <c r="AZ67" s="40"/>
      <c r="BA67" s="16"/>
      <c r="BB67" s="16">
        <v>17589</v>
      </c>
      <c r="BC67" s="31">
        <v>17589</v>
      </c>
      <c r="BD67" s="16">
        <v>10837</v>
      </c>
      <c r="BE67" s="16"/>
      <c r="BF67" s="16">
        <v>12188</v>
      </c>
      <c r="BG67" s="16">
        <v>2087</v>
      </c>
      <c r="BH67" s="16">
        <v>187</v>
      </c>
      <c r="BI67" s="16">
        <v>9287</v>
      </c>
      <c r="BJ67" s="16">
        <v>8082</v>
      </c>
      <c r="BK67" s="16">
        <v>4778</v>
      </c>
      <c r="BL67" s="16">
        <v>1133</v>
      </c>
      <c r="BM67" s="16">
        <v>3180</v>
      </c>
      <c r="BN67" s="16">
        <v>94061</v>
      </c>
      <c r="BO67" s="16">
        <v>67260</v>
      </c>
      <c r="BP67" s="16">
        <v>323905</v>
      </c>
      <c r="BQ67" s="11">
        <v>323905</v>
      </c>
      <c r="BR67" s="16">
        <v>2801</v>
      </c>
      <c r="BS67" s="31">
        <v>2801</v>
      </c>
      <c r="BT67" s="16">
        <v>758</v>
      </c>
      <c r="BU67" s="7" t="s">
        <v>131</v>
      </c>
      <c r="BV67" s="7" t="s">
        <v>131</v>
      </c>
      <c r="BW67" s="16">
        <v>12406</v>
      </c>
      <c r="BX67" s="16">
        <v>0</v>
      </c>
      <c r="BY67" s="31">
        <v>0</v>
      </c>
      <c r="BZ67" s="16">
        <v>1137</v>
      </c>
      <c r="CA67" s="16">
        <v>17986</v>
      </c>
      <c r="CB67" s="31">
        <v>17986</v>
      </c>
      <c r="CC67" s="31">
        <v>17986</v>
      </c>
      <c r="CD67" s="31">
        <v>17986</v>
      </c>
      <c r="CE67" s="31">
        <v>17986</v>
      </c>
      <c r="CF67" s="31">
        <v>17986</v>
      </c>
      <c r="CG67" s="31">
        <v>323905</v>
      </c>
      <c r="CH67" s="31">
        <v>12406</v>
      </c>
      <c r="CI67" s="16">
        <v>711</v>
      </c>
      <c r="CJ67" s="16">
        <v>5306</v>
      </c>
      <c r="CK67" s="16">
        <v>1409</v>
      </c>
      <c r="CL67" s="16">
        <v>20379</v>
      </c>
      <c r="CM67" s="16">
        <v>1342</v>
      </c>
      <c r="CN67" s="16">
        <v>2368</v>
      </c>
      <c r="CO67" s="16">
        <v>12812</v>
      </c>
      <c r="CP67" s="16">
        <v>2878</v>
      </c>
      <c r="CQ67" s="16">
        <v>1536</v>
      </c>
      <c r="CR67" s="16">
        <v>555</v>
      </c>
      <c r="CS67" s="16">
        <v>47</v>
      </c>
      <c r="CT67" s="16">
        <v>33</v>
      </c>
      <c r="CU67" s="16">
        <v>1347</v>
      </c>
      <c r="CV67" s="16">
        <v>282</v>
      </c>
      <c r="CW67" s="16">
        <v>320</v>
      </c>
      <c r="CX67" s="16">
        <v>1724</v>
      </c>
      <c r="CY67" s="16">
        <v>341</v>
      </c>
    </row>
    <row r="68" spans="1:103" ht="12.75">
      <c r="A68" s="20" t="s">
        <v>28</v>
      </c>
      <c r="B68" s="16">
        <v>48</v>
      </c>
      <c r="C68" s="16">
        <v>0</v>
      </c>
      <c r="D68" s="16">
        <v>10</v>
      </c>
      <c r="E68" s="16">
        <v>69</v>
      </c>
      <c r="F68" s="16">
        <v>2</v>
      </c>
      <c r="G68" s="16">
        <v>56</v>
      </c>
      <c r="H68" s="16">
        <v>88</v>
      </c>
      <c r="I68" s="16">
        <v>145</v>
      </c>
      <c r="J68" s="16">
        <v>89</v>
      </c>
      <c r="K68" s="16">
        <v>10</v>
      </c>
      <c r="L68" s="16">
        <v>39</v>
      </c>
      <c r="M68" s="31">
        <v>39</v>
      </c>
      <c r="N68" s="16">
        <v>13</v>
      </c>
      <c r="O68" s="16">
        <v>243</v>
      </c>
      <c r="P68" s="16">
        <v>121</v>
      </c>
      <c r="Q68" s="16">
        <v>1284</v>
      </c>
      <c r="R68" s="31">
        <v>1284</v>
      </c>
      <c r="S68" s="16">
        <v>1734</v>
      </c>
      <c r="T68" s="11">
        <f>K68+N68</f>
        <v>23</v>
      </c>
      <c r="U68" s="16">
        <v>128</v>
      </c>
      <c r="V68" s="16">
        <v>468</v>
      </c>
      <c r="W68" s="31">
        <v>468</v>
      </c>
      <c r="X68" s="16">
        <v>242</v>
      </c>
      <c r="Y68" s="16">
        <v>1</v>
      </c>
      <c r="Z68" s="31">
        <v>1</v>
      </c>
      <c r="AA68" s="18">
        <f>(AA$26-AA$27-AA$28)*'Skates &amp; Rays'!C$29/100</f>
        <v>146.30822926190626</v>
      </c>
      <c r="AB68" s="18">
        <f>(AB$26-AB$27-AB$28)*'Skates &amp; Rays'!H$29/100</f>
        <v>0.14590227234195693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40"/>
      <c r="BA68" s="16"/>
      <c r="BB68" s="16">
        <v>0</v>
      </c>
      <c r="BC68" s="31">
        <v>0</v>
      </c>
      <c r="BD68" s="16">
        <v>0</v>
      </c>
      <c r="BE68" s="16"/>
      <c r="BF68" s="16">
        <v>0</v>
      </c>
      <c r="BG68" s="16">
        <v>0</v>
      </c>
      <c r="BH68" s="16">
        <v>0</v>
      </c>
      <c r="BI68" s="16">
        <v>47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1</v>
      </c>
      <c r="BQ68" s="31">
        <v>1</v>
      </c>
      <c r="BR68" s="16">
        <v>0</v>
      </c>
      <c r="BS68" s="31">
        <v>0</v>
      </c>
      <c r="BT68" s="16">
        <v>0</v>
      </c>
      <c r="BU68" s="7" t="s">
        <v>131</v>
      </c>
      <c r="BV68" s="7" t="s">
        <v>131</v>
      </c>
      <c r="BW68" s="16">
        <v>0</v>
      </c>
      <c r="BX68" s="16">
        <v>0</v>
      </c>
      <c r="BY68" s="31">
        <v>0</v>
      </c>
      <c r="BZ68" s="16">
        <v>0</v>
      </c>
      <c r="CA68" s="16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1</v>
      </c>
      <c r="CH68" s="31">
        <v>0</v>
      </c>
      <c r="CI68" s="16">
        <v>0</v>
      </c>
      <c r="CJ68" s="16">
        <v>0</v>
      </c>
      <c r="CK68" s="16">
        <v>0</v>
      </c>
      <c r="CL68" s="16">
        <v>147</v>
      </c>
      <c r="CM68" s="16">
        <v>0</v>
      </c>
      <c r="CN68" s="16">
        <v>0</v>
      </c>
      <c r="CO68" s="16">
        <v>0</v>
      </c>
      <c r="CP68" s="16">
        <v>3</v>
      </c>
      <c r="CQ68" s="16">
        <v>0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0</v>
      </c>
    </row>
    <row r="69" spans="1:103" ht="12.75">
      <c r="A69" s="20" t="s">
        <v>29</v>
      </c>
      <c r="B69" s="16">
        <v>121</v>
      </c>
      <c r="C69" s="16">
        <v>217</v>
      </c>
      <c r="D69" s="16">
        <v>88</v>
      </c>
      <c r="E69" s="16">
        <v>39</v>
      </c>
      <c r="F69" s="16">
        <v>21</v>
      </c>
      <c r="G69" s="16">
        <v>771</v>
      </c>
      <c r="H69" s="16">
        <v>293</v>
      </c>
      <c r="I69" s="16">
        <v>15</v>
      </c>
      <c r="J69" s="16">
        <v>34</v>
      </c>
      <c r="K69" s="16">
        <v>1926</v>
      </c>
      <c r="L69" s="16">
        <v>803</v>
      </c>
      <c r="M69" s="31">
        <v>803</v>
      </c>
      <c r="N69" s="16">
        <v>2048</v>
      </c>
      <c r="O69" s="16">
        <v>1497</v>
      </c>
      <c r="P69" s="16">
        <v>7346</v>
      </c>
      <c r="Q69" s="16">
        <v>4517</v>
      </c>
      <c r="R69" s="31">
        <v>4517</v>
      </c>
      <c r="S69" s="16">
        <v>1635</v>
      </c>
      <c r="T69" s="11">
        <f>K69+N69</f>
        <v>3974</v>
      </c>
      <c r="U69" s="16">
        <v>886</v>
      </c>
      <c r="V69" s="16">
        <v>22897</v>
      </c>
      <c r="W69" s="31">
        <v>22897</v>
      </c>
      <c r="X69" s="16">
        <v>1826</v>
      </c>
      <c r="Y69" s="16">
        <v>3773</v>
      </c>
      <c r="Z69" s="31">
        <v>3773</v>
      </c>
      <c r="AA69" s="18">
        <f>(AA$26-AA$27-AA$28)*'Skates &amp; Rays'!D$29/100</f>
        <v>1175.6783181744222</v>
      </c>
      <c r="AB69" s="18">
        <f>(AB$26-AB$27-AB$28)*'Skates &amp; Rays'!I$29/100</f>
        <v>5.633036135836444</v>
      </c>
      <c r="AC69" s="16">
        <v>16</v>
      </c>
      <c r="AD69" s="16">
        <v>84</v>
      </c>
      <c r="AE69" s="16">
        <v>0</v>
      </c>
      <c r="AF69" s="16">
        <v>0</v>
      </c>
      <c r="AG69" s="16">
        <v>94139</v>
      </c>
      <c r="AH69" s="16">
        <v>41</v>
      </c>
      <c r="AI69" s="16">
        <v>11157</v>
      </c>
      <c r="AJ69" s="16">
        <v>306207</v>
      </c>
      <c r="AK69" s="16">
        <v>563066</v>
      </c>
      <c r="AL69" s="16">
        <v>224372</v>
      </c>
      <c r="AM69" s="16">
        <v>47520</v>
      </c>
      <c r="AN69" s="16">
        <v>46784</v>
      </c>
      <c r="AO69" s="16">
        <v>1254</v>
      </c>
      <c r="AP69" s="16">
        <v>2404</v>
      </c>
      <c r="AQ69" s="16">
        <v>77333</v>
      </c>
      <c r="AR69" s="16">
        <v>16746</v>
      </c>
      <c r="AS69" s="16">
        <v>145222</v>
      </c>
      <c r="AT69" s="16">
        <v>21284</v>
      </c>
      <c r="AU69" s="16">
        <v>22865</v>
      </c>
      <c r="AV69" s="16">
        <v>15754</v>
      </c>
      <c r="AW69" s="16">
        <v>3587</v>
      </c>
      <c r="AX69" s="16">
        <v>1680</v>
      </c>
      <c r="AY69" s="16">
        <v>8036</v>
      </c>
      <c r="AZ69" s="40"/>
      <c r="BA69" s="16"/>
      <c r="BB69" s="16">
        <v>82911</v>
      </c>
      <c r="BC69" s="31">
        <v>82911</v>
      </c>
      <c r="BD69" s="16">
        <v>35457</v>
      </c>
      <c r="BE69" s="16"/>
      <c r="BF69" s="16">
        <v>23968</v>
      </c>
      <c r="BG69" s="16">
        <v>11485</v>
      </c>
      <c r="BH69" s="16">
        <v>108</v>
      </c>
      <c r="BI69" s="16">
        <v>73212</v>
      </c>
      <c r="BJ69" s="16">
        <v>20371</v>
      </c>
      <c r="BK69" s="16">
        <v>9561</v>
      </c>
      <c r="BL69" s="16">
        <v>1538</v>
      </c>
      <c r="BM69" s="16">
        <v>6713</v>
      </c>
      <c r="BN69" s="16">
        <v>362360</v>
      </c>
      <c r="BO69" s="16">
        <v>315945</v>
      </c>
      <c r="BP69" s="16">
        <v>1559407</v>
      </c>
      <c r="BQ69" s="31">
        <v>1559407</v>
      </c>
      <c r="BR69" s="16">
        <v>9545</v>
      </c>
      <c r="BS69" s="31">
        <v>9545</v>
      </c>
      <c r="BT69" s="16">
        <v>1705</v>
      </c>
      <c r="BU69" s="7" t="s">
        <v>131</v>
      </c>
      <c r="BV69" s="7" t="s">
        <v>131</v>
      </c>
      <c r="BW69" s="16">
        <v>450804</v>
      </c>
      <c r="BX69" s="16">
        <v>166368</v>
      </c>
      <c r="BY69" s="31">
        <v>166368</v>
      </c>
      <c r="BZ69" s="16">
        <v>43420</v>
      </c>
      <c r="CA69" s="16">
        <v>51046</v>
      </c>
      <c r="CB69" s="31">
        <v>51046</v>
      </c>
      <c r="CC69" s="31">
        <v>51046</v>
      </c>
      <c r="CD69" s="31">
        <v>51046</v>
      </c>
      <c r="CE69" s="31">
        <v>51046</v>
      </c>
      <c r="CF69" s="31">
        <v>51046</v>
      </c>
      <c r="CG69" s="31">
        <v>1559407</v>
      </c>
      <c r="CH69" s="31">
        <v>450804</v>
      </c>
      <c r="CI69" s="16">
        <v>2099</v>
      </c>
      <c r="CJ69" s="16">
        <v>30722</v>
      </c>
      <c r="CK69" s="16">
        <v>4278</v>
      </c>
      <c r="CL69" s="16">
        <v>33276</v>
      </c>
      <c r="CM69" s="16">
        <v>3135</v>
      </c>
      <c r="CN69" s="16">
        <v>6001</v>
      </c>
      <c r="CO69" s="16">
        <v>24337</v>
      </c>
      <c r="CP69" s="16">
        <v>4759</v>
      </c>
      <c r="CQ69" s="16">
        <v>4017</v>
      </c>
      <c r="CR69" s="16">
        <v>1457</v>
      </c>
      <c r="CS69" s="16">
        <v>266</v>
      </c>
      <c r="CT69" s="16">
        <v>187</v>
      </c>
      <c r="CU69" s="16">
        <v>2559</v>
      </c>
      <c r="CV69" s="16">
        <v>1028</v>
      </c>
      <c r="CW69" s="16">
        <v>217</v>
      </c>
      <c r="CX69" s="16">
        <v>2726</v>
      </c>
      <c r="CY69" s="16">
        <v>1083</v>
      </c>
    </row>
    <row r="70" spans="1:103" ht="12.75">
      <c r="A70" s="20" t="s">
        <v>30</v>
      </c>
      <c r="B70" s="16">
        <v>469</v>
      </c>
      <c r="C70" s="16">
        <v>6</v>
      </c>
      <c r="D70" s="16">
        <v>6</v>
      </c>
      <c r="E70" s="16">
        <v>10</v>
      </c>
      <c r="F70" s="16">
        <v>1</v>
      </c>
      <c r="G70" s="16">
        <v>2927</v>
      </c>
      <c r="H70" s="16">
        <v>24</v>
      </c>
      <c r="I70" s="16">
        <v>50</v>
      </c>
      <c r="J70" s="16">
        <v>4</v>
      </c>
      <c r="K70" s="16">
        <v>16446</v>
      </c>
      <c r="L70" s="16">
        <v>627</v>
      </c>
      <c r="M70" s="31">
        <v>627</v>
      </c>
      <c r="N70" s="16">
        <v>26905</v>
      </c>
      <c r="O70" s="16">
        <v>719</v>
      </c>
      <c r="P70" s="16">
        <v>4819</v>
      </c>
      <c r="Q70" s="16">
        <v>2195</v>
      </c>
      <c r="R70" s="31">
        <v>2195</v>
      </c>
      <c r="S70" s="16">
        <v>326</v>
      </c>
      <c r="T70" s="11">
        <f>K70+N70</f>
        <v>43351</v>
      </c>
      <c r="U70" s="16">
        <v>2705</v>
      </c>
      <c r="V70" s="16">
        <v>5404</v>
      </c>
      <c r="W70" s="31">
        <v>5404</v>
      </c>
      <c r="X70" s="16">
        <v>2906</v>
      </c>
      <c r="Y70" s="16">
        <v>49909</v>
      </c>
      <c r="Z70" s="31">
        <v>49909</v>
      </c>
      <c r="AA70" s="18">
        <f>(AA$26-AA$27-AA$28)*'Skates &amp; Rays'!E$29/100</f>
        <v>313.7496961442307</v>
      </c>
      <c r="AB70" s="18">
        <f>(AB$26-AB$27-AB$28)*'Skates &amp; Rays'!J$29/100</f>
        <v>0</v>
      </c>
      <c r="AC70" s="16">
        <v>40660</v>
      </c>
      <c r="AD70" s="16">
        <v>24</v>
      </c>
      <c r="AE70" s="16">
        <v>0</v>
      </c>
      <c r="AF70" s="16">
        <v>0</v>
      </c>
      <c r="AG70" s="16">
        <v>0</v>
      </c>
      <c r="AH70" s="16">
        <v>0</v>
      </c>
      <c r="AI70" s="16">
        <v>11194</v>
      </c>
      <c r="AJ70" s="16">
        <v>9479</v>
      </c>
      <c r="AK70" s="16">
        <v>11749</v>
      </c>
      <c r="AL70" s="16">
        <v>5496</v>
      </c>
      <c r="AM70" s="16">
        <v>1125</v>
      </c>
      <c r="AN70" s="16">
        <v>5928</v>
      </c>
      <c r="AO70" s="16">
        <v>137</v>
      </c>
      <c r="AP70" s="16">
        <v>43</v>
      </c>
      <c r="AQ70" s="16">
        <v>6267</v>
      </c>
      <c r="AR70" s="16">
        <v>619</v>
      </c>
      <c r="AS70" s="16">
        <v>1553</v>
      </c>
      <c r="AT70" s="16">
        <v>146</v>
      </c>
      <c r="AU70" s="16">
        <v>1458</v>
      </c>
      <c r="AV70" s="16">
        <v>590</v>
      </c>
      <c r="AW70" s="16">
        <v>237</v>
      </c>
      <c r="AX70" s="16">
        <v>118</v>
      </c>
      <c r="AY70" s="16">
        <v>563</v>
      </c>
      <c r="AZ70" s="40"/>
      <c r="BA70" s="16"/>
      <c r="BB70" s="16">
        <v>3768</v>
      </c>
      <c r="BC70" s="31">
        <v>3768</v>
      </c>
      <c r="BD70" s="16">
        <v>462</v>
      </c>
      <c r="BE70" s="16"/>
      <c r="BF70" s="16">
        <v>749</v>
      </c>
      <c r="BG70" s="16">
        <v>373</v>
      </c>
      <c r="BH70" s="16">
        <v>26</v>
      </c>
      <c r="BI70" s="16">
        <v>19318</v>
      </c>
      <c r="BJ70" s="16">
        <v>1101</v>
      </c>
      <c r="BK70" s="16">
        <v>449</v>
      </c>
      <c r="BL70" s="16">
        <v>181</v>
      </c>
      <c r="BM70" s="16">
        <v>0</v>
      </c>
      <c r="BN70" s="16">
        <v>50787</v>
      </c>
      <c r="BO70" s="16">
        <v>38123</v>
      </c>
      <c r="BP70" s="16">
        <v>167437</v>
      </c>
      <c r="BQ70" s="31">
        <v>167437</v>
      </c>
      <c r="BR70" s="16">
        <v>664</v>
      </c>
      <c r="BS70" s="31">
        <v>664</v>
      </c>
      <c r="BT70" s="16">
        <v>3262</v>
      </c>
      <c r="BU70" s="7" t="s">
        <v>131</v>
      </c>
      <c r="BV70" s="7" t="s">
        <v>131</v>
      </c>
      <c r="BW70" s="16">
        <v>23868</v>
      </c>
      <c r="BX70" s="16">
        <v>4225</v>
      </c>
      <c r="BY70" s="31">
        <v>4225</v>
      </c>
      <c r="BZ70" s="16">
        <v>0</v>
      </c>
      <c r="CA70" s="16">
        <v>41763</v>
      </c>
      <c r="CB70" s="31">
        <v>41763</v>
      </c>
      <c r="CC70" s="31">
        <v>41763</v>
      </c>
      <c r="CD70" s="31">
        <v>41763</v>
      </c>
      <c r="CE70" s="31">
        <v>41763</v>
      </c>
      <c r="CF70" s="31">
        <v>41763</v>
      </c>
      <c r="CG70" s="31">
        <v>167437</v>
      </c>
      <c r="CH70" s="31">
        <v>23868</v>
      </c>
      <c r="CI70" s="16">
        <v>13</v>
      </c>
      <c r="CJ70" s="16">
        <v>510</v>
      </c>
      <c r="CK70" s="16">
        <v>12</v>
      </c>
      <c r="CL70" s="16">
        <v>932</v>
      </c>
      <c r="CM70" s="16">
        <v>0</v>
      </c>
      <c r="CN70" s="16">
        <v>0</v>
      </c>
      <c r="CO70" s="16">
        <v>48</v>
      </c>
      <c r="CP70" s="16">
        <v>112</v>
      </c>
      <c r="CQ70" s="16">
        <v>38</v>
      </c>
      <c r="CR70" s="16">
        <v>23</v>
      </c>
      <c r="CS70" s="16">
        <v>0</v>
      </c>
      <c r="CT70" s="16">
        <v>3</v>
      </c>
      <c r="CU70" s="16">
        <v>58</v>
      </c>
      <c r="CV70" s="16">
        <v>4</v>
      </c>
      <c r="CW70" s="16">
        <v>1</v>
      </c>
      <c r="CX70" s="16">
        <v>17</v>
      </c>
      <c r="CY70" s="16">
        <v>42</v>
      </c>
    </row>
    <row r="71" spans="1:103" ht="12.75">
      <c r="A71" s="2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</row>
    <row r="72" spans="1:103" ht="12.75">
      <c r="A72" s="19" t="s">
        <v>133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</row>
    <row r="73" spans="1:103" ht="12.75">
      <c r="A73" s="19" t="s">
        <v>0</v>
      </c>
      <c r="B73" s="21">
        <f>B16-B34-B51</f>
        <v>18.106460099386144</v>
      </c>
      <c r="C73" s="21">
        <f aca="true" t="shared" si="73" ref="C73:AY73">C16-C34-C51</f>
        <v>409.3168029543656</v>
      </c>
      <c r="D73" s="21">
        <f t="shared" si="73"/>
        <v>465.4069972794403</v>
      </c>
      <c r="E73" s="21">
        <f t="shared" si="73"/>
        <v>218.7328</v>
      </c>
      <c r="F73" s="21">
        <f t="shared" si="73"/>
        <v>63.487707261292165</v>
      </c>
      <c r="G73" s="21">
        <f t="shared" si="73"/>
        <v>264.4624868776326</v>
      </c>
      <c r="H73" s="21">
        <f t="shared" si="73"/>
        <v>1068.8837621372847</v>
      </c>
      <c r="I73" s="21">
        <f t="shared" si="73"/>
        <v>52.349811547714516</v>
      </c>
      <c r="J73" s="21">
        <f t="shared" si="73"/>
        <v>16.992685025817558</v>
      </c>
      <c r="K73" s="21">
        <f t="shared" si="73"/>
        <v>50.98530070268961</v>
      </c>
      <c r="L73" s="21">
        <f t="shared" si="73"/>
        <v>281.1648</v>
      </c>
      <c r="M73" s="21">
        <f t="shared" si="73"/>
        <v>114.9554</v>
      </c>
      <c r="N73" s="21">
        <f t="shared" si="73"/>
        <v>30.46899588572753</v>
      </c>
      <c r="O73" s="21">
        <f t="shared" si="73"/>
        <v>1624.5189829529038</v>
      </c>
      <c r="P73" s="21">
        <f t="shared" si="73"/>
        <v>421.4301086149639</v>
      </c>
      <c r="Q73" s="21">
        <f t="shared" si="73"/>
        <v>5693.616364665042</v>
      </c>
      <c r="R73" s="21">
        <f t="shared" si="73"/>
        <v>571.9952708785681</v>
      </c>
      <c r="S73" s="21">
        <f t="shared" si="73"/>
        <v>2448.675009823183</v>
      </c>
      <c r="T73" s="21">
        <f t="shared" si="73"/>
        <v>545.4600322558878</v>
      </c>
      <c r="U73" s="21">
        <f t="shared" si="73"/>
        <v>804.0578026697619</v>
      </c>
      <c r="V73" s="21">
        <f t="shared" si="73"/>
        <v>9063.637173234405</v>
      </c>
      <c r="W73" s="21">
        <f t="shared" si="73"/>
        <v>1356.6825318310891</v>
      </c>
      <c r="X73" s="21">
        <f t="shared" si="73"/>
        <v>2062.352483754202</v>
      </c>
      <c r="Y73" s="21">
        <f t="shared" si="73"/>
        <v>6942.934392160176</v>
      </c>
      <c r="Z73" s="21">
        <f t="shared" si="73"/>
        <v>266.28287572864747</v>
      </c>
      <c r="AA73" s="21">
        <f t="shared" si="73"/>
        <v>1575.922609591565</v>
      </c>
      <c r="AB73" s="21">
        <f t="shared" si="73"/>
        <v>31.97214290202971</v>
      </c>
      <c r="AC73" s="21">
        <f t="shared" si="73"/>
        <v>3560</v>
      </c>
      <c r="AD73" s="21">
        <f t="shared" si="73"/>
        <v>4540.38175132974</v>
      </c>
      <c r="AE73" s="21">
        <f t="shared" si="73"/>
        <v>449.0905153746211</v>
      </c>
      <c r="AF73" s="21">
        <f t="shared" si="73"/>
        <v>0</v>
      </c>
      <c r="AG73" s="21">
        <f t="shared" si="73"/>
        <v>3387</v>
      </c>
      <c r="AH73" s="21">
        <f t="shared" si="73"/>
        <v>2695.426383132096</v>
      </c>
      <c r="AI73" s="21">
        <f t="shared" si="73"/>
        <v>7927.997873310041</v>
      </c>
      <c r="AJ73" s="21">
        <f t="shared" si="73"/>
        <v>10824.507279221098</v>
      </c>
      <c r="AK73" s="21">
        <f t="shared" si="73"/>
        <v>26242.390126704384</v>
      </c>
      <c r="AL73" s="21">
        <f t="shared" si="73"/>
        <v>6856.03553147842</v>
      </c>
      <c r="AM73" s="21">
        <f t="shared" si="73"/>
        <v>5223.8431634623075</v>
      </c>
      <c r="AN73" s="21">
        <f t="shared" si="73"/>
        <v>33976.44609252029</v>
      </c>
      <c r="AO73" s="21">
        <f t="shared" si="73"/>
        <v>446.7321847089081</v>
      </c>
      <c r="AP73" s="21">
        <f t="shared" si="73"/>
        <v>572.9795555555556</v>
      </c>
      <c r="AQ73" s="21">
        <f t="shared" si="73"/>
        <v>14664.38892090721</v>
      </c>
      <c r="AR73" s="21">
        <f t="shared" si="73"/>
        <v>2719</v>
      </c>
      <c r="AS73" s="21">
        <f t="shared" si="73"/>
        <v>7617.31391038564</v>
      </c>
      <c r="AT73" s="21">
        <f t="shared" si="73"/>
        <v>1997.710097465887</v>
      </c>
      <c r="AU73" s="21">
        <f t="shared" si="73"/>
        <v>3876.473946689596</v>
      </c>
      <c r="AV73" s="21">
        <f t="shared" si="73"/>
        <v>748.6122707147375</v>
      </c>
      <c r="AW73" s="21">
        <f t="shared" si="73"/>
        <v>1568.0518615679548</v>
      </c>
      <c r="AX73" s="21">
        <f t="shared" si="73"/>
        <v>711.2619748146404</v>
      </c>
      <c r="AY73" s="21">
        <f t="shared" si="73"/>
        <v>519.517420191217</v>
      </c>
      <c r="AZ73" s="21"/>
      <c r="BA73" s="21"/>
      <c r="BB73" s="21">
        <f>BB16-BB34-BB51</f>
        <v>3520.3752671375314</v>
      </c>
      <c r="BC73" s="21">
        <f>BC16-BC34-BC51</f>
        <v>704.0750534275063</v>
      </c>
      <c r="BD73" s="21">
        <f>BD16-BD34-BD51</f>
        <v>2082.52</v>
      </c>
      <c r="BE73" s="21"/>
      <c r="BF73" s="21">
        <f aca="true" t="shared" si="74" ref="BF73:BS73">BF16-BF34-BF51</f>
        <v>1117.4830210138648</v>
      </c>
      <c r="BG73" s="21">
        <f t="shared" si="74"/>
        <v>382.9722480509263</v>
      </c>
      <c r="BH73" s="21">
        <f t="shared" si="74"/>
        <v>10.898148148148147</v>
      </c>
      <c r="BI73" s="21">
        <f t="shared" si="74"/>
        <v>11484.966</v>
      </c>
      <c r="BJ73" s="21">
        <f t="shared" si="74"/>
        <v>1627.6270757391655</v>
      </c>
      <c r="BK73" s="21">
        <f t="shared" si="74"/>
        <v>1288.8626536954466</v>
      </c>
      <c r="BL73" s="21">
        <f t="shared" si="74"/>
        <v>139.84806147397833</v>
      </c>
      <c r="BM73" s="21">
        <f t="shared" si="74"/>
        <v>1090</v>
      </c>
      <c r="BN73" s="21">
        <f t="shared" si="74"/>
        <v>62291.63156161834</v>
      </c>
      <c r="BO73" s="21">
        <f t="shared" si="74"/>
        <v>13711</v>
      </c>
      <c r="BP73" s="21">
        <f t="shared" si="74"/>
        <v>243495.33384086977</v>
      </c>
      <c r="BQ73" s="21">
        <f t="shared" si="74"/>
        <v>148015.47332241252</v>
      </c>
      <c r="BR73" s="21">
        <f t="shared" si="74"/>
        <v>1483.6316976494084</v>
      </c>
      <c r="BS73" s="21">
        <f t="shared" si="74"/>
        <v>489.69887847595635</v>
      </c>
      <c r="BT73" s="21">
        <f>BT16-BT34-BT51</f>
        <v>582.8981837233671</v>
      </c>
      <c r="BU73" s="21" t="s">
        <v>131</v>
      </c>
      <c r="BV73" s="21" t="s">
        <v>131</v>
      </c>
      <c r="BW73" s="21">
        <f aca="true" t="shared" si="75" ref="BW73:CT73">BW16-BW34-BW51</f>
        <v>39065</v>
      </c>
      <c r="BX73" s="21">
        <f t="shared" si="75"/>
        <v>4036</v>
      </c>
      <c r="BY73" s="21">
        <f>BY16-BY34-BY51</f>
        <v>1971</v>
      </c>
      <c r="BZ73" s="21">
        <f t="shared" si="75"/>
        <v>242.96</v>
      </c>
      <c r="CA73" s="21">
        <f aca="true" t="shared" si="76" ref="CA73:CF73">CA16-CA34-CA51</f>
        <v>7365.867036111086</v>
      </c>
      <c r="CB73" s="21">
        <f t="shared" si="76"/>
        <v>2741.95050407502</v>
      </c>
      <c r="CC73" s="21">
        <f t="shared" si="76"/>
        <v>597.989205483903</v>
      </c>
      <c r="CD73" s="21">
        <f t="shared" si="76"/>
        <v>3917.929276063431</v>
      </c>
      <c r="CE73" s="21">
        <f t="shared" si="76"/>
        <v>102.99814074388296</v>
      </c>
      <c r="CF73" s="21">
        <f t="shared" si="76"/>
        <v>4.999909744848687</v>
      </c>
      <c r="CG73" s="21">
        <f t="shared" si="75"/>
        <v>19942.36309553691</v>
      </c>
      <c r="CH73" s="21">
        <f>CH16-CH34-CH51</f>
        <v>880</v>
      </c>
      <c r="CI73" s="21">
        <f t="shared" si="75"/>
        <v>95.66113660430639</v>
      </c>
      <c r="CJ73" s="21">
        <f t="shared" si="75"/>
        <v>1866.6420739488465</v>
      </c>
      <c r="CK73" s="21">
        <f t="shared" si="75"/>
        <v>264</v>
      </c>
      <c r="CL73" s="21">
        <f t="shared" si="75"/>
        <v>2834.7819826495574</v>
      </c>
      <c r="CM73" s="21">
        <f t="shared" si="75"/>
        <v>208</v>
      </c>
      <c r="CN73" s="21">
        <f t="shared" si="75"/>
        <v>194</v>
      </c>
      <c r="CO73" s="21">
        <f t="shared" si="75"/>
        <v>911.9264516129032</v>
      </c>
      <c r="CP73" s="21">
        <f t="shared" si="75"/>
        <v>956.3965147114535</v>
      </c>
      <c r="CQ73" s="21">
        <f t="shared" si="75"/>
        <v>269</v>
      </c>
      <c r="CR73" s="21">
        <f t="shared" si="75"/>
        <v>75</v>
      </c>
      <c r="CS73" s="21">
        <f t="shared" si="75"/>
        <v>53</v>
      </c>
      <c r="CT73" s="21">
        <f t="shared" si="75"/>
        <v>4</v>
      </c>
      <c r="CU73" s="21">
        <f>CU16-CU34-CU51</f>
        <v>817</v>
      </c>
      <c r="CV73" s="21">
        <f>CV16-CV34-CV51</f>
        <v>86</v>
      </c>
      <c r="CW73" s="21">
        <f>CW16-CW34-CW51</f>
        <v>12</v>
      </c>
      <c r="CX73" s="21">
        <f>CX16-CX34-CX51</f>
        <v>696</v>
      </c>
      <c r="CY73" s="21">
        <f>CY16-CY34-CY51</f>
        <v>189</v>
      </c>
    </row>
    <row r="74" spans="1:103" ht="12.75">
      <c r="A74" s="20" t="s">
        <v>27</v>
      </c>
      <c r="B74" s="7">
        <f>IF(B$73=0,0,B$73*B67/SUM(B$67:B$70))</f>
        <v>14.641576613060902</v>
      </c>
      <c r="C74" s="7">
        <f aca="true" t="shared" si="77" ref="C74:BH75">IF(C$73=0,0,C$73*C67/SUM(C$67:C$70))</f>
        <v>389.6109206014244</v>
      </c>
      <c r="D74" s="7">
        <f t="shared" si="77"/>
        <v>455.3691856417253</v>
      </c>
      <c r="E74" s="7">
        <f t="shared" si="77"/>
        <v>209.1591833827893</v>
      </c>
      <c r="F74" s="7">
        <f t="shared" si="77"/>
        <v>62.60949113779303</v>
      </c>
      <c r="G74" s="7">
        <f t="shared" si="77"/>
        <v>150.63628007430393</v>
      </c>
      <c r="H74" s="7">
        <f t="shared" si="77"/>
        <v>1040.2188221514816</v>
      </c>
      <c r="I74" s="7">
        <f t="shared" si="77"/>
        <v>47.50046861651908</v>
      </c>
      <c r="J74" s="7">
        <f t="shared" si="77"/>
        <v>16.06368330464716</v>
      </c>
      <c r="K74" s="7">
        <f t="shared" si="77"/>
        <v>12.43912164877662</v>
      </c>
      <c r="L74" s="7">
        <f t="shared" si="77"/>
        <v>244.05175379638786</v>
      </c>
      <c r="M74" s="7">
        <f t="shared" si="77"/>
        <v>99.78157642196064</v>
      </c>
      <c r="N74" s="7">
        <f t="shared" si="77"/>
        <v>4.700676620735306</v>
      </c>
      <c r="O74" s="7">
        <f t="shared" si="77"/>
        <v>1412.396416094302</v>
      </c>
      <c r="P74" s="7">
        <f t="shared" si="77"/>
        <v>165.13418175408643</v>
      </c>
      <c r="Q74" s="7">
        <f t="shared" si="77"/>
        <v>4423.426184098621</v>
      </c>
      <c r="R74" s="7">
        <f t="shared" si="77"/>
        <v>444.38871471694125</v>
      </c>
      <c r="S74" s="7">
        <f t="shared" si="77"/>
        <v>2128.657531617946</v>
      </c>
      <c r="T74" s="7">
        <f t="shared" si="77"/>
        <v>104.46485420705616</v>
      </c>
      <c r="U74" s="7">
        <f t="shared" si="77"/>
        <v>360.6575998036818</v>
      </c>
      <c r="V74" s="7">
        <f t="shared" si="77"/>
        <v>4264.406925189412</v>
      </c>
      <c r="W74" s="7">
        <f t="shared" si="77"/>
        <v>638.3139873591646</v>
      </c>
      <c r="X74" s="7">
        <f t="shared" si="77"/>
        <v>1571.1092477522193</v>
      </c>
      <c r="Y74" s="7">
        <f t="shared" si="77"/>
        <v>510.22617217200303</v>
      </c>
      <c r="Z74" s="7">
        <f t="shared" si="77"/>
        <v>19.5687420799189</v>
      </c>
      <c r="AA74" s="7">
        <f t="shared" si="77"/>
        <v>1120.6839027626788</v>
      </c>
      <c r="AB74" s="7">
        <f t="shared" si="77"/>
        <v>30.760458396961326</v>
      </c>
      <c r="AC74" s="7">
        <f t="shared" si="77"/>
        <v>725.3245634640983</v>
      </c>
      <c r="AD74" s="7">
        <f t="shared" si="77"/>
        <v>4522.365687359441</v>
      </c>
      <c r="AE74" s="7">
        <f t="shared" si="77"/>
        <v>449.0905153746211</v>
      </c>
      <c r="AF74" s="7">
        <f t="shared" si="77"/>
        <v>0</v>
      </c>
      <c r="AG74" s="7">
        <f t="shared" si="77"/>
        <v>0</v>
      </c>
      <c r="AH74" s="7">
        <f t="shared" si="77"/>
        <v>2690.435303658317</v>
      </c>
      <c r="AI74" s="7">
        <f t="shared" si="77"/>
        <v>907.4479340726112</v>
      </c>
      <c r="AJ74" s="7">
        <f t="shared" si="77"/>
        <v>3607.498493413329</v>
      </c>
      <c r="AK74" s="7">
        <f t="shared" si="77"/>
        <v>5317.127695049591</v>
      </c>
      <c r="AL74" s="7">
        <f t="shared" si="77"/>
        <v>1600.2354956282738</v>
      </c>
      <c r="AM74" s="7">
        <f t="shared" si="77"/>
        <v>2313.9648805905604</v>
      </c>
      <c r="AN74" s="7">
        <f t="shared" si="77"/>
        <v>26634.97553097978</v>
      </c>
      <c r="AO74" s="7">
        <f t="shared" si="77"/>
        <v>391.5550874854939</v>
      </c>
      <c r="AP74" s="7">
        <f t="shared" si="77"/>
        <v>156.80829629629633</v>
      </c>
      <c r="AQ74" s="7">
        <f t="shared" si="77"/>
        <v>3713.092178865647</v>
      </c>
      <c r="AR74" s="7">
        <f t="shared" si="77"/>
        <v>1224.2730467266051</v>
      </c>
      <c r="AS74" s="7">
        <f t="shared" si="77"/>
        <v>1539.4715971906094</v>
      </c>
      <c r="AT74" s="7">
        <f t="shared" si="77"/>
        <v>321.7420662768031</v>
      </c>
      <c r="AU74" s="7">
        <f t="shared" si="77"/>
        <v>1543.6649060312</v>
      </c>
      <c r="AV74" s="7">
        <f t="shared" si="77"/>
        <v>305.72082958820204</v>
      </c>
      <c r="AW74" s="7">
        <f t="shared" si="77"/>
        <v>1261.6997275754213</v>
      </c>
      <c r="AX74" s="7">
        <f t="shared" si="77"/>
        <v>559.5418382958692</v>
      </c>
      <c r="AY74" s="7">
        <f t="shared" si="77"/>
        <v>144.67849619186518</v>
      </c>
      <c r="AZ74" s="7"/>
      <c r="BA74" s="7"/>
      <c r="BB74" s="7">
        <f t="shared" si="77"/>
        <v>593.8531531599535</v>
      </c>
      <c r="BC74" s="7">
        <f>IF(BC$73=0,0,BC$73*BC67/SUM(BC$67:BC$70))</f>
        <v>118.77063063199071</v>
      </c>
      <c r="BD74" s="7">
        <f t="shared" si="77"/>
        <v>482.6817785952605</v>
      </c>
      <c r="BE74" s="7"/>
      <c r="BF74" s="7">
        <f t="shared" si="77"/>
        <v>369.052514838558</v>
      </c>
      <c r="BG74" s="7">
        <f t="shared" si="77"/>
        <v>57.315387714756774</v>
      </c>
      <c r="BH74" s="7">
        <f t="shared" si="77"/>
        <v>6.348765432098765</v>
      </c>
      <c r="BI74" s="7">
        <f aca="true" t="shared" si="78" ref="BI74:BS74">IF(BI$73=0,0,BI$73*BI67/SUM(BI$67:BI$70))</f>
        <v>1047.0910158839235</v>
      </c>
      <c r="BJ74" s="7">
        <f t="shared" si="78"/>
        <v>445.09988584029014</v>
      </c>
      <c r="BK74" s="7">
        <f t="shared" si="78"/>
        <v>416.43127937225074</v>
      </c>
      <c r="BL74" s="7">
        <f t="shared" si="78"/>
        <v>55.55675092917863</v>
      </c>
      <c r="BM74" s="7">
        <f t="shared" si="78"/>
        <v>350.36894774082685</v>
      </c>
      <c r="BN74" s="7">
        <f t="shared" si="78"/>
        <v>11551.894205764465</v>
      </c>
      <c r="BO74" s="7">
        <f t="shared" si="78"/>
        <v>2188.7979436448563</v>
      </c>
      <c r="BP74" s="7">
        <f t="shared" si="78"/>
        <v>38458.786350226466</v>
      </c>
      <c r="BQ74" s="7">
        <f t="shared" si="78"/>
        <v>23378.25277898136</v>
      </c>
      <c r="BR74" s="7">
        <f t="shared" si="78"/>
        <v>319.41986050084495</v>
      </c>
      <c r="BS74" s="7">
        <f t="shared" si="78"/>
        <v>105.4301736057766</v>
      </c>
      <c r="BT74" s="7">
        <f>IF(BT$73=0,0,BT$73*BT67/SUM(BT$67:BT$70))</f>
        <v>77.17673768774013</v>
      </c>
      <c r="BU74" s="7" t="s">
        <v>131</v>
      </c>
      <c r="BV74" s="7" t="s">
        <v>131</v>
      </c>
      <c r="BW74" s="7">
        <f aca="true" t="shared" si="79" ref="BW74:CT74">IF(BW$73=0,0,BW$73*BW67/SUM(BW$67:BW$70))</f>
        <v>994.9954422084348</v>
      </c>
      <c r="BX74" s="7">
        <f t="shared" si="79"/>
        <v>0</v>
      </c>
      <c r="BY74" s="7">
        <f>IF(BY$73=0,0,BY$73*BY67/SUM(BY$67:BY$70))</f>
        <v>0</v>
      </c>
      <c r="BZ74" s="7">
        <f t="shared" si="79"/>
        <v>6.199823147877999</v>
      </c>
      <c r="CA74" s="7">
        <f aca="true" t="shared" si="80" ref="CA74:CF74">IF(CA$73=0,0,CA$73*CA67/SUM(CA$67:CA$70))</f>
        <v>1195.7442530032401</v>
      </c>
      <c r="CB74" s="7">
        <f t="shared" si="80"/>
        <v>445.1168533444046</v>
      </c>
      <c r="CC74" s="7">
        <f t="shared" si="80"/>
        <v>97.07508326037708</v>
      </c>
      <c r="CD74" s="7">
        <f t="shared" si="80"/>
        <v>636.0203615621361</v>
      </c>
      <c r="CE74" s="7">
        <f t="shared" si="80"/>
        <v>16.72029026056662</v>
      </c>
      <c r="CF74" s="7">
        <f t="shared" si="80"/>
        <v>0.8116645757556613</v>
      </c>
      <c r="CG74" s="7">
        <f t="shared" si="79"/>
        <v>3149.789646938868</v>
      </c>
      <c r="CH74" s="7">
        <f>IF(CH$73=0,0,CH$73*CH67/SUM(CH$67:CH$70))</f>
        <v>22.413822837410024</v>
      </c>
      <c r="CI74" s="7">
        <f t="shared" si="79"/>
        <v>24.093187433815743</v>
      </c>
      <c r="CJ74" s="7">
        <f t="shared" si="79"/>
        <v>271.071291378088</v>
      </c>
      <c r="CK74" s="7">
        <f t="shared" si="79"/>
        <v>65.27039831549395</v>
      </c>
      <c r="CL74" s="7">
        <f t="shared" si="79"/>
        <v>1055.4686670883789</v>
      </c>
      <c r="CM74" s="7">
        <f t="shared" si="79"/>
        <v>62.34889434889435</v>
      </c>
      <c r="CN74" s="7">
        <f t="shared" si="79"/>
        <v>54.892101804277694</v>
      </c>
      <c r="CO74" s="7">
        <f t="shared" si="79"/>
        <v>314.1006451612903</v>
      </c>
      <c r="CP74" s="7">
        <f t="shared" si="79"/>
        <v>355.0708422780654</v>
      </c>
      <c r="CQ74" s="7">
        <f t="shared" si="79"/>
        <v>73.90162761581112</v>
      </c>
      <c r="CR74" s="7">
        <f t="shared" si="79"/>
        <v>20.454545454545453</v>
      </c>
      <c r="CS74" s="7">
        <f t="shared" si="79"/>
        <v>7.958466453674121</v>
      </c>
      <c r="CT74" s="7">
        <f t="shared" si="79"/>
        <v>0.5919282511210763</v>
      </c>
      <c r="CU74" s="7">
        <f aca="true" t="shared" si="81" ref="CU74:CY77">IF(CU$73=0,0,CU$73*CU67/SUM(CU$67:CU$70))</f>
        <v>277.6233602421796</v>
      </c>
      <c r="CV74" s="7">
        <f t="shared" si="81"/>
        <v>18.45662100456621</v>
      </c>
      <c r="CW74" s="7">
        <f t="shared" si="81"/>
        <v>7.137546468401487</v>
      </c>
      <c r="CX74" s="7">
        <f t="shared" si="81"/>
        <v>268.6151779717932</v>
      </c>
      <c r="CY74" s="7">
        <f t="shared" si="81"/>
        <v>43.962482946794</v>
      </c>
    </row>
    <row r="75" spans="1:103" ht="12.75">
      <c r="A75" s="20" t="s">
        <v>28</v>
      </c>
      <c r="B75" s="7">
        <f>IF(B$73=0,0,B$73*B68/SUM(B$67:B$70))</f>
        <v>0.26068088925330984</v>
      </c>
      <c r="C75" s="7">
        <f aca="true" t="shared" si="82" ref="C75:Q75">IF(C$73=0,0,C$73*C68/SUM(C$67:C$70))</f>
        <v>0</v>
      </c>
      <c r="D75" s="7">
        <f t="shared" si="82"/>
        <v>0.9651741959341358</v>
      </c>
      <c r="E75" s="7">
        <f t="shared" si="82"/>
        <v>5.59813175074184</v>
      </c>
      <c r="F75" s="7">
        <f t="shared" si="82"/>
        <v>0.07318467695826186</v>
      </c>
      <c r="G75" s="7">
        <f t="shared" si="82"/>
        <v>1.6979934952014935</v>
      </c>
      <c r="H75" s="7">
        <f t="shared" si="82"/>
        <v>6.228431404322676</v>
      </c>
      <c r="I75" s="7">
        <f t="shared" si="82"/>
        <v>3.348355833444466</v>
      </c>
      <c r="J75" s="7">
        <f t="shared" si="82"/>
        <v>0.6510327022375215</v>
      </c>
      <c r="K75" s="7">
        <f t="shared" si="82"/>
        <v>0.020969524020189853</v>
      </c>
      <c r="L75" s="7">
        <f t="shared" si="82"/>
        <v>0.9853021116003234</v>
      </c>
      <c r="M75" s="7">
        <f t="shared" si="82"/>
        <v>0.4028448737532572</v>
      </c>
      <c r="N75" s="7">
        <f t="shared" si="82"/>
        <v>0.011564874350787091</v>
      </c>
      <c r="O75" s="7">
        <f t="shared" si="82"/>
        <v>20.96209180424573</v>
      </c>
      <c r="P75" s="7">
        <f t="shared" si="82"/>
        <v>2.524158159707486</v>
      </c>
      <c r="Q75" s="7">
        <f t="shared" si="82"/>
        <v>203.96750773477802</v>
      </c>
      <c r="R75" s="7">
        <f t="shared" si="77"/>
        <v>20.49109781284754</v>
      </c>
      <c r="S75" s="7">
        <f t="shared" si="77"/>
        <v>150.17870289793794</v>
      </c>
      <c r="T75" s="7">
        <f t="shared" si="77"/>
        <v>0.21422001130191617</v>
      </c>
      <c r="U75" s="7">
        <f t="shared" si="77"/>
        <v>15.260883561940915</v>
      </c>
      <c r="V75" s="7">
        <f t="shared" si="77"/>
        <v>78.07152685477622</v>
      </c>
      <c r="W75" s="7">
        <f t="shared" si="77"/>
        <v>11.686067600989283</v>
      </c>
      <c r="X75" s="7">
        <f t="shared" si="77"/>
        <v>23.900454988435822</v>
      </c>
      <c r="Y75" s="7">
        <f t="shared" si="77"/>
        <v>0.11982765903522852</v>
      </c>
      <c r="Z75" s="7">
        <f t="shared" si="77"/>
        <v>0.004595759060572781</v>
      </c>
      <c r="AA75" s="7">
        <f t="shared" si="77"/>
        <v>40.718770736422904</v>
      </c>
      <c r="AB75" s="7">
        <f t="shared" si="77"/>
        <v>0.030591695249913994</v>
      </c>
      <c r="AC75" s="7">
        <f t="shared" si="77"/>
        <v>0</v>
      </c>
      <c r="AD75" s="7">
        <f t="shared" si="77"/>
        <v>0</v>
      </c>
      <c r="AE75" s="7">
        <f t="shared" si="77"/>
        <v>0</v>
      </c>
      <c r="AF75" s="7">
        <f t="shared" si="77"/>
        <v>0</v>
      </c>
      <c r="AG75" s="7">
        <f t="shared" si="77"/>
        <v>0</v>
      </c>
      <c r="AH75" s="7">
        <f t="shared" si="77"/>
        <v>0</v>
      </c>
      <c r="AI75" s="7">
        <f t="shared" si="77"/>
        <v>0</v>
      </c>
      <c r="AJ75" s="7">
        <f t="shared" si="77"/>
        <v>0</v>
      </c>
      <c r="AK75" s="7">
        <f t="shared" si="77"/>
        <v>0</v>
      </c>
      <c r="AL75" s="7">
        <f t="shared" si="77"/>
        <v>0</v>
      </c>
      <c r="AM75" s="7">
        <f t="shared" si="77"/>
        <v>0</v>
      </c>
      <c r="AN75" s="7">
        <f t="shared" si="77"/>
        <v>0</v>
      </c>
      <c r="AO75" s="7">
        <f t="shared" si="77"/>
        <v>0</v>
      </c>
      <c r="AP75" s="7">
        <f t="shared" si="77"/>
        <v>0</v>
      </c>
      <c r="AQ75" s="7">
        <f t="shared" si="77"/>
        <v>0</v>
      </c>
      <c r="AR75" s="7">
        <f t="shared" si="77"/>
        <v>0</v>
      </c>
      <c r="AS75" s="7">
        <f t="shared" si="77"/>
        <v>0</v>
      </c>
      <c r="AT75" s="7">
        <f t="shared" si="77"/>
        <v>0</v>
      </c>
      <c r="AU75" s="7">
        <f t="shared" si="77"/>
        <v>0</v>
      </c>
      <c r="AV75" s="7">
        <f t="shared" si="77"/>
        <v>0</v>
      </c>
      <c r="AW75" s="7">
        <f t="shared" si="77"/>
        <v>0</v>
      </c>
      <c r="AX75" s="7">
        <f t="shared" si="77"/>
        <v>0</v>
      </c>
      <c r="AY75" s="7">
        <f t="shared" si="77"/>
        <v>0</v>
      </c>
      <c r="AZ75" s="7"/>
      <c r="BA75" s="7"/>
      <c r="BB75" s="7">
        <f t="shared" si="77"/>
        <v>0</v>
      </c>
      <c r="BC75" s="7">
        <f>IF(BC$73=0,0,BC$73*BC68/SUM(BC$67:BC$70))</f>
        <v>0</v>
      </c>
      <c r="BD75" s="7">
        <f t="shared" si="77"/>
        <v>0</v>
      </c>
      <c r="BE75" s="7"/>
      <c r="BF75" s="7">
        <f t="shared" si="77"/>
        <v>0</v>
      </c>
      <c r="BG75" s="7">
        <f t="shared" si="77"/>
        <v>0</v>
      </c>
      <c r="BH75" s="7">
        <f t="shared" si="77"/>
        <v>0</v>
      </c>
      <c r="BI75" s="7">
        <f aca="true" t="shared" si="83" ref="BI75:BS75">IF(BI$73=0,0,BI$73*BI68/SUM(BI$67:BI$70))</f>
        <v>5.2991577200973845</v>
      </c>
      <c r="BJ75" s="7">
        <f t="shared" si="83"/>
        <v>0</v>
      </c>
      <c r="BK75" s="7">
        <f t="shared" si="83"/>
        <v>0</v>
      </c>
      <c r="BL75" s="7">
        <f t="shared" si="83"/>
        <v>0</v>
      </c>
      <c r="BM75" s="7">
        <f t="shared" si="83"/>
        <v>0</v>
      </c>
      <c r="BN75" s="7">
        <f t="shared" si="83"/>
        <v>0</v>
      </c>
      <c r="BO75" s="7">
        <f t="shared" si="83"/>
        <v>0</v>
      </c>
      <c r="BP75" s="7">
        <f t="shared" si="83"/>
        <v>0.11873477207893199</v>
      </c>
      <c r="BQ75" s="7">
        <f t="shared" si="83"/>
        <v>0.07217626396314154</v>
      </c>
      <c r="BR75" s="7">
        <f t="shared" si="83"/>
        <v>0</v>
      </c>
      <c r="BS75" s="7">
        <f t="shared" si="83"/>
        <v>0</v>
      </c>
      <c r="BT75" s="7">
        <f>IF(BT$73=0,0,BT$73*BT68/SUM(BT$67:BT$70))</f>
        <v>0</v>
      </c>
      <c r="BU75" s="7" t="s">
        <v>131</v>
      </c>
      <c r="BV75" s="7" t="s">
        <v>131</v>
      </c>
      <c r="BW75" s="7">
        <f aca="true" t="shared" si="84" ref="BW75:CT75">IF(BW$73=0,0,BW$73*BW68/SUM(BW$67:BW$70))</f>
        <v>0</v>
      </c>
      <c r="BX75" s="7">
        <f t="shared" si="84"/>
        <v>0</v>
      </c>
      <c r="BY75" s="7">
        <f>IF(BY$73=0,0,BY$73*BY68/SUM(BY$67:BY$70))</f>
        <v>0</v>
      </c>
      <c r="BZ75" s="7">
        <f t="shared" si="84"/>
        <v>0</v>
      </c>
      <c r="CA75" s="7">
        <f aca="true" t="shared" si="85" ref="CA75:CF75">IF(CA$73=0,0,CA$73*CA68/SUM(CA$67:CA$70))</f>
        <v>0</v>
      </c>
      <c r="CB75" s="7">
        <f t="shared" si="85"/>
        <v>0</v>
      </c>
      <c r="CC75" s="7">
        <f t="shared" si="85"/>
        <v>0</v>
      </c>
      <c r="CD75" s="7">
        <f t="shared" si="85"/>
        <v>0</v>
      </c>
      <c r="CE75" s="7">
        <f t="shared" si="85"/>
        <v>0</v>
      </c>
      <c r="CF75" s="7">
        <f t="shared" si="85"/>
        <v>0</v>
      </c>
      <c r="CG75" s="7">
        <f t="shared" si="84"/>
        <v>0.00972442428162229</v>
      </c>
      <c r="CH75" s="7">
        <f>IF(CH$73=0,0,CH$73*CH68/SUM(CH$67:CH$70))</f>
        <v>0</v>
      </c>
      <c r="CI75" s="7">
        <f t="shared" si="84"/>
        <v>0</v>
      </c>
      <c r="CJ75" s="7">
        <f t="shared" si="84"/>
        <v>0</v>
      </c>
      <c r="CK75" s="7">
        <f t="shared" si="84"/>
        <v>0</v>
      </c>
      <c r="CL75" s="7">
        <f t="shared" si="84"/>
        <v>7.613420386770288</v>
      </c>
      <c r="CM75" s="7">
        <f t="shared" si="84"/>
        <v>0</v>
      </c>
      <c r="CN75" s="7">
        <f t="shared" si="84"/>
        <v>0</v>
      </c>
      <c r="CO75" s="7">
        <f t="shared" si="84"/>
        <v>0</v>
      </c>
      <c r="CP75" s="7">
        <f t="shared" si="84"/>
        <v>0.37012249021341076</v>
      </c>
      <c r="CQ75" s="7">
        <f t="shared" si="84"/>
        <v>0</v>
      </c>
      <c r="CR75" s="7">
        <f t="shared" si="84"/>
        <v>0</v>
      </c>
      <c r="CS75" s="7">
        <f t="shared" si="84"/>
        <v>0</v>
      </c>
      <c r="CT75" s="7">
        <f t="shared" si="84"/>
        <v>0</v>
      </c>
      <c r="CU75" s="7">
        <f t="shared" si="81"/>
        <v>0</v>
      </c>
      <c r="CV75" s="7">
        <f t="shared" si="81"/>
        <v>0</v>
      </c>
      <c r="CW75" s="7">
        <f t="shared" si="81"/>
        <v>0</v>
      </c>
      <c r="CX75" s="7">
        <f t="shared" si="81"/>
        <v>0</v>
      </c>
      <c r="CY75" s="7">
        <f t="shared" si="81"/>
        <v>0</v>
      </c>
    </row>
    <row r="76" spans="1:103" ht="12.75">
      <c r="A76" s="20" t="s">
        <v>29</v>
      </c>
      <c r="B76" s="7">
        <f>IF(B$73=0,0,B$73*B69/SUM(B$67:B$70))</f>
        <v>0.6571330749927184</v>
      </c>
      <c r="C76" s="7">
        <f aca="true" t="shared" si="86" ref="C76:BH77">IF(C$73=0,0,C$73*C69/SUM(C$67:C$70))</f>
        <v>19.17567924030599</v>
      </c>
      <c r="D76" s="7">
        <f t="shared" si="86"/>
        <v>8.493532924220396</v>
      </c>
      <c r="E76" s="7">
        <f t="shared" si="86"/>
        <v>3.1641614243323444</v>
      </c>
      <c r="F76" s="7">
        <f t="shared" si="86"/>
        <v>0.7684391080617495</v>
      </c>
      <c r="G76" s="7">
        <f t="shared" si="86"/>
        <v>23.377731871434847</v>
      </c>
      <c r="H76" s="7">
        <f t="shared" si="86"/>
        <v>20.73784547121073</v>
      </c>
      <c r="I76" s="7">
        <f t="shared" si="86"/>
        <v>0.346381637942531</v>
      </c>
      <c r="J76" s="7">
        <f t="shared" si="86"/>
        <v>0.24870912220309813</v>
      </c>
      <c r="K76" s="7">
        <f t="shared" si="86"/>
        <v>4.038730326288565</v>
      </c>
      <c r="L76" s="7">
        <f t="shared" si="86"/>
        <v>20.287117836283585</v>
      </c>
      <c r="M76" s="7">
        <f t="shared" si="86"/>
        <v>8.294472657022194</v>
      </c>
      <c r="N76" s="7">
        <f t="shared" si="86"/>
        <v>1.8219125131086127</v>
      </c>
      <c r="O76" s="7">
        <f t="shared" si="86"/>
        <v>129.13683716442742</v>
      </c>
      <c r="P76" s="7">
        <f t="shared" si="86"/>
        <v>153.24351934885283</v>
      </c>
      <c r="Q76" s="7">
        <f t="shared" si="86"/>
        <v>717.539900652642</v>
      </c>
      <c r="R76" s="7">
        <f t="shared" si="86"/>
        <v>72.08589472011863</v>
      </c>
      <c r="S76" s="7">
        <f t="shared" si="86"/>
        <v>141.60448629649855</v>
      </c>
      <c r="T76" s="7">
        <f t="shared" si="86"/>
        <v>37.013492387557164</v>
      </c>
      <c r="U76" s="7">
        <f t="shared" si="86"/>
        <v>105.63392840530976</v>
      </c>
      <c r="V76" s="7">
        <f t="shared" si="86"/>
        <v>3819.666133320109</v>
      </c>
      <c r="W76" s="7">
        <f t="shared" si="86"/>
        <v>571.7433544013924</v>
      </c>
      <c r="X76" s="7">
        <f t="shared" si="86"/>
        <v>180.33979673092483</v>
      </c>
      <c r="Y76" s="7">
        <f t="shared" si="86"/>
        <v>452.1097575399172</v>
      </c>
      <c r="Z76" s="7">
        <f t="shared" si="86"/>
        <v>17.3397989355411</v>
      </c>
      <c r="AA76" s="7">
        <f t="shared" si="86"/>
        <v>327.2008426254111</v>
      </c>
      <c r="AB76" s="7">
        <f t="shared" si="86"/>
        <v>1.1810928098184703</v>
      </c>
      <c r="AC76" s="7">
        <f t="shared" si="86"/>
        <v>1.115026231305301</v>
      </c>
      <c r="AD76" s="7">
        <f t="shared" si="86"/>
        <v>14.012494199121837</v>
      </c>
      <c r="AE76" s="7">
        <f t="shared" si="86"/>
        <v>0</v>
      </c>
      <c r="AF76" s="7">
        <f t="shared" si="86"/>
        <v>0</v>
      </c>
      <c r="AG76" s="7">
        <f t="shared" si="86"/>
        <v>3387</v>
      </c>
      <c r="AH76" s="7">
        <f t="shared" si="86"/>
        <v>4.99107947377906</v>
      </c>
      <c r="AI76" s="7">
        <f t="shared" si="86"/>
        <v>3504.464036153729</v>
      </c>
      <c r="AJ76" s="7">
        <f t="shared" si="86"/>
        <v>7000.306029649207</v>
      </c>
      <c r="AK76" s="7">
        <f t="shared" si="86"/>
        <v>20497.558025351005</v>
      </c>
      <c r="AL76" s="7">
        <f t="shared" si="86"/>
        <v>5130.137146726683</v>
      </c>
      <c r="AM76" s="7">
        <f t="shared" si="86"/>
        <v>2842.5823003816513</v>
      </c>
      <c r="AN76" s="7">
        <f t="shared" si="86"/>
        <v>6515.847601136572</v>
      </c>
      <c r="AO76" s="7">
        <f t="shared" si="86"/>
        <v>49.74268865432168</v>
      </c>
      <c r="AP76" s="7">
        <f t="shared" si="86"/>
        <v>408.8580740740742</v>
      </c>
      <c r="AQ76" s="7">
        <f t="shared" si="86"/>
        <v>10130.342475505982</v>
      </c>
      <c r="AR76" s="7">
        <f t="shared" si="86"/>
        <v>1441.4452956819046</v>
      </c>
      <c r="AS76" s="7">
        <f t="shared" si="86"/>
        <v>6013.533751707094</v>
      </c>
      <c r="AT76" s="7">
        <f t="shared" si="86"/>
        <v>1664.5498635477584</v>
      </c>
      <c r="AU76" s="7">
        <f t="shared" si="86"/>
        <v>2192.9728534578057</v>
      </c>
      <c r="AV76" s="7">
        <f t="shared" si="86"/>
        <v>426.9035587070142</v>
      </c>
      <c r="AW76" s="7">
        <f t="shared" si="86"/>
        <v>287.3653516295026</v>
      </c>
      <c r="AX76" s="7">
        <f t="shared" si="86"/>
        <v>141.76297516770626</v>
      </c>
      <c r="AY76" s="7">
        <f t="shared" si="86"/>
        <v>350.2971965645762</v>
      </c>
      <c r="AZ76" s="7"/>
      <c r="BA76" s="7"/>
      <c r="BB76" s="7">
        <f t="shared" si="86"/>
        <v>2799.3040412556093</v>
      </c>
      <c r="BC76" s="7">
        <f>IF(BC$73=0,0,BC$73*BC69/SUM(BC$67:BC$70))</f>
        <v>559.8608082511219</v>
      </c>
      <c r="BD76" s="7">
        <f t="shared" si="86"/>
        <v>1579.2606647275215</v>
      </c>
      <c r="BE76" s="7"/>
      <c r="BF76" s="7">
        <f t="shared" si="86"/>
        <v>725.750793866964</v>
      </c>
      <c r="BG76" s="7">
        <f t="shared" si="86"/>
        <v>315.41314226352733</v>
      </c>
      <c r="BH76" s="7">
        <f t="shared" si="86"/>
        <v>3.666666666666666</v>
      </c>
      <c r="BI76" s="7">
        <f aca="true" t="shared" si="87" ref="BI76:BS76">IF(BI$73=0,0,BI$73*BI69/SUM(BI$67:BI$70))</f>
        <v>8254.509255399356</v>
      </c>
      <c r="BJ76" s="7">
        <f t="shared" si="87"/>
        <v>1121.8918305434981</v>
      </c>
      <c r="BK76" s="7">
        <f t="shared" si="87"/>
        <v>833.2983386517559</v>
      </c>
      <c r="BL76" s="7">
        <f t="shared" si="87"/>
        <v>75.41596021983824</v>
      </c>
      <c r="BM76" s="7">
        <f t="shared" si="87"/>
        <v>739.6310522591732</v>
      </c>
      <c r="BN76" s="7">
        <f t="shared" si="87"/>
        <v>44502.44399273675</v>
      </c>
      <c r="BO76" s="7">
        <f t="shared" si="87"/>
        <v>10281.590340542285</v>
      </c>
      <c r="BP76" s="7">
        <f t="shared" si="87"/>
        <v>185155.83472329107</v>
      </c>
      <c r="BQ76" s="7">
        <f t="shared" si="87"/>
        <v>112552.17125797067</v>
      </c>
      <c r="BR76" s="7">
        <f t="shared" si="87"/>
        <v>1088.4907420494699</v>
      </c>
      <c r="BS76" s="7">
        <f t="shared" si="87"/>
        <v>359.2756183745583</v>
      </c>
      <c r="BT76" s="7">
        <f>IF(BT$73=0,0,BT$73*BT69/SUM(BT$67:BT$70))</f>
        <v>173.59675165909883</v>
      </c>
      <c r="BU76" s="7" t="s">
        <v>131</v>
      </c>
      <c r="BV76" s="7" t="s">
        <v>131</v>
      </c>
      <c r="BW76" s="7">
        <f aca="true" t="shared" si="88" ref="BW76:CT76">IF(BW$73=0,0,BW$73*BW69/SUM(BW$67:BW$70))</f>
        <v>36155.72507894013</v>
      </c>
      <c r="BX76" s="7">
        <f t="shared" si="88"/>
        <v>3936.0422057177025</v>
      </c>
      <c r="BY76" s="7">
        <f>IF(BY$73=0,0,BY$73*BY69/SUM(BY$67:BY$70))</f>
        <v>1922.1851306911772</v>
      </c>
      <c r="BZ76" s="7">
        <f t="shared" si="88"/>
        <v>236.76017685212202</v>
      </c>
      <c r="CA76" s="7">
        <f aca="true" t="shared" si="89" ref="CA76:CF76">IF(CA$73=0,0,CA$73*CA69/SUM(CA$67:CA$70))</f>
        <v>3393.637336750995</v>
      </c>
      <c r="CB76" s="7">
        <f t="shared" si="89"/>
        <v>1263.2844932624528</v>
      </c>
      <c r="CC76" s="7">
        <f t="shared" si="89"/>
        <v>275.5084343438902</v>
      </c>
      <c r="CD76" s="7">
        <f t="shared" si="89"/>
        <v>1805.087033042411</v>
      </c>
      <c r="CE76" s="7">
        <f t="shared" si="89"/>
        <v>47.45379387528543</v>
      </c>
      <c r="CF76" s="7">
        <f t="shared" si="89"/>
        <v>2.303582226955603</v>
      </c>
      <c r="CG76" s="7">
        <f t="shared" si="88"/>
        <v>15164.33529573177</v>
      </c>
      <c r="CH76" s="7">
        <f>IF(CH$73=0,0,CH$73*CH69/SUM(CH$67:CH$70))</f>
        <v>814.464048879235</v>
      </c>
      <c r="CI76" s="7">
        <f t="shared" si="88"/>
        <v>71.12742675608895</v>
      </c>
      <c r="CJ76" s="7">
        <f t="shared" si="88"/>
        <v>1569.5160598789332</v>
      </c>
      <c r="CK76" s="7">
        <f t="shared" si="88"/>
        <v>198.17371468678715</v>
      </c>
      <c r="CL76" s="7">
        <f t="shared" si="88"/>
        <v>1723.4297740827762</v>
      </c>
      <c r="CM76" s="7">
        <f t="shared" si="88"/>
        <v>145.65110565110564</v>
      </c>
      <c r="CN76" s="7">
        <f t="shared" si="88"/>
        <v>139.1078981957223</v>
      </c>
      <c r="CO76" s="7">
        <f t="shared" si="88"/>
        <v>596.6490322580645</v>
      </c>
      <c r="CP76" s="7">
        <f t="shared" si="88"/>
        <v>587.1376436418741</v>
      </c>
      <c r="CQ76" s="7">
        <f t="shared" si="88"/>
        <v>193.27007690931856</v>
      </c>
      <c r="CR76" s="7">
        <f t="shared" si="88"/>
        <v>53.697788697788695</v>
      </c>
      <c r="CS76" s="7">
        <f t="shared" si="88"/>
        <v>45.04153354632588</v>
      </c>
      <c r="CT76" s="7">
        <f t="shared" si="88"/>
        <v>3.3542600896860986</v>
      </c>
      <c r="CU76" s="7">
        <f t="shared" si="81"/>
        <v>527.4225529767912</v>
      </c>
      <c r="CV76" s="7">
        <f t="shared" si="81"/>
        <v>67.28158295281582</v>
      </c>
      <c r="CW76" s="7">
        <f t="shared" si="81"/>
        <v>4.840148698884758</v>
      </c>
      <c r="CX76" s="7">
        <f t="shared" si="81"/>
        <v>424.73606447280054</v>
      </c>
      <c r="CY76" s="7">
        <f t="shared" si="81"/>
        <v>139.62278308321964</v>
      </c>
    </row>
    <row r="77" spans="1:103" ht="12.75">
      <c r="A77" s="20" t="s">
        <v>30</v>
      </c>
      <c r="B77" s="7">
        <f>IF(B$73=0,0,B$73*B70/SUM(B$67:B$70))</f>
        <v>2.5470695220792146</v>
      </c>
      <c r="C77" s="7">
        <f t="shared" si="86"/>
        <v>0.5302031126351886</v>
      </c>
      <c r="D77" s="7">
        <f t="shared" si="86"/>
        <v>0.5791045175604815</v>
      </c>
      <c r="E77" s="7">
        <f t="shared" si="86"/>
        <v>0.8113234421364985</v>
      </c>
      <c r="F77" s="7">
        <f t="shared" si="86"/>
        <v>0.03659233847913093</v>
      </c>
      <c r="G77" s="7">
        <f t="shared" si="86"/>
        <v>88.75048143669234</v>
      </c>
      <c r="H77" s="7">
        <f t="shared" si="86"/>
        <v>1.6986631102698206</v>
      </c>
      <c r="I77" s="7">
        <f t="shared" si="86"/>
        <v>1.1546054598084365</v>
      </c>
      <c r="J77" s="7">
        <f t="shared" si="86"/>
        <v>0.02925989672977625</v>
      </c>
      <c r="K77" s="7">
        <f t="shared" si="86"/>
        <v>34.486479203604226</v>
      </c>
      <c r="L77" s="7">
        <f t="shared" si="86"/>
        <v>15.840626255728278</v>
      </c>
      <c r="M77" s="7">
        <f t="shared" si="86"/>
        <v>6.476506047263905</v>
      </c>
      <c r="N77" s="7">
        <f t="shared" si="86"/>
        <v>23.934841877532826</v>
      </c>
      <c r="O77" s="7">
        <f t="shared" si="86"/>
        <v>62.02363788992872</v>
      </c>
      <c r="P77" s="7">
        <f t="shared" si="86"/>
        <v>100.52824935231715</v>
      </c>
      <c r="Q77" s="7">
        <f t="shared" si="86"/>
        <v>348.68277217900135</v>
      </c>
      <c r="R77" s="7">
        <f t="shared" si="86"/>
        <v>35.0295636286607</v>
      </c>
      <c r="S77" s="7">
        <f t="shared" si="86"/>
        <v>28.234289010800325</v>
      </c>
      <c r="T77" s="7">
        <f t="shared" si="86"/>
        <v>403.7674656499725</v>
      </c>
      <c r="U77" s="7">
        <f t="shared" si="86"/>
        <v>322.5053908988295</v>
      </c>
      <c r="V77" s="7">
        <f t="shared" si="86"/>
        <v>901.4925878701082</v>
      </c>
      <c r="W77" s="7">
        <f t="shared" si="86"/>
        <v>134.93912246954292</v>
      </c>
      <c r="X77" s="7">
        <f t="shared" si="86"/>
        <v>287.00298428262187</v>
      </c>
      <c r="Y77" s="7">
        <f t="shared" si="86"/>
        <v>5980.47863478922</v>
      </c>
      <c r="Z77" s="7">
        <f t="shared" si="86"/>
        <v>229.3697389541269</v>
      </c>
      <c r="AA77" s="7">
        <f t="shared" si="86"/>
        <v>87.3190934670521</v>
      </c>
      <c r="AB77" s="7">
        <f t="shared" si="86"/>
        <v>0</v>
      </c>
      <c r="AC77" s="7">
        <f t="shared" si="86"/>
        <v>2833.560410304596</v>
      </c>
      <c r="AD77" s="7">
        <f t="shared" si="86"/>
        <v>4.003569771177667</v>
      </c>
      <c r="AE77" s="7">
        <f t="shared" si="86"/>
        <v>0</v>
      </c>
      <c r="AF77" s="7">
        <f t="shared" si="86"/>
        <v>0</v>
      </c>
      <c r="AG77" s="7">
        <f t="shared" si="86"/>
        <v>0</v>
      </c>
      <c r="AH77" s="7">
        <f t="shared" si="86"/>
        <v>0</v>
      </c>
      <c r="AI77" s="7">
        <f t="shared" si="86"/>
        <v>3516.0859030837</v>
      </c>
      <c r="AJ77" s="7">
        <f t="shared" si="86"/>
        <v>216.70275615856212</v>
      </c>
      <c r="AK77" s="7">
        <f t="shared" si="86"/>
        <v>427.70440630378846</v>
      </c>
      <c r="AL77" s="7">
        <f t="shared" si="86"/>
        <v>125.66288912346393</v>
      </c>
      <c r="AM77" s="7">
        <f t="shared" si="86"/>
        <v>67.29598249009592</v>
      </c>
      <c r="AN77" s="7">
        <f t="shared" si="86"/>
        <v>825.622960403933</v>
      </c>
      <c r="AO77" s="7">
        <f t="shared" si="86"/>
        <v>5.43440856909256</v>
      </c>
      <c r="AP77" s="7">
        <f t="shared" si="86"/>
        <v>7.313185185185187</v>
      </c>
      <c r="AQ77" s="7">
        <f t="shared" si="86"/>
        <v>820.9542665355798</v>
      </c>
      <c r="AR77" s="7">
        <f t="shared" si="86"/>
        <v>53.281657591490436</v>
      </c>
      <c r="AS77" s="7">
        <f t="shared" si="86"/>
        <v>64.30856148793653</v>
      </c>
      <c r="AT77" s="7">
        <f t="shared" si="86"/>
        <v>11.418167641325537</v>
      </c>
      <c r="AU77" s="7">
        <f t="shared" si="86"/>
        <v>139.8361872005896</v>
      </c>
      <c r="AV77" s="7">
        <f t="shared" si="86"/>
        <v>15.98788241952129</v>
      </c>
      <c r="AW77" s="7">
        <f t="shared" si="86"/>
        <v>18.986782363030976</v>
      </c>
      <c r="AX77" s="7">
        <f t="shared" si="86"/>
        <v>9.957161351065082</v>
      </c>
      <c r="AY77" s="7">
        <f t="shared" si="86"/>
        <v>24.541727434775563</v>
      </c>
      <c r="AZ77" s="7"/>
      <c r="BA77" s="7"/>
      <c r="BB77" s="7">
        <f t="shared" si="86"/>
        <v>127.21807272196857</v>
      </c>
      <c r="BC77" s="7">
        <f>IF(BC$73=0,0,BC$73*BC70/SUM(BC$67:BC$70))</f>
        <v>25.443614544393714</v>
      </c>
      <c r="BD77" s="7">
        <f t="shared" si="86"/>
        <v>20.577556677217895</v>
      </c>
      <c r="BE77" s="7"/>
      <c r="BF77" s="7">
        <f t="shared" si="86"/>
        <v>22.679712308342626</v>
      </c>
      <c r="BG77" s="7">
        <f t="shared" si="86"/>
        <v>10.243718072642201</v>
      </c>
      <c r="BH77" s="7">
        <f t="shared" si="86"/>
        <v>0.8827160493827161</v>
      </c>
      <c r="BI77" s="7">
        <f aca="true" t="shared" si="90" ref="BI77:BS77">IF(BI$73=0,0,BI$73*BI70/SUM(BI$67:BI$70))</f>
        <v>2178.066570996623</v>
      </c>
      <c r="BJ77" s="7">
        <f t="shared" si="90"/>
        <v>60.63535935537732</v>
      </c>
      <c r="BK77" s="7">
        <f t="shared" si="90"/>
        <v>39.133035671440055</v>
      </c>
      <c r="BL77" s="7">
        <f t="shared" si="90"/>
        <v>8.875350324961458</v>
      </c>
      <c r="BM77" s="7">
        <f t="shared" si="90"/>
        <v>0</v>
      </c>
      <c r="BN77" s="7">
        <f t="shared" si="90"/>
        <v>6237.293363117125</v>
      </c>
      <c r="BO77" s="7">
        <f t="shared" si="90"/>
        <v>1240.6117158128584</v>
      </c>
      <c r="BP77" s="7">
        <f t="shared" si="90"/>
        <v>19880.594032580135</v>
      </c>
      <c r="BQ77" s="7">
        <f t="shared" si="90"/>
        <v>12084.97710919653</v>
      </c>
      <c r="BR77" s="7">
        <f t="shared" si="90"/>
        <v>75.72109509909355</v>
      </c>
      <c r="BS77" s="7">
        <f t="shared" si="90"/>
        <v>24.993086495621444</v>
      </c>
      <c r="BT77" s="7">
        <f>IF(BT$73=0,0,BT$73*BT70/SUM(BT$67:BT$70))</f>
        <v>332.1246943765281</v>
      </c>
      <c r="BU77" s="7" t="s">
        <v>131</v>
      </c>
      <c r="BV77" s="7" t="s">
        <v>131</v>
      </c>
      <c r="BW77" s="7">
        <f aca="true" t="shared" si="91" ref="BW77:CT77">IF(BW$73=0,0,BW$73*BW70/SUM(BW$67:BW$70))</f>
        <v>1914.2794788514366</v>
      </c>
      <c r="BX77" s="7">
        <f t="shared" si="91"/>
        <v>99.95779428229763</v>
      </c>
      <c r="BY77" s="7">
        <f>IF(BY$73=0,0,BY$73*BY70/SUM(BY$67:BY$70))</f>
        <v>48.81486930882275</v>
      </c>
      <c r="BZ77" s="7">
        <f t="shared" si="91"/>
        <v>0</v>
      </c>
      <c r="CA77" s="7">
        <f aca="true" t="shared" si="92" ref="CA77:CF77">IF(CA$73=0,0,CA$73*CA70/SUM(CA$67:CA$70))</f>
        <v>2776.485446356851</v>
      </c>
      <c r="CB77" s="7">
        <f t="shared" si="92"/>
        <v>1033.5491574681625</v>
      </c>
      <c r="CC77" s="7">
        <f t="shared" si="92"/>
        <v>225.40568787963574</v>
      </c>
      <c r="CD77" s="7">
        <f t="shared" si="92"/>
        <v>1476.8218814588843</v>
      </c>
      <c r="CE77" s="7">
        <f t="shared" si="92"/>
        <v>38.8240566080309</v>
      </c>
      <c r="CF77" s="7">
        <f t="shared" si="92"/>
        <v>1.8846629421374226</v>
      </c>
      <c r="CG77" s="7">
        <f t="shared" si="91"/>
        <v>1628.2284284419914</v>
      </c>
      <c r="CH77" s="7">
        <f>IF(CH$73=0,0,CH$73*CH70/SUM(CH$67:CH$70))</f>
        <v>43.122128283355025</v>
      </c>
      <c r="CI77" s="7">
        <f t="shared" si="91"/>
        <v>0.4405224144016943</v>
      </c>
      <c r="CJ77" s="7">
        <f t="shared" si="91"/>
        <v>26.05472269182527</v>
      </c>
      <c r="CK77" s="7">
        <f t="shared" si="91"/>
        <v>0.555886997718898</v>
      </c>
      <c r="CL77" s="7">
        <f t="shared" si="91"/>
        <v>48.27012109163203</v>
      </c>
      <c r="CM77" s="7">
        <f t="shared" si="91"/>
        <v>0</v>
      </c>
      <c r="CN77" s="7">
        <f t="shared" si="91"/>
        <v>0</v>
      </c>
      <c r="CO77" s="7">
        <f t="shared" si="91"/>
        <v>1.176774193548387</v>
      </c>
      <c r="CP77" s="7">
        <f t="shared" si="91"/>
        <v>13.81790630130067</v>
      </c>
      <c r="CQ77" s="7">
        <f t="shared" si="91"/>
        <v>1.8282954748703273</v>
      </c>
      <c r="CR77" s="7">
        <f t="shared" si="91"/>
        <v>0.8476658476658476</v>
      </c>
      <c r="CS77" s="7">
        <f t="shared" si="91"/>
        <v>0</v>
      </c>
      <c r="CT77" s="7">
        <f t="shared" si="91"/>
        <v>0.053811659192825115</v>
      </c>
      <c r="CU77" s="7">
        <f t="shared" si="81"/>
        <v>11.954086781029263</v>
      </c>
      <c r="CV77" s="7">
        <f t="shared" si="81"/>
        <v>0.2617960426179604</v>
      </c>
      <c r="CW77" s="7">
        <f t="shared" si="81"/>
        <v>0.022304832713754646</v>
      </c>
      <c r="CX77" s="7">
        <f t="shared" si="81"/>
        <v>2.6487575554063127</v>
      </c>
      <c r="CY77" s="7">
        <f t="shared" si="81"/>
        <v>5.414733969986357</v>
      </c>
    </row>
    <row r="78" spans="1:103" ht="12.75">
      <c r="A78" s="2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</row>
    <row r="79" spans="1:256" ht="12.75">
      <c r="A79" s="85" t="s">
        <v>187</v>
      </c>
      <c r="B79" s="86">
        <f>100*B73/B66</f>
        <v>0.5430851859443955</v>
      </c>
      <c r="C79" s="86">
        <f aca="true" t="shared" si="93" ref="C79:BN79">100*C73/C66</f>
        <v>8.83671854391981</v>
      </c>
      <c r="D79" s="86">
        <f t="shared" si="93"/>
        <v>9.65174195934136</v>
      </c>
      <c r="E79" s="86">
        <f t="shared" si="93"/>
        <v>8.113234421364984</v>
      </c>
      <c r="F79" s="86">
        <f t="shared" si="93"/>
        <v>3.659233847913093</v>
      </c>
      <c r="G79" s="86">
        <f t="shared" si="93"/>
        <v>3.0321312414312382</v>
      </c>
      <c r="H79" s="86">
        <f t="shared" si="93"/>
        <v>7.077762959457587</v>
      </c>
      <c r="I79" s="86">
        <f t="shared" si="93"/>
        <v>2.309210919616873</v>
      </c>
      <c r="J79" s="86">
        <f t="shared" si="93"/>
        <v>0.7314974182444063</v>
      </c>
      <c r="K79" s="86">
        <f t="shared" si="93"/>
        <v>0.20969524020189853</v>
      </c>
      <c r="L79" s="86">
        <f t="shared" si="93"/>
        <v>2.5264156707700605</v>
      </c>
      <c r="M79" s="86">
        <f t="shared" si="93"/>
        <v>1.0329355737263006</v>
      </c>
      <c r="N79" s="86">
        <f t="shared" si="93"/>
        <v>0.08896057192913148</v>
      </c>
      <c r="O79" s="86">
        <f t="shared" si="93"/>
        <v>8.626375228084664</v>
      </c>
      <c r="P79" s="86">
        <f t="shared" si="93"/>
        <v>2.086081123725195</v>
      </c>
      <c r="Q79" s="86">
        <f t="shared" si="93"/>
        <v>15.885319917038787</v>
      </c>
      <c r="R79" s="86">
        <f t="shared" si="93"/>
        <v>1.595879891966319</v>
      </c>
      <c r="S79" s="86">
        <f t="shared" si="93"/>
        <v>8.66082484993875</v>
      </c>
      <c r="T79" s="86">
        <f t="shared" si="93"/>
        <v>0.9313913534865921</v>
      </c>
      <c r="U79" s="86">
        <f t="shared" si="93"/>
        <v>11.922565282766339</v>
      </c>
      <c r="V79" s="86">
        <f t="shared" si="93"/>
        <v>16.681950182644492</v>
      </c>
      <c r="W79" s="86">
        <f t="shared" si="93"/>
        <v>2.4970229916643762</v>
      </c>
      <c r="X79" s="86">
        <f t="shared" si="93"/>
        <v>9.876221069601579</v>
      </c>
      <c r="Y79" s="86">
        <f t="shared" si="93"/>
        <v>11.982765903522854</v>
      </c>
      <c r="Z79" s="86">
        <f t="shared" si="93"/>
        <v>0.45957590605727805</v>
      </c>
      <c r="AA79" s="86" t="s">
        <v>131</v>
      </c>
      <c r="AB79" s="86" t="s">
        <v>131</v>
      </c>
      <c r="AC79" s="86">
        <f t="shared" si="93"/>
        <v>6.968913945658132</v>
      </c>
      <c r="AD79" s="86">
        <f t="shared" si="93"/>
        <v>16.68154071324028</v>
      </c>
      <c r="AE79" s="86">
        <f t="shared" si="93"/>
        <v>10.06929406669554</v>
      </c>
      <c r="AF79" s="87" t="s">
        <v>131</v>
      </c>
      <c r="AG79" s="86">
        <f t="shared" si="93"/>
        <v>3.5978712329640214</v>
      </c>
      <c r="AH79" s="86">
        <f t="shared" si="93"/>
        <v>12.173364570192827</v>
      </c>
      <c r="AI79" s="86">
        <f t="shared" si="93"/>
        <v>31.410451162084154</v>
      </c>
      <c r="AJ79" s="86">
        <f t="shared" si="93"/>
        <v>2.28613520580823</v>
      </c>
      <c r="AK79" s="86">
        <f t="shared" si="93"/>
        <v>3.6403473172507312</v>
      </c>
      <c r="AL79" s="86">
        <f t="shared" si="93"/>
        <v>2.286442669640901</v>
      </c>
      <c r="AM79" s="86">
        <f t="shared" si="93"/>
        <v>5.981865110230748</v>
      </c>
      <c r="AN79" s="86">
        <f t="shared" si="93"/>
        <v>13.927512827326805</v>
      </c>
      <c r="AO79" s="86">
        <f t="shared" si="93"/>
        <v>3.9667215832792406</v>
      </c>
      <c r="AP79" s="86">
        <f t="shared" si="93"/>
        <v>17.00740740740741</v>
      </c>
      <c r="AQ79" s="86">
        <f t="shared" si="93"/>
        <v>13.09963725124589</v>
      </c>
      <c r="AR79" s="86">
        <f t="shared" si="93"/>
        <v>8.607699126250475</v>
      </c>
      <c r="AS79" s="86">
        <f t="shared" si="93"/>
        <v>4.140924757755088</v>
      </c>
      <c r="AT79" s="86">
        <f t="shared" si="93"/>
        <v>7.820662768031189</v>
      </c>
      <c r="AU79" s="86">
        <f t="shared" si="93"/>
        <v>9.590959341604226</v>
      </c>
      <c r="AV79" s="86">
        <f t="shared" si="93"/>
        <v>2.7098105795798797</v>
      </c>
      <c r="AW79" s="86">
        <f t="shared" si="93"/>
        <v>8.011300575118556</v>
      </c>
      <c r="AX79" s="86">
        <f t="shared" si="93"/>
        <v>8.438272331411087</v>
      </c>
      <c r="AY79" s="86">
        <f t="shared" si="93"/>
        <v>4.359099011505428</v>
      </c>
      <c r="AZ79" s="86"/>
      <c r="BA79" s="86"/>
      <c r="BB79" s="86">
        <f t="shared" si="93"/>
        <v>3.376275815338868</v>
      </c>
      <c r="BC79" s="86">
        <f t="shared" si="93"/>
        <v>0.6752551630677738</v>
      </c>
      <c r="BD79" s="86">
        <f t="shared" si="93"/>
        <v>4.454016596800411</v>
      </c>
      <c r="BE79" s="86"/>
      <c r="BF79" s="86">
        <f t="shared" si="93"/>
        <v>3.0279989730764525</v>
      </c>
      <c r="BG79" s="86">
        <f t="shared" si="93"/>
        <v>2.7463051133089014</v>
      </c>
      <c r="BH79" s="86">
        <f t="shared" si="93"/>
        <v>3.3950617283950617</v>
      </c>
      <c r="BI79" s="86">
        <f t="shared" si="93"/>
        <v>11.274803659781671</v>
      </c>
      <c r="BJ79" s="86">
        <f t="shared" si="93"/>
        <v>5.507298760706387</v>
      </c>
      <c r="BK79" s="86">
        <f t="shared" si="93"/>
        <v>8.715598145086872</v>
      </c>
      <c r="BL79" s="86">
        <f t="shared" si="93"/>
        <v>4.9035084668295355</v>
      </c>
      <c r="BM79" s="86">
        <f t="shared" si="93"/>
        <v>11.017891438390782</v>
      </c>
      <c r="BN79" s="86">
        <f t="shared" si="93"/>
        <v>12.281279388656793</v>
      </c>
      <c r="BO79" s="86">
        <f aca="true" t="shared" si="94" ref="BO79:CY79">100*BO73/BO66</f>
        <v>3.254234230813048</v>
      </c>
      <c r="BP79" s="86">
        <f t="shared" si="94"/>
        <v>11.873477207893199</v>
      </c>
      <c r="BQ79" s="86">
        <f t="shared" si="94"/>
        <v>7.217626396314154</v>
      </c>
      <c r="BR79" s="86">
        <f t="shared" si="94"/>
        <v>11.403779382393607</v>
      </c>
      <c r="BS79" s="86">
        <f t="shared" si="94"/>
        <v>3.7640190505453988</v>
      </c>
      <c r="BT79" s="86">
        <f>100*BT73/BT66</f>
        <v>10.181627663290255</v>
      </c>
      <c r="BU79" s="87" t="s">
        <v>131</v>
      </c>
      <c r="BV79" s="87" t="s">
        <v>131</v>
      </c>
      <c r="BW79" s="86">
        <f t="shared" si="94"/>
        <v>8.020276013287399</v>
      </c>
      <c r="BX79" s="86">
        <f t="shared" si="94"/>
        <v>2.3658649534271627</v>
      </c>
      <c r="BY79" s="86">
        <f>100*BY73/BY66</f>
        <v>1.1553815221023136</v>
      </c>
      <c r="BZ79" s="86">
        <f t="shared" si="94"/>
        <v>0.5452790807280562</v>
      </c>
      <c r="CA79" s="86">
        <f aca="true" t="shared" si="95" ref="CA79:CF79">100*CA73/CA66</f>
        <v>6.648194445697988</v>
      </c>
      <c r="CB79" s="86">
        <f t="shared" si="95"/>
        <v>2.4747962489959114</v>
      </c>
      <c r="CC79" s="86">
        <f t="shared" si="95"/>
        <v>0.5397258048503119</v>
      </c>
      <c r="CD79" s="86">
        <f t="shared" si="95"/>
        <v>3.5361968284339826</v>
      </c>
      <c r="CE79" s="86">
        <f t="shared" si="95"/>
        <v>0.09296280585214402</v>
      </c>
      <c r="CF79" s="86">
        <f t="shared" si="95"/>
        <v>0.004512757565638059</v>
      </c>
      <c r="CG79" s="86">
        <f t="shared" si="94"/>
        <v>0.972442428162229</v>
      </c>
      <c r="CH79" s="86">
        <f>100*CH73/CH66</f>
        <v>0.1806692151975659</v>
      </c>
      <c r="CI79" s="86">
        <f t="shared" si="94"/>
        <v>3.3886339569361104</v>
      </c>
      <c r="CJ79" s="86">
        <f t="shared" si="94"/>
        <v>5.108769155259856</v>
      </c>
      <c r="CK79" s="86">
        <f t="shared" si="94"/>
        <v>4.632391647657483</v>
      </c>
      <c r="CL79" s="86">
        <f t="shared" si="94"/>
        <v>5.179197542020604</v>
      </c>
      <c r="CM79" s="86">
        <f t="shared" si="94"/>
        <v>4.645968282331919</v>
      </c>
      <c r="CN79" s="86">
        <f t="shared" si="94"/>
        <v>2.3180786234914565</v>
      </c>
      <c r="CO79" s="86">
        <f t="shared" si="94"/>
        <v>2.4516129032258065</v>
      </c>
      <c r="CP79" s="86">
        <f t="shared" si="94"/>
        <v>12.337416340447026</v>
      </c>
      <c r="CQ79" s="86">
        <f t="shared" si="94"/>
        <v>4.811303881237704</v>
      </c>
      <c r="CR79" s="86">
        <f t="shared" si="94"/>
        <v>3.6855036855036856</v>
      </c>
      <c r="CS79" s="86">
        <f t="shared" si="94"/>
        <v>16.93290734824281</v>
      </c>
      <c r="CT79" s="86">
        <f t="shared" si="94"/>
        <v>1.7937219730941705</v>
      </c>
      <c r="CU79" s="86">
        <f t="shared" si="94"/>
        <v>20.610494450050453</v>
      </c>
      <c r="CV79" s="86">
        <f t="shared" si="94"/>
        <v>6.544901065449011</v>
      </c>
      <c r="CW79" s="86">
        <f t="shared" si="94"/>
        <v>2.2304832713754648</v>
      </c>
      <c r="CX79" s="86">
        <f t="shared" si="94"/>
        <v>15.580926796507724</v>
      </c>
      <c r="CY79" s="86">
        <f t="shared" si="94"/>
        <v>12.892223738062755</v>
      </c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2:10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103" ht="12.75">
      <c r="A81" s="33" t="s">
        <v>160</v>
      </c>
      <c r="B81" s="72" t="s">
        <v>298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72"/>
      <c r="V81" s="4"/>
      <c r="W81" s="4"/>
      <c r="X81" s="4"/>
      <c r="Y81" s="4"/>
      <c r="Z81" s="4"/>
      <c r="AA81" s="4"/>
      <c r="AB81" s="4"/>
      <c r="AC81" s="72" t="s">
        <v>147</v>
      </c>
      <c r="AD81" s="4"/>
      <c r="AE81" s="4"/>
      <c r="AF81" s="4"/>
      <c r="AG81" s="4"/>
      <c r="AH81" s="4"/>
      <c r="AI81" s="72"/>
      <c r="AJ81" s="4"/>
      <c r="AK81" s="72" t="s">
        <v>298</v>
      </c>
      <c r="AL81" s="72" t="s">
        <v>298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72" t="s">
        <v>298</v>
      </c>
      <c r="BG81" s="4"/>
      <c r="BH81" s="72"/>
      <c r="BI81" s="4"/>
      <c r="BJ81" s="4"/>
      <c r="BK81" s="4"/>
      <c r="BL81" s="4"/>
      <c r="BM81" s="4"/>
      <c r="BN81" s="4"/>
      <c r="BO81" s="72"/>
      <c r="BP81" s="72" t="s">
        <v>200</v>
      </c>
      <c r="BQ81" s="4"/>
      <c r="BR81" s="72" t="s">
        <v>189</v>
      </c>
      <c r="BS81" s="4"/>
      <c r="BT81" s="4"/>
      <c r="BU81" s="4"/>
      <c r="BV81" s="72"/>
      <c r="BW81" s="72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72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</row>
    <row r="82" spans="1:103" ht="12.75">
      <c r="A82" s="33" t="s">
        <v>0</v>
      </c>
      <c r="B82" s="21">
        <f aca="true" t="shared" si="96" ref="B82:AG82">SUM(B83:B86)</f>
        <v>2.9999999999999996</v>
      </c>
      <c r="C82" s="21">
        <f t="shared" si="96"/>
        <v>0</v>
      </c>
      <c r="D82" s="21">
        <f t="shared" si="96"/>
        <v>0</v>
      </c>
      <c r="E82" s="21">
        <f t="shared" si="96"/>
        <v>0</v>
      </c>
      <c r="F82" s="21">
        <f t="shared" si="96"/>
        <v>0</v>
      </c>
      <c r="G82" s="21">
        <f t="shared" si="96"/>
        <v>0</v>
      </c>
      <c r="H82" s="21">
        <f t="shared" si="96"/>
        <v>0</v>
      </c>
      <c r="I82" s="21">
        <f t="shared" si="96"/>
        <v>0</v>
      </c>
      <c r="J82" s="21">
        <f t="shared" si="96"/>
        <v>0</v>
      </c>
      <c r="K82" s="21">
        <f t="shared" si="96"/>
        <v>0</v>
      </c>
      <c r="L82" s="21">
        <f t="shared" si="96"/>
        <v>0</v>
      </c>
      <c r="M82" s="21">
        <f t="shared" si="96"/>
        <v>0</v>
      </c>
      <c r="N82" s="21">
        <f t="shared" si="96"/>
        <v>0</v>
      </c>
      <c r="O82" s="21">
        <f t="shared" si="96"/>
        <v>0</v>
      </c>
      <c r="P82" s="21">
        <f t="shared" si="96"/>
        <v>0</v>
      </c>
      <c r="Q82" s="21">
        <f t="shared" si="96"/>
        <v>0</v>
      </c>
      <c r="R82" s="21">
        <f t="shared" si="96"/>
        <v>0</v>
      </c>
      <c r="S82" s="21">
        <f t="shared" si="96"/>
        <v>0</v>
      </c>
      <c r="T82" s="21">
        <f t="shared" si="96"/>
        <v>0</v>
      </c>
      <c r="U82" s="21">
        <f t="shared" si="96"/>
        <v>0</v>
      </c>
      <c r="V82" s="21">
        <f t="shared" si="96"/>
        <v>0</v>
      </c>
      <c r="W82" s="21">
        <f t="shared" si="96"/>
        <v>0</v>
      </c>
      <c r="X82" s="21">
        <f t="shared" si="96"/>
        <v>0</v>
      </c>
      <c r="Y82" s="21">
        <f t="shared" si="96"/>
        <v>0</v>
      </c>
      <c r="Z82" s="21">
        <f t="shared" si="96"/>
        <v>0</v>
      </c>
      <c r="AA82" s="21">
        <f t="shared" si="96"/>
        <v>0</v>
      </c>
      <c r="AB82" s="21">
        <f t="shared" si="96"/>
        <v>0</v>
      </c>
      <c r="AC82" s="21">
        <f t="shared" si="96"/>
        <v>30</v>
      </c>
      <c r="AD82" s="21">
        <f t="shared" si="96"/>
        <v>0</v>
      </c>
      <c r="AE82" s="21">
        <f t="shared" si="96"/>
        <v>0</v>
      </c>
      <c r="AF82" s="21">
        <f t="shared" si="96"/>
        <v>0</v>
      </c>
      <c r="AG82" s="21">
        <f t="shared" si="96"/>
        <v>0</v>
      </c>
      <c r="AH82" s="21">
        <f aca="true" t="shared" si="97" ref="AH82:BH82">SUM(AH83:AH86)</f>
        <v>0</v>
      </c>
      <c r="AI82" s="21">
        <f t="shared" si="97"/>
        <v>0</v>
      </c>
      <c r="AJ82" s="21">
        <f t="shared" si="97"/>
        <v>0</v>
      </c>
      <c r="AK82" s="21">
        <f t="shared" si="97"/>
        <v>2227.0000000000005</v>
      </c>
      <c r="AL82" s="21">
        <f>SUM(AL83:AL86)</f>
        <v>1851.0000000000002</v>
      </c>
      <c r="AM82" s="21">
        <f t="shared" si="97"/>
        <v>0</v>
      </c>
      <c r="AN82" s="21">
        <f t="shared" si="97"/>
        <v>0</v>
      </c>
      <c r="AO82" s="21">
        <f t="shared" si="97"/>
        <v>0</v>
      </c>
      <c r="AP82" s="21">
        <f t="shared" si="97"/>
        <v>0</v>
      </c>
      <c r="AQ82" s="21">
        <f t="shared" si="97"/>
        <v>0</v>
      </c>
      <c r="AR82" s="21">
        <f t="shared" si="97"/>
        <v>0</v>
      </c>
      <c r="AS82" s="21">
        <f t="shared" si="97"/>
        <v>0</v>
      </c>
      <c r="AT82" s="21">
        <f t="shared" si="97"/>
        <v>0</v>
      </c>
      <c r="AU82" s="21">
        <f t="shared" si="97"/>
        <v>0</v>
      </c>
      <c r="AV82" s="21">
        <f t="shared" si="97"/>
        <v>0</v>
      </c>
      <c r="AW82" s="21">
        <f t="shared" si="97"/>
        <v>0</v>
      </c>
      <c r="AX82" s="21">
        <f t="shared" si="97"/>
        <v>0</v>
      </c>
      <c r="AY82" s="21">
        <f t="shared" si="97"/>
        <v>0</v>
      </c>
      <c r="AZ82" s="21"/>
      <c r="BA82" s="21"/>
      <c r="BB82" s="21">
        <f t="shared" si="97"/>
        <v>0</v>
      </c>
      <c r="BC82" s="21">
        <f>SUM(BC83:BC86)</f>
        <v>0</v>
      </c>
      <c r="BD82" s="21">
        <f t="shared" si="97"/>
        <v>0</v>
      </c>
      <c r="BE82" s="21"/>
      <c r="BF82" s="21">
        <f t="shared" si="97"/>
        <v>1899</v>
      </c>
      <c r="BG82" s="21">
        <f t="shared" si="97"/>
        <v>0</v>
      </c>
      <c r="BH82" s="21">
        <f t="shared" si="97"/>
        <v>0</v>
      </c>
      <c r="BI82" s="21">
        <f aca="true" t="shared" si="98" ref="BI82:BS82">SUM(BI83:BI86)</f>
        <v>0</v>
      </c>
      <c r="BJ82" s="21">
        <f t="shared" si="98"/>
        <v>0</v>
      </c>
      <c r="BK82" s="21">
        <f t="shared" si="98"/>
        <v>0</v>
      </c>
      <c r="BL82" s="21">
        <f t="shared" si="98"/>
        <v>0</v>
      </c>
      <c r="BM82" s="21">
        <f t="shared" si="98"/>
        <v>0</v>
      </c>
      <c r="BN82" s="21">
        <f t="shared" si="98"/>
        <v>0</v>
      </c>
      <c r="BO82" s="21">
        <f t="shared" si="98"/>
        <v>0</v>
      </c>
      <c r="BP82" s="21">
        <f t="shared" si="98"/>
        <v>1750</v>
      </c>
      <c r="BQ82" s="21">
        <f t="shared" si="98"/>
        <v>0</v>
      </c>
      <c r="BR82" s="21">
        <f t="shared" si="98"/>
        <v>448.456</v>
      </c>
      <c r="BS82" s="21">
        <f t="shared" si="98"/>
        <v>0</v>
      </c>
      <c r="BT82" s="21">
        <f>SUM(BT83:BT86)</f>
        <v>0</v>
      </c>
      <c r="BU82" s="21">
        <f>SUM(BU83:BU86)</f>
        <v>0</v>
      </c>
      <c r="BV82" s="21">
        <f>SUM(BV83:BV86)</f>
        <v>0</v>
      </c>
      <c r="BW82" s="21">
        <f aca="true" t="shared" si="99" ref="BW82:CT82">SUM(BW83:BW86)</f>
        <v>0</v>
      </c>
      <c r="BX82" s="21">
        <f t="shared" si="99"/>
        <v>0</v>
      </c>
      <c r="BY82" s="21">
        <f>SUM(BY83:BY86)</f>
        <v>0</v>
      </c>
      <c r="BZ82" s="21">
        <f t="shared" si="99"/>
        <v>0</v>
      </c>
      <c r="CA82" s="21">
        <f aca="true" t="shared" si="100" ref="CA82:CF82">SUM(CA83:CA86)</f>
        <v>0</v>
      </c>
      <c r="CB82" s="21">
        <f t="shared" si="100"/>
        <v>0</v>
      </c>
      <c r="CC82" s="21">
        <f t="shared" si="100"/>
        <v>0</v>
      </c>
      <c r="CD82" s="21">
        <f t="shared" si="100"/>
        <v>0</v>
      </c>
      <c r="CE82" s="21">
        <f t="shared" si="100"/>
        <v>0</v>
      </c>
      <c r="CF82" s="21">
        <f t="shared" si="100"/>
        <v>0</v>
      </c>
      <c r="CG82" s="21">
        <f t="shared" si="99"/>
        <v>0</v>
      </c>
      <c r="CH82" s="21">
        <f>SUM(CH83:CH86)</f>
        <v>0</v>
      </c>
      <c r="CI82" s="21">
        <f t="shared" si="99"/>
        <v>0</v>
      </c>
      <c r="CJ82" s="21">
        <f t="shared" si="99"/>
        <v>0</v>
      </c>
      <c r="CK82" s="21">
        <f t="shared" si="99"/>
        <v>0</v>
      </c>
      <c r="CL82" s="21">
        <f t="shared" si="99"/>
        <v>0</v>
      </c>
      <c r="CM82" s="21">
        <f t="shared" si="99"/>
        <v>0</v>
      </c>
      <c r="CN82" s="21">
        <f t="shared" si="99"/>
        <v>0</v>
      </c>
      <c r="CO82" s="21">
        <f t="shared" si="99"/>
        <v>0</v>
      </c>
      <c r="CP82" s="21">
        <f t="shared" si="99"/>
        <v>0</v>
      </c>
      <c r="CQ82" s="21">
        <f t="shared" si="99"/>
        <v>0</v>
      </c>
      <c r="CR82" s="21">
        <f t="shared" si="99"/>
        <v>0</v>
      </c>
      <c r="CS82" s="21">
        <f t="shared" si="99"/>
        <v>0</v>
      </c>
      <c r="CT82" s="21">
        <f t="shared" si="99"/>
        <v>0</v>
      </c>
      <c r="CU82" s="21">
        <f>SUM(CU83:CU86)</f>
        <v>0</v>
      </c>
      <c r="CV82" s="21">
        <f>SUM(CV83:CV86)</f>
        <v>0</v>
      </c>
      <c r="CW82" s="21">
        <f>SUM(CW83:CW86)</f>
        <v>0</v>
      </c>
      <c r="CX82" s="21">
        <f>SUM(CX83:CX86)</f>
        <v>0</v>
      </c>
      <c r="CY82" s="21">
        <f>SUM(CY83:CY86)</f>
        <v>0</v>
      </c>
    </row>
    <row r="83" spans="1:103" ht="12.75">
      <c r="A83" s="32" t="s">
        <v>27</v>
      </c>
      <c r="B83" s="7">
        <v>2.4073239674568705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45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452.23331435161145</v>
      </c>
      <c r="AL83" s="7">
        <v>662.2329211314341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/>
      <c r="BA83" s="7"/>
      <c r="BB83" s="7">
        <v>0</v>
      </c>
      <c r="BC83" s="7">
        <v>0</v>
      </c>
      <c r="BD83" s="7">
        <v>0</v>
      </c>
      <c r="BE83" s="7"/>
      <c r="BF83" s="7">
        <v>627.6090094237435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f>BP8</f>
        <v>1750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</row>
    <row r="84" spans="1:103" ht="12.75">
      <c r="A84" s="32" t="s">
        <v>28</v>
      </c>
      <c r="B84" s="7">
        <v>0.06090818245845061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45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0.02532560085896956</v>
      </c>
      <c r="AL84" s="7">
        <v>0.07971891166605201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/>
      <c r="BA84" s="7"/>
      <c r="BB84" s="7">
        <v>0</v>
      </c>
      <c r="BC84" s="7">
        <v>0</v>
      </c>
      <c r="BD84" s="7">
        <v>0</v>
      </c>
      <c r="BE84" s="7"/>
      <c r="BF84" s="7">
        <v>0.07713659012131716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</row>
    <row r="85" spans="1:103" ht="12.75">
      <c r="A85" s="32" t="s">
        <v>29</v>
      </c>
      <c r="B85" s="7">
        <v>0.11586235559817502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45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1738.477707657166</v>
      </c>
      <c r="AL85" s="7">
        <v>1160.286547827047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/>
      <c r="BA85" s="7"/>
      <c r="BB85" s="7">
        <v>0</v>
      </c>
      <c r="BC85" s="7">
        <v>0</v>
      </c>
      <c r="BD85" s="7">
        <v>0</v>
      </c>
      <c r="BE85" s="7"/>
      <c r="BF85" s="7">
        <v>1232.7198467287694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f>BR9</f>
        <v>448.456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</row>
    <row r="86" spans="1:103" ht="12.75">
      <c r="A86" s="32" t="s">
        <v>30</v>
      </c>
      <c r="B86" s="7">
        <v>0.4159054944865038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45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f>AC10</f>
        <v>30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36.2636523903637</v>
      </c>
      <c r="AL86" s="7">
        <v>28.400812129853133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/>
      <c r="BA86" s="7"/>
      <c r="BB86" s="7">
        <v>0</v>
      </c>
      <c r="BC86" s="7">
        <v>0</v>
      </c>
      <c r="BD86" s="7">
        <v>0</v>
      </c>
      <c r="BE86" s="7"/>
      <c r="BF86" s="7">
        <v>38.59400725736568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</row>
    <row r="87" spans="2:10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</row>
    <row r="88" spans="1:103" ht="12.75">
      <c r="A88" s="25" t="s">
        <v>134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</row>
    <row r="89" spans="1:103" ht="12.75">
      <c r="A89" s="25" t="s">
        <v>0</v>
      </c>
      <c r="B89" s="30">
        <f>SUM(B90:B93)</f>
        <v>23</v>
      </c>
      <c r="C89" s="30">
        <f aca="true" t="shared" si="101" ref="C89:BH89">SUM(C90:C93)</f>
        <v>669.9999999999999</v>
      </c>
      <c r="D89" s="30">
        <f t="shared" si="101"/>
        <v>501.00000000000006</v>
      </c>
      <c r="E89" s="30">
        <f t="shared" si="101"/>
        <v>238.99999999999997</v>
      </c>
      <c r="F89" s="30">
        <f t="shared" si="101"/>
        <v>64</v>
      </c>
      <c r="G89" s="30">
        <f t="shared" si="101"/>
        <v>281</v>
      </c>
      <c r="H89" s="30">
        <f t="shared" si="101"/>
        <v>1393.0000000000002</v>
      </c>
      <c r="I89" s="30">
        <f t="shared" si="101"/>
        <v>65</v>
      </c>
      <c r="J89" s="30">
        <f t="shared" si="101"/>
        <v>17</v>
      </c>
      <c r="K89" s="30">
        <f t="shared" si="101"/>
        <v>52</v>
      </c>
      <c r="L89" s="30">
        <f t="shared" si="101"/>
        <v>384</v>
      </c>
      <c r="M89" s="30">
        <f t="shared" si="101"/>
        <v>156.99999999999997</v>
      </c>
      <c r="N89" s="30">
        <f t="shared" si="101"/>
        <v>31</v>
      </c>
      <c r="O89" s="30">
        <f t="shared" si="101"/>
        <v>1890</v>
      </c>
      <c r="P89" s="30">
        <f t="shared" si="101"/>
        <v>434</v>
      </c>
      <c r="Q89" s="30">
        <f t="shared" si="101"/>
        <v>6057.909999999999</v>
      </c>
      <c r="R89" s="78">
        <f t="shared" si="101"/>
        <v>602.7</v>
      </c>
      <c r="S89" s="30">
        <f t="shared" si="101"/>
        <v>2492</v>
      </c>
      <c r="T89" s="30">
        <f t="shared" si="101"/>
        <v>566</v>
      </c>
      <c r="U89" s="30">
        <f t="shared" si="101"/>
        <v>833.9999999999999</v>
      </c>
      <c r="V89" s="30">
        <f t="shared" si="101"/>
        <v>9183.74</v>
      </c>
      <c r="W89" s="30">
        <f t="shared" si="101"/>
        <v>1363</v>
      </c>
      <c r="X89" s="30">
        <f t="shared" si="101"/>
        <v>2353</v>
      </c>
      <c r="Y89" s="30">
        <f t="shared" si="101"/>
        <v>7092</v>
      </c>
      <c r="Z89" s="30">
        <f t="shared" si="101"/>
        <v>272</v>
      </c>
      <c r="AA89" s="30">
        <f t="shared" si="101"/>
        <v>2075.9999999999995</v>
      </c>
      <c r="AB89" s="30">
        <f t="shared" si="101"/>
        <v>120.00000000000001</v>
      </c>
      <c r="AC89" s="30">
        <f t="shared" si="101"/>
        <v>3590</v>
      </c>
      <c r="AD89" s="30">
        <f t="shared" si="101"/>
        <v>4673</v>
      </c>
      <c r="AE89" s="30">
        <f t="shared" si="101"/>
        <v>465.00000000000006</v>
      </c>
      <c r="AF89" s="30">
        <f t="shared" si="101"/>
        <v>19</v>
      </c>
      <c r="AG89" s="30">
        <f t="shared" si="101"/>
        <v>3387</v>
      </c>
      <c r="AH89" s="30">
        <f t="shared" si="101"/>
        <v>2702.0000000000005</v>
      </c>
      <c r="AI89" s="30">
        <f t="shared" si="101"/>
        <v>8271</v>
      </c>
      <c r="AJ89" s="30">
        <f t="shared" si="101"/>
        <v>11369</v>
      </c>
      <c r="AK89" s="30">
        <f t="shared" si="101"/>
        <v>28576.000000000004</v>
      </c>
      <c r="AL89" s="30">
        <f>SUM(AL90:AL93)</f>
        <v>8739</v>
      </c>
      <c r="AM89" s="30">
        <f t="shared" si="101"/>
        <v>5249.000000000001</v>
      </c>
      <c r="AN89" s="30">
        <f t="shared" si="101"/>
        <v>34065.99999999999</v>
      </c>
      <c r="AO89" s="30">
        <f t="shared" si="101"/>
        <v>510.00000000000006</v>
      </c>
      <c r="AP89" s="30">
        <f t="shared" si="101"/>
        <v>574</v>
      </c>
      <c r="AQ89" s="30">
        <f t="shared" si="101"/>
        <v>15455.999999999998</v>
      </c>
      <c r="AR89" s="30">
        <f t="shared" si="101"/>
        <v>2719</v>
      </c>
      <c r="AS89" s="30">
        <f t="shared" si="101"/>
        <v>7640.999999999999</v>
      </c>
      <c r="AT89" s="30">
        <f t="shared" si="101"/>
        <v>2006</v>
      </c>
      <c r="AU89" s="30">
        <f t="shared" si="101"/>
        <v>3903.999999999999</v>
      </c>
      <c r="AV89" s="30">
        <f t="shared" si="101"/>
        <v>814.0000000000001</v>
      </c>
      <c r="AW89" s="30">
        <f t="shared" si="101"/>
        <v>1588.0000000000002</v>
      </c>
      <c r="AX89" s="30">
        <f t="shared" si="101"/>
        <v>717</v>
      </c>
      <c r="AY89" s="30">
        <f t="shared" si="101"/>
        <v>538</v>
      </c>
      <c r="AZ89" s="30"/>
      <c r="BA89" s="30"/>
      <c r="BB89" s="30">
        <f t="shared" si="101"/>
        <v>3531.9999999999995</v>
      </c>
      <c r="BC89" s="30">
        <f>SUM(BC90:BC93)</f>
        <v>706.4</v>
      </c>
      <c r="BD89" s="30">
        <f t="shared" si="101"/>
        <v>2082.5199999999995</v>
      </c>
      <c r="BE89" s="30"/>
      <c r="BF89" s="30">
        <f t="shared" si="101"/>
        <v>3021.9999999999995</v>
      </c>
      <c r="BG89" s="30">
        <f t="shared" si="101"/>
        <v>388.00000000000006</v>
      </c>
      <c r="BH89" s="30">
        <f t="shared" si="101"/>
        <v>11</v>
      </c>
      <c r="BI89" s="30">
        <f aca="true" t="shared" si="102" ref="BI89:CT89">SUM(BI90:BI93)</f>
        <v>13854</v>
      </c>
      <c r="BJ89" s="30">
        <f t="shared" si="102"/>
        <v>1635.0000000000002</v>
      </c>
      <c r="BK89" s="30">
        <f t="shared" si="102"/>
        <v>1295</v>
      </c>
      <c r="BL89" s="30">
        <f t="shared" si="102"/>
        <v>145</v>
      </c>
      <c r="BM89" s="30">
        <f t="shared" si="102"/>
        <v>1090</v>
      </c>
      <c r="BN89" s="30">
        <f t="shared" si="102"/>
        <v>62292</v>
      </c>
      <c r="BO89" s="30">
        <f t="shared" si="102"/>
        <v>13711</v>
      </c>
      <c r="BP89" s="30">
        <f t="shared" si="102"/>
        <v>245362.99999999997</v>
      </c>
      <c r="BQ89" s="30">
        <f t="shared" si="102"/>
        <v>148087</v>
      </c>
      <c r="BR89" s="30">
        <f t="shared" si="102"/>
        <v>1933.0000000000002</v>
      </c>
      <c r="BS89" s="30">
        <f t="shared" si="102"/>
        <v>490</v>
      </c>
      <c r="BT89" s="30">
        <f>SUM(BT90:BT93)</f>
        <v>583</v>
      </c>
      <c r="BU89" s="73">
        <f t="shared" si="102"/>
        <v>1314</v>
      </c>
      <c r="BV89" s="73">
        <f t="shared" si="102"/>
        <v>7829</v>
      </c>
      <c r="BW89" s="30">
        <f t="shared" si="102"/>
        <v>39065</v>
      </c>
      <c r="BX89" s="30">
        <f t="shared" si="102"/>
        <v>4036</v>
      </c>
      <c r="BY89" s="30">
        <f>SUM(BY90:BY93)</f>
        <v>1971</v>
      </c>
      <c r="BZ89" s="30">
        <f t="shared" si="102"/>
        <v>242.96</v>
      </c>
      <c r="CA89" s="30">
        <f aca="true" t="shared" si="103" ref="CA89:CF89">SUM(CA90:CA93)</f>
        <v>7366</v>
      </c>
      <c r="CB89" s="30">
        <f t="shared" si="103"/>
        <v>2742</v>
      </c>
      <c r="CC89" s="30">
        <f t="shared" si="103"/>
        <v>598</v>
      </c>
      <c r="CD89" s="30">
        <f t="shared" si="103"/>
        <v>3918</v>
      </c>
      <c r="CE89" s="30">
        <f t="shared" si="103"/>
        <v>103</v>
      </c>
      <c r="CF89" s="30">
        <f t="shared" si="103"/>
        <v>5</v>
      </c>
      <c r="CG89" s="30">
        <f t="shared" si="102"/>
        <v>19952</v>
      </c>
      <c r="CH89" s="30">
        <f>SUM(CH90:CH93)</f>
        <v>880</v>
      </c>
      <c r="CI89" s="30">
        <f t="shared" si="102"/>
        <v>96</v>
      </c>
      <c r="CJ89" s="30">
        <f t="shared" si="102"/>
        <v>1873.5899999999997</v>
      </c>
      <c r="CK89" s="30">
        <f t="shared" si="102"/>
        <v>264</v>
      </c>
      <c r="CL89" s="30">
        <f t="shared" si="102"/>
        <v>2865.6500000000005</v>
      </c>
      <c r="CM89" s="30">
        <f t="shared" si="102"/>
        <v>208</v>
      </c>
      <c r="CN89" s="30">
        <f t="shared" si="102"/>
        <v>194</v>
      </c>
      <c r="CO89" s="30">
        <f t="shared" si="102"/>
        <v>912</v>
      </c>
      <c r="CP89" s="30">
        <f t="shared" si="102"/>
        <v>977</v>
      </c>
      <c r="CQ89" s="30">
        <f t="shared" si="102"/>
        <v>269.00000000000006</v>
      </c>
      <c r="CR89" s="30">
        <f t="shared" si="102"/>
        <v>75</v>
      </c>
      <c r="CS89" s="30">
        <f t="shared" si="102"/>
        <v>53</v>
      </c>
      <c r="CT89" s="30">
        <f t="shared" si="102"/>
        <v>4</v>
      </c>
      <c r="CU89" s="30">
        <f>SUM(CU90:CU93)</f>
        <v>817</v>
      </c>
      <c r="CV89" s="30">
        <f>SUM(CV90:CV93)</f>
        <v>86</v>
      </c>
      <c r="CW89" s="30">
        <f>SUM(CW90:CW93)</f>
        <v>12</v>
      </c>
      <c r="CX89" s="30">
        <f>SUM(CX90:CX93)</f>
        <v>696</v>
      </c>
      <c r="CY89" s="30">
        <f>SUM(CY90:CY93)</f>
        <v>189</v>
      </c>
    </row>
    <row r="90" spans="1:103" ht="12.75">
      <c r="A90" s="28" t="s">
        <v>27</v>
      </c>
      <c r="B90" s="29">
        <f aca="true" t="shared" si="104" ref="B90:AG90">B74+B60+B43+B83</f>
        <v>18.177966432008144</v>
      </c>
      <c r="C90" s="29">
        <f t="shared" si="104"/>
        <v>645.4964646005527</v>
      </c>
      <c r="D90" s="29">
        <f t="shared" si="104"/>
        <v>489.7262362341109</v>
      </c>
      <c r="E90" s="29">
        <f t="shared" si="104"/>
        <v>223.8883964893414</v>
      </c>
      <c r="F90" s="29">
        <f t="shared" si="104"/>
        <v>63.121783876500864</v>
      </c>
      <c r="G90" s="29">
        <f t="shared" si="104"/>
        <v>162.03154489352843</v>
      </c>
      <c r="H90" s="29">
        <f t="shared" si="104"/>
        <v>1355.7956753741141</v>
      </c>
      <c r="I90" s="29">
        <f t="shared" si="104"/>
        <v>55.74965512332044</v>
      </c>
      <c r="J90" s="29">
        <f t="shared" si="104"/>
        <v>16.070998278829602</v>
      </c>
      <c r="K90" s="29">
        <f t="shared" si="104"/>
        <v>13.084234104633413</v>
      </c>
      <c r="L90" s="29">
        <f t="shared" si="104"/>
        <v>343.40025458809976</v>
      </c>
      <c r="M90" s="29">
        <f t="shared" si="104"/>
        <v>141.01898951049452</v>
      </c>
      <c r="N90" s="29">
        <f t="shared" si="104"/>
        <v>4.849595001682169</v>
      </c>
      <c r="O90" s="29">
        <f t="shared" si="104"/>
        <v>1658.021688103533</v>
      </c>
      <c r="P90" s="29">
        <f t="shared" si="104"/>
        <v>177.54821962584785</v>
      </c>
      <c r="Q90" s="29">
        <f t="shared" si="104"/>
        <v>4754.793734200244</v>
      </c>
      <c r="R90" s="29">
        <f t="shared" si="104"/>
        <v>471.98231618575784</v>
      </c>
      <c r="S90" s="29">
        <f t="shared" si="104"/>
        <v>2168.9966106420834</v>
      </c>
      <c r="T90" s="29">
        <f t="shared" si="104"/>
        <v>113.45642091792239</v>
      </c>
      <c r="U90" s="29">
        <f t="shared" si="104"/>
        <v>389.3340304436487</v>
      </c>
      <c r="V90" s="29">
        <f t="shared" si="104"/>
        <v>4369.637331163041</v>
      </c>
      <c r="W90" s="29">
        <f t="shared" si="104"/>
        <v>643.7396082931139</v>
      </c>
      <c r="X90" s="29">
        <f t="shared" si="104"/>
        <v>1846.048144201597</v>
      </c>
      <c r="Y90" s="29">
        <f t="shared" si="104"/>
        <v>556.5255795070966</v>
      </c>
      <c r="Z90" s="29">
        <f t="shared" si="104"/>
        <v>21.344466670322937</v>
      </c>
      <c r="AA90" s="29">
        <f t="shared" si="104"/>
        <v>1542.1100220165295</v>
      </c>
      <c r="AB90" s="29">
        <f t="shared" si="104"/>
        <v>117.03320779974588</v>
      </c>
      <c r="AC90" s="29">
        <f t="shared" si="104"/>
        <v>725.3245634640983</v>
      </c>
      <c r="AD90" s="29">
        <f t="shared" si="104"/>
        <v>4653.118423802116</v>
      </c>
      <c r="AE90" s="29">
        <f t="shared" si="104"/>
        <v>464.4261081744603</v>
      </c>
      <c r="AF90" s="29">
        <f t="shared" si="104"/>
        <v>2.022801600219039</v>
      </c>
      <c r="AG90" s="29">
        <f t="shared" si="104"/>
        <v>0</v>
      </c>
      <c r="AH90" s="29">
        <f aca="true" t="shared" si="105" ref="AH90:AY90">AH74+AH60+AH43+AH83</f>
        <v>2696.9456711295365</v>
      </c>
      <c r="AI90" s="29">
        <f t="shared" si="105"/>
        <v>1250.4062426152873</v>
      </c>
      <c r="AJ90" s="29">
        <f t="shared" si="105"/>
        <v>4094.1996145045914</v>
      </c>
      <c r="AK90" s="29">
        <f t="shared" si="105"/>
        <v>5862.709138047192</v>
      </c>
      <c r="AL90" s="29">
        <f t="shared" si="105"/>
        <v>2290.2904986785015</v>
      </c>
      <c r="AM90" s="29">
        <f t="shared" si="105"/>
        <v>2322.9636212466985</v>
      </c>
      <c r="AN90" s="29">
        <f t="shared" si="105"/>
        <v>26715.520034139387</v>
      </c>
      <c r="AO90" s="29">
        <f t="shared" si="105"/>
        <v>453.9926133171442</v>
      </c>
      <c r="AP90" s="29">
        <f t="shared" si="105"/>
        <v>156.97640911204095</v>
      </c>
      <c r="AQ90" s="29">
        <f t="shared" si="105"/>
        <v>4064.362982907041</v>
      </c>
      <c r="AR90" s="29">
        <f t="shared" si="105"/>
        <v>1224.2730467266051</v>
      </c>
      <c r="AS90" s="29">
        <f t="shared" si="105"/>
        <v>1545.9052653394851</v>
      </c>
      <c r="AT90" s="29">
        <f t="shared" si="105"/>
        <v>321.80077996124777</v>
      </c>
      <c r="AU90" s="29">
        <f t="shared" si="105"/>
        <v>1566.9734865241105</v>
      </c>
      <c r="AV90" s="29">
        <f t="shared" si="105"/>
        <v>368.67687238952556</v>
      </c>
      <c r="AW90" s="29">
        <f t="shared" si="105"/>
        <v>1281.2429701487165</v>
      </c>
      <c r="AX90" s="29">
        <f t="shared" si="105"/>
        <v>564.9334334084693</v>
      </c>
      <c r="AY90" s="29">
        <f t="shared" si="105"/>
        <v>163.1610760006482</v>
      </c>
      <c r="AZ90" s="29"/>
      <c r="BA90" s="29"/>
      <c r="BB90" s="29">
        <f aca="true" t="shared" si="106" ref="BB90:BD93">BB74+BB60+BB43+BB83</f>
        <v>594.3500968515629</v>
      </c>
      <c r="BC90" s="29">
        <f t="shared" si="106"/>
        <v>118.87001937031258</v>
      </c>
      <c r="BD90" s="29">
        <f t="shared" si="106"/>
        <v>482.6817785952605</v>
      </c>
      <c r="BE90" s="29"/>
      <c r="BF90" s="29">
        <f aca="true" t="shared" si="107" ref="BF90:BH93">BF74+BF60+BF43+BF83</f>
        <v>998.3676821912443</v>
      </c>
      <c r="BG90" s="29">
        <f t="shared" si="107"/>
        <v>57.54580246130055</v>
      </c>
      <c r="BH90" s="29">
        <f t="shared" si="107"/>
        <v>6.385057471264368</v>
      </c>
      <c r="BI90" s="29">
        <f aca="true" t="shared" si="108" ref="BI90:BS90">BI74+BI60+BI43+BI83</f>
        <v>1175.7156154022823</v>
      </c>
      <c r="BJ90" s="29">
        <f t="shared" si="108"/>
        <v>446.8159889876455</v>
      </c>
      <c r="BK90" s="29">
        <f t="shared" si="108"/>
        <v>416.51876754952406</v>
      </c>
      <c r="BL90" s="29">
        <f t="shared" si="108"/>
        <v>55.679613943756834</v>
      </c>
      <c r="BM90" s="29">
        <f t="shared" si="108"/>
        <v>350.36894774082685</v>
      </c>
      <c r="BN90" s="29">
        <f t="shared" si="108"/>
        <v>11551.894205764465</v>
      </c>
      <c r="BO90" s="29">
        <f t="shared" si="108"/>
        <v>2188.7979436448563</v>
      </c>
      <c r="BP90" s="29">
        <f t="shared" si="108"/>
        <v>40292.065701750755</v>
      </c>
      <c r="BQ90" s="29">
        <f t="shared" si="108"/>
        <v>23428.876470365554</v>
      </c>
      <c r="BR90" s="29">
        <f t="shared" si="108"/>
        <v>319.41986050084495</v>
      </c>
      <c r="BS90" s="29">
        <f t="shared" si="108"/>
        <v>105.4301736057766</v>
      </c>
      <c r="BT90" s="29">
        <f>BT74+BT60+BT43+BT83</f>
        <v>77.17673768774013</v>
      </c>
      <c r="BU90" s="74">
        <f>'Horse Mackerel'!M16</f>
        <v>242.0971662861095</v>
      </c>
      <c r="BV90" s="74">
        <f>'Horse Mackerel'!M22</f>
        <v>2999.501479143507</v>
      </c>
      <c r="BW90" s="29">
        <f aca="true" t="shared" si="109" ref="BW90:CT90">BW74+BW60+BW43+BW83</f>
        <v>994.9954422084348</v>
      </c>
      <c r="BX90" s="29">
        <f t="shared" si="109"/>
        <v>0</v>
      </c>
      <c r="BY90" s="29">
        <f>BY74+BY60+BY43+BY83</f>
        <v>0</v>
      </c>
      <c r="BZ90" s="29">
        <f t="shared" si="109"/>
        <v>6.199823147877999</v>
      </c>
      <c r="CA90" s="29">
        <f aca="true" t="shared" si="110" ref="CA90:CF90">CA74+CA60+CA43+CA83</f>
        <v>1195.7442530032401</v>
      </c>
      <c r="CB90" s="29">
        <f t="shared" si="110"/>
        <v>445.1168533444046</v>
      </c>
      <c r="CC90" s="29">
        <f t="shared" si="110"/>
        <v>97.07508326037708</v>
      </c>
      <c r="CD90" s="29">
        <f t="shared" si="110"/>
        <v>636.0203615621361</v>
      </c>
      <c r="CE90" s="29">
        <f t="shared" si="110"/>
        <v>16.72029026056662</v>
      </c>
      <c r="CF90" s="29">
        <f t="shared" si="110"/>
        <v>0.8116645757556613</v>
      </c>
      <c r="CG90" s="29">
        <f t="shared" si="109"/>
        <v>3156.6102584071086</v>
      </c>
      <c r="CH90" s="29">
        <f>CH74+CH60+CH43+CH83</f>
        <v>22.413822837410024</v>
      </c>
      <c r="CI90" s="29">
        <f t="shared" si="109"/>
        <v>24.203318037416164</v>
      </c>
      <c r="CJ90" s="29">
        <f t="shared" si="109"/>
        <v>276.41056088707046</v>
      </c>
      <c r="CK90" s="29">
        <f t="shared" si="109"/>
        <v>65.27039831549395</v>
      </c>
      <c r="CL90" s="29">
        <f t="shared" si="109"/>
        <v>1080.619676356869</v>
      </c>
      <c r="CM90" s="29">
        <f t="shared" si="109"/>
        <v>62.34889434889435</v>
      </c>
      <c r="CN90" s="29">
        <f t="shared" si="109"/>
        <v>54.892101804277694</v>
      </c>
      <c r="CO90" s="29">
        <f t="shared" si="109"/>
        <v>314.11903225806446</v>
      </c>
      <c r="CP90" s="29">
        <f t="shared" si="109"/>
        <v>360.28340068190425</v>
      </c>
      <c r="CQ90" s="29">
        <f t="shared" si="109"/>
        <v>73.90162761581112</v>
      </c>
      <c r="CR90" s="29">
        <f t="shared" si="109"/>
        <v>20.454545454545453</v>
      </c>
      <c r="CS90" s="29">
        <f t="shared" si="109"/>
        <v>7.958466453674121</v>
      </c>
      <c r="CT90" s="29">
        <f t="shared" si="109"/>
        <v>0.5919282511210763</v>
      </c>
      <c r="CU90" s="29">
        <f aca="true" t="shared" si="111" ref="CU90:CY93">CU74+CU60+CU43+CU83</f>
        <v>277.6233602421796</v>
      </c>
      <c r="CV90" s="29">
        <f t="shared" si="111"/>
        <v>18.45662100456621</v>
      </c>
      <c r="CW90" s="29">
        <f t="shared" si="111"/>
        <v>7.137546468401487</v>
      </c>
      <c r="CX90" s="29">
        <f t="shared" si="111"/>
        <v>268.6151779717932</v>
      </c>
      <c r="CY90" s="29">
        <f t="shared" si="111"/>
        <v>43.962482946794</v>
      </c>
    </row>
    <row r="91" spans="1:103" ht="12.75">
      <c r="A91" s="28" t="s">
        <v>28</v>
      </c>
      <c r="B91" s="29">
        <f>B75+B61+B44+B84</f>
        <v>0.8655346395176157</v>
      </c>
      <c r="C91" s="29">
        <f aca="true" t="shared" si="112" ref="C91:Q91">C75+C61+C44+C84</f>
        <v>1.9767606728792453</v>
      </c>
      <c r="D91" s="29">
        <f t="shared" si="112"/>
        <v>1.2751965698835637</v>
      </c>
      <c r="E91" s="29">
        <f t="shared" si="112"/>
        <v>10.224790596769035</v>
      </c>
      <c r="F91" s="29">
        <f t="shared" si="112"/>
        <v>0.07318467695826186</v>
      </c>
      <c r="G91" s="29">
        <f t="shared" si="112"/>
        <v>4.0378315456232805</v>
      </c>
      <c r="H91" s="29">
        <f t="shared" si="112"/>
        <v>10.34021810191093</v>
      </c>
      <c r="I91" s="29">
        <f t="shared" si="112"/>
        <v>6.867630531024212</v>
      </c>
      <c r="J91" s="29">
        <f t="shared" si="112"/>
        <v>0.6510327022375215</v>
      </c>
      <c r="K91" s="29">
        <f t="shared" si="112"/>
        <v>0.10939018011813369</v>
      </c>
      <c r="L91" s="29">
        <f t="shared" si="112"/>
        <v>2.9741625163834113</v>
      </c>
      <c r="M91" s="29">
        <f t="shared" si="112"/>
        <v>0.6279121505366232</v>
      </c>
      <c r="N91" s="29">
        <f t="shared" si="112"/>
        <v>0.1200648743507871</v>
      </c>
      <c r="O91" s="29">
        <f t="shared" si="112"/>
        <v>26.248037043686026</v>
      </c>
      <c r="P91" s="29">
        <f t="shared" si="112"/>
        <v>2.670639169767913</v>
      </c>
      <c r="Q91" s="29">
        <f t="shared" si="112"/>
        <v>209.53921360869808</v>
      </c>
      <c r="R91" s="29">
        <f aca="true" t="shared" si="113" ref="R91:AY91">R75+R61+R44+R84</f>
        <v>20.95704156327403</v>
      </c>
      <c r="S91" s="29">
        <f t="shared" si="113"/>
        <v>150.3283532469714</v>
      </c>
      <c r="T91" s="29">
        <f t="shared" si="113"/>
        <v>3.0435839704874237</v>
      </c>
      <c r="U91" s="29">
        <f t="shared" si="113"/>
        <v>15.516835886206145</v>
      </c>
      <c r="V91" s="29">
        <f t="shared" si="113"/>
        <v>79.36071744678436</v>
      </c>
      <c r="W91" s="29">
        <f t="shared" si="113"/>
        <v>11.71586230082344</v>
      </c>
      <c r="X91" s="29">
        <f t="shared" si="113"/>
        <v>34.470836470473635</v>
      </c>
      <c r="Y91" s="29">
        <f t="shared" si="113"/>
        <v>4.611745978032032</v>
      </c>
      <c r="Z91" s="29">
        <f t="shared" si="113"/>
        <v>0.1768746342392432</v>
      </c>
      <c r="AA91" s="29">
        <f t="shared" si="113"/>
        <v>106.12313241303494</v>
      </c>
      <c r="AB91" s="29">
        <f t="shared" si="113"/>
        <v>1.2445345697856947</v>
      </c>
      <c r="AC91" s="29">
        <f t="shared" si="113"/>
        <v>0</v>
      </c>
      <c r="AD91" s="29">
        <f t="shared" si="113"/>
        <v>0.05163420578101909</v>
      </c>
      <c r="AE91" s="29">
        <f t="shared" si="113"/>
        <v>0.5725669255184037</v>
      </c>
      <c r="AF91" s="29">
        <f t="shared" si="113"/>
        <v>16.97719839978096</v>
      </c>
      <c r="AG91" s="29">
        <f t="shared" si="113"/>
        <v>0</v>
      </c>
      <c r="AH91" s="29">
        <f t="shared" si="113"/>
        <v>0.012639145455440301</v>
      </c>
      <c r="AI91" s="29">
        <f t="shared" si="113"/>
        <v>0.013753141118023102</v>
      </c>
      <c r="AJ91" s="29">
        <f t="shared" si="113"/>
        <v>4.719378195508322</v>
      </c>
      <c r="AK91" s="29">
        <f t="shared" si="113"/>
        <v>1.78988452655248</v>
      </c>
      <c r="AL91" s="29">
        <f t="shared" si="113"/>
        <v>0.4324514972143821</v>
      </c>
      <c r="AM91" s="29">
        <f t="shared" si="113"/>
        <v>0.0018543832321369941</v>
      </c>
      <c r="AN91" s="29">
        <f t="shared" si="113"/>
        <v>0.8257215491790074</v>
      </c>
      <c r="AO91" s="29">
        <f t="shared" si="113"/>
        <v>0.6260210488712961</v>
      </c>
      <c r="AP91" s="29">
        <f t="shared" si="113"/>
        <v>0.0010934449093444932</v>
      </c>
      <c r="AQ91" s="29">
        <f t="shared" si="113"/>
        <v>3.6241970598248274</v>
      </c>
      <c r="AR91" s="29">
        <f t="shared" si="113"/>
        <v>0</v>
      </c>
      <c r="AS91" s="29">
        <f t="shared" si="113"/>
        <v>0.13987426078841222</v>
      </c>
      <c r="AT91" s="29">
        <f t="shared" si="113"/>
        <v>0</v>
      </c>
      <c r="AU91" s="29">
        <f t="shared" si="113"/>
        <v>0.3047861354672872</v>
      </c>
      <c r="AV91" s="29">
        <f t="shared" si="113"/>
        <v>0.32819138455930547</v>
      </c>
      <c r="AW91" s="29">
        <f t="shared" si="113"/>
        <v>0.0793838516093322</v>
      </c>
      <c r="AX91" s="29">
        <f t="shared" si="113"/>
        <v>0.19449119118143873</v>
      </c>
      <c r="AY91" s="29">
        <f t="shared" si="113"/>
        <v>0</v>
      </c>
      <c r="AZ91" s="29"/>
      <c r="BA91" s="29"/>
      <c r="BB91" s="29">
        <f t="shared" si="106"/>
        <v>0</v>
      </c>
      <c r="BC91" s="29">
        <f t="shared" si="106"/>
        <v>0</v>
      </c>
      <c r="BD91" s="29">
        <f t="shared" si="106"/>
        <v>0</v>
      </c>
      <c r="BE91" s="29"/>
      <c r="BF91" s="29">
        <f t="shared" si="107"/>
        <v>1.3271365901213172</v>
      </c>
      <c r="BG91" s="29">
        <f t="shared" si="107"/>
        <v>0</v>
      </c>
      <c r="BH91" s="29">
        <f t="shared" si="107"/>
        <v>0</v>
      </c>
      <c r="BI91" s="29">
        <f aca="true" t="shared" si="114" ref="BI91:BS91">BI75+BI61+BI44+BI84</f>
        <v>74.86965859614696</v>
      </c>
      <c r="BJ91" s="29">
        <f t="shared" si="114"/>
        <v>0.3322949117341636</v>
      </c>
      <c r="BK91" s="29">
        <f t="shared" si="114"/>
        <v>0</v>
      </c>
      <c r="BL91" s="29">
        <f t="shared" si="114"/>
        <v>0.05064617534055187</v>
      </c>
      <c r="BM91" s="29">
        <f t="shared" si="114"/>
        <v>0</v>
      </c>
      <c r="BN91" s="29">
        <f t="shared" si="114"/>
        <v>0</v>
      </c>
      <c r="BO91" s="29">
        <f t="shared" si="114"/>
        <v>0</v>
      </c>
      <c r="BP91" s="29">
        <f t="shared" si="114"/>
        <v>2.3597829999423046</v>
      </c>
      <c r="BQ91" s="29">
        <f t="shared" si="114"/>
        <v>1.4344603330382864</v>
      </c>
      <c r="BR91" s="29">
        <f t="shared" si="114"/>
        <v>0</v>
      </c>
      <c r="BS91" s="29">
        <f t="shared" si="114"/>
        <v>0</v>
      </c>
      <c r="BT91" s="29">
        <f>BT75+BT61+BT44+BT84</f>
        <v>0</v>
      </c>
      <c r="BU91" s="74">
        <f>'Horse Mackerel'!N16</f>
        <v>0</v>
      </c>
      <c r="BV91" s="74">
        <f>'Horse Mackerel'!N22</f>
        <v>0</v>
      </c>
      <c r="BW91" s="29">
        <f aca="true" t="shared" si="115" ref="BW91:CT91">BW75+BW61+BW44+BW84</f>
        <v>0</v>
      </c>
      <c r="BX91" s="29">
        <f t="shared" si="115"/>
        <v>0</v>
      </c>
      <c r="BY91" s="29">
        <f>BY75+BY61+BY44+BY84</f>
        <v>0</v>
      </c>
      <c r="BZ91" s="29">
        <f t="shared" si="115"/>
        <v>0</v>
      </c>
      <c r="CA91" s="29">
        <f aca="true" t="shared" si="116" ref="CA91:CF91">CA75+CA61+CA44+CA84</f>
        <v>0</v>
      </c>
      <c r="CB91" s="29">
        <f t="shared" si="116"/>
        <v>0</v>
      </c>
      <c r="CC91" s="29">
        <f t="shared" si="116"/>
        <v>0</v>
      </c>
      <c r="CD91" s="29">
        <f t="shared" si="116"/>
        <v>0</v>
      </c>
      <c r="CE91" s="29">
        <f t="shared" si="116"/>
        <v>0</v>
      </c>
      <c r="CF91" s="29">
        <f t="shared" si="116"/>
        <v>0</v>
      </c>
      <c r="CG91" s="29">
        <f t="shared" si="115"/>
        <v>0.19326715082876886</v>
      </c>
      <c r="CH91" s="29">
        <f>CH75+CH61+CH44+CH84</f>
        <v>0</v>
      </c>
      <c r="CI91" s="29">
        <f t="shared" si="115"/>
        <v>0.07624426403106248</v>
      </c>
      <c r="CJ91" s="29">
        <f t="shared" si="115"/>
        <v>0.01875880742385036</v>
      </c>
      <c r="CK91" s="29">
        <f t="shared" si="115"/>
        <v>0</v>
      </c>
      <c r="CL91" s="29">
        <f t="shared" si="115"/>
        <v>7.884684260086235</v>
      </c>
      <c r="CM91" s="29">
        <f t="shared" si="115"/>
        <v>0</v>
      </c>
      <c r="CN91" s="29">
        <f t="shared" si="115"/>
        <v>0</v>
      </c>
      <c r="CO91" s="29">
        <f t="shared" si="115"/>
        <v>0.018387096774193548</v>
      </c>
      <c r="CP91" s="29">
        <f t="shared" si="115"/>
        <v>5.335932567243338</v>
      </c>
      <c r="CQ91" s="29">
        <f t="shared" si="115"/>
        <v>0</v>
      </c>
      <c r="CR91" s="29">
        <f t="shared" si="115"/>
        <v>0</v>
      </c>
      <c r="CS91" s="29">
        <f t="shared" si="115"/>
        <v>0</v>
      </c>
      <c r="CT91" s="29">
        <f t="shared" si="115"/>
        <v>0</v>
      </c>
      <c r="CU91" s="29">
        <f t="shared" si="111"/>
        <v>0</v>
      </c>
      <c r="CV91" s="29">
        <f t="shared" si="111"/>
        <v>0</v>
      </c>
      <c r="CW91" s="29">
        <f t="shared" si="111"/>
        <v>0</v>
      </c>
      <c r="CX91" s="29">
        <f t="shared" si="111"/>
        <v>0</v>
      </c>
      <c r="CY91" s="29">
        <f t="shared" si="111"/>
        <v>0</v>
      </c>
    </row>
    <row r="92" spans="1:103" ht="12.75">
      <c r="A92" s="28" t="s">
        <v>29</v>
      </c>
      <c r="B92" s="29">
        <f>B76+B62+B45+B85</f>
        <v>0.8598954896127793</v>
      </c>
      <c r="C92" s="29">
        <f aca="true" t="shared" si="117" ref="C92:Q92">C76+C62+C45+C85</f>
        <v>21.932621584528704</v>
      </c>
      <c r="D92" s="29">
        <f t="shared" si="117"/>
        <v>9.38852206086787</v>
      </c>
      <c r="E92" s="29">
        <f t="shared" si="117"/>
        <v>3.8159327847307525</v>
      </c>
      <c r="F92" s="29">
        <f t="shared" si="117"/>
        <v>0.7684391080617495</v>
      </c>
      <c r="G92" s="29">
        <f t="shared" si="117"/>
        <v>25.403742124352384</v>
      </c>
      <c r="H92" s="29">
        <f t="shared" si="117"/>
        <v>24.924009451519105</v>
      </c>
      <c r="I92" s="29">
        <f t="shared" si="117"/>
        <v>0.6121667012376989</v>
      </c>
      <c r="J92" s="29">
        <f t="shared" si="117"/>
        <v>0.24870912220309813</v>
      </c>
      <c r="K92" s="29">
        <f t="shared" si="117"/>
        <v>4.2078086133551</v>
      </c>
      <c r="L92" s="29">
        <f t="shared" si="117"/>
        <v>21.51405994960219</v>
      </c>
      <c r="M92" s="29">
        <f t="shared" si="117"/>
        <v>8.732864674731735</v>
      </c>
      <c r="N92" s="29">
        <f t="shared" si="117"/>
        <v>1.9869982464342197</v>
      </c>
      <c r="O92" s="29">
        <f t="shared" si="117"/>
        <v>142.0147525170602</v>
      </c>
      <c r="P92" s="29">
        <f t="shared" si="117"/>
        <v>153.2528918520671</v>
      </c>
      <c r="Q92" s="29">
        <f t="shared" si="117"/>
        <v>742.4327645853568</v>
      </c>
      <c r="R92" s="29">
        <f aca="true" t="shared" si="118" ref="R92:AY92">R76+R62+R45+R85</f>
        <v>74.53031182013062</v>
      </c>
      <c r="S92" s="29">
        <f t="shared" si="118"/>
        <v>142.16929601527957</v>
      </c>
      <c r="T92" s="29">
        <f t="shared" si="118"/>
        <v>38.41373501742301</v>
      </c>
      <c r="U92" s="29">
        <f t="shared" si="118"/>
        <v>106.46030688070542</v>
      </c>
      <c r="V92" s="29">
        <f t="shared" si="118"/>
        <v>3827.4152391579414</v>
      </c>
      <c r="W92" s="29">
        <f t="shared" si="118"/>
        <v>572.470573510615</v>
      </c>
      <c r="X92" s="29">
        <f t="shared" si="118"/>
        <v>185.21475288602213</v>
      </c>
      <c r="Y92" s="29">
        <f t="shared" si="118"/>
        <v>466.27899909766325</v>
      </c>
      <c r="Z92" s="29">
        <f t="shared" si="118"/>
        <v>17.88323290391489</v>
      </c>
      <c r="AA92" s="29">
        <f t="shared" si="118"/>
        <v>335.86656631016405</v>
      </c>
      <c r="AB92" s="29">
        <f t="shared" si="118"/>
        <v>1.7222576304684374</v>
      </c>
      <c r="AC92" s="29">
        <f t="shared" si="118"/>
        <v>1.115026231305301</v>
      </c>
      <c r="AD92" s="29">
        <f t="shared" si="118"/>
        <v>14.639105314425835</v>
      </c>
      <c r="AE92" s="29">
        <f t="shared" si="118"/>
        <v>0.0013249000213320875</v>
      </c>
      <c r="AF92" s="29">
        <f t="shared" si="118"/>
        <v>0</v>
      </c>
      <c r="AG92" s="29">
        <f t="shared" si="118"/>
        <v>3387</v>
      </c>
      <c r="AH92" s="29">
        <f t="shared" si="118"/>
        <v>5.041689725008275</v>
      </c>
      <c r="AI92" s="29">
        <f t="shared" si="118"/>
        <v>3504.494101159894</v>
      </c>
      <c r="AJ92" s="29">
        <f t="shared" si="118"/>
        <v>7051.5431787642</v>
      </c>
      <c r="AK92" s="29">
        <f t="shared" si="118"/>
        <v>22247.532918732108</v>
      </c>
      <c r="AL92" s="29">
        <f t="shared" si="118"/>
        <v>6294.211051292977</v>
      </c>
      <c r="AM92" s="29">
        <f t="shared" si="118"/>
        <v>2858.738541879974</v>
      </c>
      <c r="AN92" s="29">
        <f t="shared" si="118"/>
        <v>6524.031283907498</v>
      </c>
      <c r="AO92" s="29">
        <f t="shared" si="118"/>
        <v>49.90330160330059</v>
      </c>
      <c r="AP92" s="29">
        <f t="shared" si="118"/>
        <v>409.7093122578646</v>
      </c>
      <c r="AQ92" s="29">
        <f t="shared" si="118"/>
        <v>10566.954003304727</v>
      </c>
      <c r="AR92" s="29">
        <f t="shared" si="118"/>
        <v>1441.4452956819046</v>
      </c>
      <c r="AS92" s="29">
        <f t="shared" si="118"/>
        <v>6030.646298911789</v>
      </c>
      <c r="AT92" s="29">
        <f t="shared" si="118"/>
        <v>1672.7810523974267</v>
      </c>
      <c r="AU92" s="29">
        <f t="shared" si="118"/>
        <v>2196.8853450496617</v>
      </c>
      <c r="AV92" s="29">
        <f t="shared" si="118"/>
        <v>428.83456657788884</v>
      </c>
      <c r="AW92" s="29">
        <f t="shared" si="118"/>
        <v>287.6908636366435</v>
      </c>
      <c r="AX92" s="29">
        <f t="shared" si="118"/>
        <v>141.9138227513243</v>
      </c>
      <c r="AY92" s="29">
        <f t="shared" si="118"/>
        <v>350.2971965645762</v>
      </c>
      <c r="AZ92" s="29"/>
      <c r="BA92" s="29"/>
      <c r="BB92" s="29">
        <f t="shared" si="106"/>
        <v>2808.9087420594287</v>
      </c>
      <c r="BC92" s="29">
        <f t="shared" si="106"/>
        <v>561.7817484118858</v>
      </c>
      <c r="BD92" s="29">
        <f t="shared" si="106"/>
        <v>1579.2606647275215</v>
      </c>
      <c r="BE92" s="29"/>
      <c r="BF92" s="29">
        <f t="shared" si="107"/>
        <v>1959.7814616529258</v>
      </c>
      <c r="BG92" s="29">
        <f t="shared" si="107"/>
        <v>318.60595495830694</v>
      </c>
      <c r="BH92" s="29">
        <f t="shared" si="107"/>
        <v>3.679438058748403</v>
      </c>
      <c r="BI92" s="29">
        <f aca="true" t="shared" si="119" ref="BI92:BS92">BI76+BI62+BI45+BI85</f>
        <v>10372.22204061607</v>
      </c>
      <c r="BJ92" s="29">
        <f t="shared" si="119"/>
        <v>1124.0913023322037</v>
      </c>
      <c r="BK92" s="29">
        <f t="shared" si="119"/>
        <v>839.348196779036</v>
      </c>
      <c r="BL92" s="29">
        <f t="shared" si="119"/>
        <v>80.26097100517019</v>
      </c>
      <c r="BM92" s="29">
        <f t="shared" si="119"/>
        <v>739.6310522591732</v>
      </c>
      <c r="BN92" s="29">
        <f t="shared" si="119"/>
        <v>44502.81243111841</v>
      </c>
      <c r="BO92" s="29">
        <f t="shared" si="119"/>
        <v>10281.590340542285</v>
      </c>
      <c r="BP92" s="29">
        <f t="shared" si="119"/>
        <v>185177.2204043209</v>
      </c>
      <c r="BQ92" s="29">
        <f t="shared" si="119"/>
        <v>112565.17114445727</v>
      </c>
      <c r="BR92" s="29">
        <f t="shared" si="119"/>
        <v>1537.8590444000615</v>
      </c>
      <c r="BS92" s="29">
        <f t="shared" si="119"/>
        <v>359.57673989860194</v>
      </c>
      <c r="BT92" s="29">
        <f>BT76+BT62+BT45+BT85</f>
        <v>173.69856793573172</v>
      </c>
      <c r="BU92" s="74">
        <f>'Horse Mackerel'!O16</f>
        <v>662.2027393264975</v>
      </c>
      <c r="BV92" s="74">
        <f>'Horse Mackerel'!O22</f>
        <v>3157.7381264154665</v>
      </c>
      <c r="BW92" s="29">
        <f aca="true" t="shared" si="120" ref="BW92:CT92">BW76+BW62+BW45+BW85</f>
        <v>36155.72507894013</v>
      </c>
      <c r="BX92" s="29">
        <f t="shared" si="120"/>
        <v>3936.0422057177025</v>
      </c>
      <c r="BY92" s="29">
        <f>BY76+BY62+BY45+BY85</f>
        <v>1922.1851306911772</v>
      </c>
      <c r="BZ92" s="29">
        <f t="shared" si="120"/>
        <v>236.76017685212202</v>
      </c>
      <c r="CA92" s="29">
        <f aca="true" t="shared" si="121" ref="CA92:CF92">CA76+CA62+CA45+CA85</f>
        <v>3393.770300639909</v>
      </c>
      <c r="CB92" s="29">
        <f t="shared" si="121"/>
        <v>1263.3339891874327</v>
      </c>
      <c r="CC92" s="29">
        <f t="shared" si="121"/>
        <v>275.5192288599872</v>
      </c>
      <c r="CD92" s="29">
        <f t="shared" si="121"/>
        <v>1805.1577569789795</v>
      </c>
      <c r="CE92" s="29">
        <f t="shared" si="121"/>
        <v>47.45565313140247</v>
      </c>
      <c r="CF92" s="29">
        <f t="shared" si="121"/>
        <v>2.303672482106916</v>
      </c>
      <c r="CG92" s="29">
        <f t="shared" si="120"/>
        <v>15166.086791374066</v>
      </c>
      <c r="CH92" s="29">
        <f>CH76+CH62+CH45+CH85</f>
        <v>814.464048879235</v>
      </c>
      <c r="CI92" s="29">
        <f t="shared" si="120"/>
        <v>71.20367102012001</v>
      </c>
      <c r="CJ92" s="29">
        <f t="shared" si="120"/>
        <v>1571.1052784154804</v>
      </c>
      <c r="CK92" s="29">
        <f t="shared" si="120"/>
        <v>198.17371468678715</v>
      </c>
      <c r="CL92" s="29">
        <f t="shared" si="120"/>
        <v>1728.8199839296387</v>
      </c>
      <c r="CM92" s="29">
        <f t="shared" si="120"/>
        <v>145.65110565110564</v>
      </c>
      <c r="CN92" s="29">
        <f t="shared" si="120"/>
        <v>139.1078981957223</v>
      </c>
      <c r="CO92" s="29">
        <f t="shared" si="120"/>
        <v>596.6674193548387</v>
      </c>
      <c r="CP92" s="29">
        <f t="shared" si="120"/>
        <v>592.5969503725219</v>
      </c>
      <c r="CQ92" s="29">
        <f t="shared" si="120"/>
        <v>193.27007690931856</v>
      </c>
      <c r="CR92" s="29">
        <f t="shared" si="120"/>
        <v>53.697788697788695</v>
      </c>
      <c r="CS92" s="29">
        <f t="shared" si="120"/>
        <v>45.04153354632588</v>
      </c>
      <c r="CT92" s="29">
        <f t="shared" si="120"/>
        <v>3.3542600896860986</v>
      </c>
      <c r="CU92" s="29">
        <f t="shared" si="111"/>
        <v>527.4225529767912</v>
      </c>
      <c r="CV92" s="29">
        <f t="shared" si="111"/>
        <v>67.28158295281582</v>
      </c>
      <c r="CW92" s="29">
        <f t="shared" si="111"/>
        <v>4.840148698884758</v>
      </c>
      <c r="CX92" s="29">
        <f t="shared" si="111"/>
        <v>424.73606447280054</v>
      </c>
      <c r="CY92" s="29">
        <f t="shared" si="111"/>
        <v>139.62278308321964</v>
      </c>
    </row>
    <row r="93" spans="1:103" ht="12.75">
      <c r="A93" s="28" t="s">
        <v>30</v>
      </c>
      <c r="B93" s="29">
        <f>B77+B63+B46+B86</f>
        <v>3.0966034388614623</v>
      </c>
      <c r="C93" s="29">
        <f aca="true" t="shared" si="122" ref="C93:Q93">C77+C63+C46+C86</f>
        <v>0.5941531420393464</v>
      </c>
      <c r="D93" s="29">
        <f t="shared" si="122"/>
        <v>0.6100451351376786</v>
      </c>
      <c r="E93" s="29">
        <f t="shared" si="122"/>
        <v>1.0708801291587822</v>
      </c>
      <c r="F93" s="29">
        <f t="shared" si="122"/>
        <v>0.03659233847913093</v>
      </c>
      <c r="G93" s="29">
        <f t="shared" si="122"/>
        <v>89.52688143649593</v>
      </c>
      <c r="H93" s="29">
        <f t="shared" si="122"/>
        <v>1.940097072455992</v>
      </c>
      <c r="I93" s="29">
        <f t="shared" si="122"/>
        <v>1.7705476444176473</v>
      </c>
      <c r="J93" s="29">
        <f t="shared" si="122"/>
        <v>0.02925989672977625</v>
      </c>
      <c r="K93" s="29">
        <f t="shared" si="122"/>
        <v>34.59856710189335</v>
      </c>
      <c r="L93" s="29">
        <f t="shared" si="122"/>
        <v>16.11152294591465</v>
      </c>
      <c r="M93" s="29">
        <f t="shared" si="122"/>
        <v>6.620233664237118</v>
      </c>
      <c r="N93" s="29">
        <f t="shared" si="122"/>
        <v>24.043341877532825</v>
      </c>
      <c r="O93" s="29">
        <f t="shared" si="122"/>
        <v>63.71552233572058</v>
      </c>
      <c r="P93" s="29">
        <f t="shared" si="122"/>
        <v>100.52824935231715</v>
      </c>
      <c r="Q93" s="29">
        <f t="shared" si="122"/>
        <v>351.1442876057001</v>
      </c>
      <c r="R93" s="29">
        <f aca="true" t="shared" si="123" ref="R93:AY93">R77+R63+R46+R86</f>
        <v>35.230330430837625</v>
      </c>
      <c r="S93" s="29">
        <f t="shared" si="123"/>
        <v>30.50574009566569</v>
      </c>
      <c r="T93" s="29">
        <f t="shared" si="123"/>
        <v>411.08626009416724</v>
      </c>
      <c r="U93" s="29">
        <f t="shared" si="123"/>
        <v>322.68882678943964</v>
      </c>
      <c r="V93" s="29">
        <f t="shared" si="123"/>
        <v>907.326712232233</v>
      </c>
      <c r="W93" s="29">
        <f t="shared" si="123"/>
        <v>135.07395589544768</v>
      </c>
      <c r="X93" s="29">
        <f t="shared" si="123"/>
        <v>287.2662664419074</v>
      </c>
      <c r="Y93" s="29">
        <f t="shared" si="123"/>
        <v>6064.583675417209</v>
      </c>
      <c r="Z93" s="29">
        <f t="shared" si="123"/>
        <v>232.59542579152293</v>
      </c>
      <c r="AA93" s="29">
        <f t="shared" si="123"/>
        <v>91.9002792602712</v>
      </c>
      <c r="AB93" s="29">
        <f t="shared" si="123"/>
        <v>0</v>
      </c>
      <c r="AC93" s="29">
        <f t="shared" si="123"/>
        <v>2863.560410304596</v>
      </c>
      <c r="AD93" s="29">
        <f t="shared" si="123"/>
        <v>5.190836677677218</v>
      </c>
      <c r="AE93" s="29">
        <f t="shared" si="123"/>
        <v>0</v>
      </c>
      <c r="AF93" s="29">
        <f t="shared" si="123"/>
        <v>0</v>
      </c>
      <c r="AG93" s="29">
        <f t="shared" si="123"/>
        <v>0</v>
      </c>
      <c r="AH93" s="29">
        <f t="shared" si="123"/>
        <v>0</v>
      </c>
      <c r="AI93" s="29">
        <f t="shared" si="123"/>
        <v>3516.0859030837</v>
      </c>
      <c r="AJ93" s="29">
        <f t="shared" si="123"/>
        <v>218.537828535701</v>
      </c>
      <c r="AK93" s="29">
        <f t="shared" si="123"/>
        <v>463.96805869415215</v>
      </c>
      <c r="AL93" s="29">
        <f t="shared" si="123"/>
        <v>154.06599853130714</v>
      </c>
      <c r="AM93" s="29">
        <f t="shared" si="123"/>
        <v>67.29598249009592</v>
      </c>
      <c r="AN93" s="29">
        <f t="shared" si="123"/>
        <v>825.622960403933</v>
      </c>
      <c r="AO93" s="29">
        <f t="shared" si="123"/>
        <v>5.478064030683956</v>
      </c>
      <c r="AP93" s="29">
        <f t="shared" si="123"/>
        <v>7.313185185185187</v>
      </c>
      <c r="AQ93" s="29">
        <f t="shared" si="123"/>
        <v>821.0588167284056</v>
      </c>
      <c r="AR93" s="29">
        <f t="shared" si="123"/>
        <v>53.281657591490436</v>
      </c>
      <c r="AS93" s="29">
        <f t="shared" si="123"/>
        <v>64.30856148793653</v>
      </c>
      <c r="AT93" s="29">
        <f t="shared" si="123"/>
        <v>11.418167641325537</v>
      </c>
      <c r="AU93" s="29">
        <f t="shared" si="123"/>
        <v>139.83638229075962</v>
      </c>
      <c r="AV93" s="29">
        <f t="shared" si="123"/>
        <v>16.160369648026386</v>
      </c>
      <c r="AW93" s="29">
        <f t="shared" si="123"/>
        <v>18.986782363030976</v>
      </c>
      <c r="AX93" s="29">
        <f t="shared" si="123"/>
        <v>9.958252649024919</v>
      </c>
      <c r="AY93" s="29">
        <f t="shared" si="123"/>
        <v>24.541727434775563</v>
      </c>
      <c r="AZ93" s="29"/>
      <c r="BA93" s="29"/>
      <c r="BB93" s="29">
        <f t="shared" si="106"/>
        <v>128.74116108900805</v>
      </c>
      <c r="BC93" s="29">
        <f t="shared" si="106"/>
        <v>25.748232217801608</v>
      </c>
      <c r="BD93" s="29">
        <f t="shared" si="106"/>
        <v>20.577556677217895</v>
      </c>
      <c r="BE93" s="29"/>
      <c r="BF93" s="29">
        <f t="shared" si="107"/>
        <v>62.523719565708305</v>
      </c>
      <c r="BG93" s="29">
        <f t="shared" si="107"/>
        <v>11.848242580392517</v>
      </c>
      <c r="BH93" s="29">
        <f t="shared" si="107"/>
        <v>0.9355044699872286</v>
      </c>
      <c r="BI93" s="29">
        <f aca="true" t="shared" si="124" ref="BI93:BS93">BI77+BI63+BI46+BI86</f>
        <v>2231.1926853855</v>
      </c>
      <c r="BJ93" s="29">
        <f t="shared" si="124"/>
        <v>63.76041376841677</v>
      </c>
      <c r="BK93" s="29">
        <f t="shared" si="124"/>
        <v>39.133035671440055</v>
      </c>
      <c r="BL93" s="29">
        <f t="shared" si="124"/>
        <v>9.00876887573241</v>
      </c>
      <c r="BM93" s="29">
        <f t="shared" si="124"/>
        <v>0</v>
      </c>
      <c r="BN93" s="29">
        <f t="shared" si="124"/>
        <v>6237.293363117125</v>
      </c>
      <c r="BO93" s="29">
        <f t="shared" si="124"/>
        <v>1240.6117158128584</v>
      </c>
      <c r="BP93" s="29">
        <f t="shared" si="124"/>
        <v>19891.3541109284</v>
      </c>
      <c r="BQ93" s="29">
        <f t="shared" si="124"/>
        <v>12091.517924844135</v>
      </c>
      <c r="BR93" s="29">
        <f t="shared" si="124"/>
        <v>75.72109509909355</v>
      </c>
      <c r="BS93" s="29">
        <f t="shared" si="124"/>
        <v>24.993086495621444</v>
      </c>
      <c r="BT93" s="29">
        <f>BT77+BT63+BT46+BT86</f>
        <v>332.1246943765281</v>
      </c>
      <c r="BU93" s="74">
        <f>'Horse Mackerel'!P16</f>
        <v>409.7000943873929</v>
      </c>
      <c r="BV93" s="74">
        <f>'Horse Mackerel'!P22</f>
        <v>1671.7603944410268</v>
      </c>
      <c r="BW93" s="29">
        <f aca="true" t="shared" si="125" ref="BW93:CT93">BW77+BW63+BW46+BW86</f>
        <v>1914.2794788514366</v>
      </c>
      <c r="BX93" s="29">
        <f t="shared" si="125"/>
        <v>99.95779428229763</v>
      </c>
      <c r="BY93" s="29">
        <f>BY77+BY63+BY46+BY86</f>
        <v>48.81486930882275</v>
      </c>
      <c r="BZ93" s="29">
        <f t="shared" si="125"/>
        <v>0</v>
      </c>
      <c r="CA93" s="29">
        <f aca="true" t="shared" si="126" ref="CA93:CF93">CA77+CA63+CA46+CA86</f>
        <v>2776.485446356851</v>
      </c>
      <c r="CB93" s="29">
        <f t="shared" si="126"/>
        <v>1033.5491574681625</v>
      </c>
      <c r="CC93" s="29">
        <f t="shared" si="126"/>
        <v>225.40568787963574</v>
      </c>
      <c r="CD93" s="29">
        <f t="shared" si="126"/>
        <v>1476.8218814588843</v>
      </c>
      <c r="CE93" s="29">
        <f t="shared" si="126"/>
        <v>38.8240566080309</v>
      </c>
      <c r="CF93" s="29">
        <f t="shared" si="126"/>
        <v>1.8846629421374226</v>
      </c>
      <c r="CG93" s="29">
        <f t="shared" si="125"/>
        <v>1629.1096830679949</v>
      </c>
      <c r="CH93" s="29">
        <f>CH77+CH63+CH46+CH86</f>
        <v>43.122128283355025</v>
      </c>
      <c r="CI93" s="29">
        <f t="shared" si="125"/>
        <v>0.5167666784327568</v>
      </c>
      <c r="CJ93" s="29">
        <f t="shared" si="125"/>
        <v>26.0554018900251</v>
      </c>
      <c r="CK93" s="29">
        <f t="shared" si="125"/>
        <v>0.555886997718898</v>
      </c>
      <c r="CL93" s="29">
        <f t="shared" si="125"/>
        <v>48.32565545340634</v>
      </c>
      <c r="CM93" s="29">
        <f t="shared" si="125"/>
        <v>0</v>
      </c>
      <c r="CN93" s="29">
        <f t="shared" si="125"/>
        <v>0</v>
      </c>
      <c r="CO93" s="29">
        <f t="shared" si="125"/>
        <v>1.1951612903225806</v>
      </c>
      <c r="CP93" s="29">
        <f t="shared" si="125"/>
        <v>18.7837163783306</v>
      </c>
      <c r="CQ93" s="29">
        <f t="shared" si="125"/>
        <v>1.8282954748703273</v>
      </c>
      <c r="CR93" s="29">
        <f t="shared" si="125"/>
        <v>0.8476658476658476</v>
      </c>
      <c r="CS93" s="29">
        <f t="shared" si="125"/>
        <v>0</v>
      </c>
      <c r="CT93" s="29">
        <f t="shared" si="125"/>
        <v>0.053811659192825115</v>
      </c>
      <c r="CU93" s="29">
        <f t="shared" si="111"/>
        <v>11.954086781029263</v>
      </c>
      <c r="CV93" s="29">
        <f t="shared" si="111"/>
        <v>0.2617960426179604</v>
      </c>
      <c r="CW93" s="29">
        <f t="shared" si="111"/>
        <v>0.022304832713754646</v>
      </c>
      <c r="CX93" s="29">
        <f t="shared" si="111"/>
        <v>2.6487575554063127</v>
      </c>
      <c r="CY93" s="29">
        <f t="shared" si="111"/>
        <v>5.414733969986357</v>
      </c>
    </row>
    <row r="94" spans="2:10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103" ht="12.75">
      <c r="A95" s="43" t="s">
        <v>137</v>
      </c>
      <c r="B95" s="42" t="str">
        <f>IF(B89=B18,"OK","Not OK")</f>
        <v>OK</v>
      </c>
      <c r="C95" s="42" t="str">
        <f aca="true" t="shared" si="127" ref="C95:AG95">IF(C89=C18,"OK","Not OK")</f>
        <v>OK</v>
      </c>
      <c r="D95" s="42" t="str">
        <f t="shared" si="127"/>
        <v>OK</v>
      </c>
      <c r="E95" s="42" t="str">
        <f t="shared" si="127"/>
        <v>OK</v>
      </c>
      <c r="F95" s="42" t="str">
        <f t="shared" si="127"/>
        <v>OK</v>
      </c>
      <c r="G95" s="42" t="str">
        <f t="shared" si="127"/>
        <v>OK</v>
      </c>
      <c r="H95" s="42" t="str">
        <f t="shared" si="127"/>
        <v>OK</v>
      </c>
      <c r="I95" s="42" t="str">
        <f t="shared" si="127"/>
        <v>OK</v>
      </c>
      <c r="J95" s="42" t="str">
        <f t="shared" si="127"/>
        <v>OK</v>
      </c>
      <c r="K95" s="42" t="str">
        <f t="shared" si="127"/>
        <v>OK</v>
      </c>
      <c r="L95" s="42" t="str">
        <f t="shared" si="127"/>
        <v>OK</v>
      </c>
      <c r="M95" s="42" t="str">
        <f t="shared" si="127"/>
        <v>OK</v>
      </c>
      <c r="N95" s="42" t="str">
        <f t="shared" si="127"/>
        <v>OK</v>
      </c>
      <c r="O95" s="42" t="str">
        <f t="shared" si="127"/>
        <v>OK</v>
      </c>
      <c r="P95" s="42" t="str">
        <f t="shared" si="127"/>
        <v>OK</v>
      </c>
      <c r="Q95" s="42" t="str">
        <f t="shared" si="127"/>
        <v>OK</v>
      </c>
      <c r="R95" s="42" t="str">
        <f t="shared" si="127"/>
        <v>OK</v>
      </c>
      <c r="S95" s="42" t="str">
        <f t="shared" si="127"/>
        <v>OK</v>
      </c>
      <c r="T95" s="42" t="str">
        <f t="shared" si="127"/>
        <v>OK</v>
      </c>
      <c r="U95" s="42" t="str">
        <f t="shared" si="127"/>
        <v>OK</v>
      </c>
      <c r="V95" s="42" t="str">
        <f t="shared" si="127"/>
        <v>OK</v>
      </c>
      <c r="W95" s="42" t="str">
        <f t="shared" si="127"/>
        <v>OK</v>
      </c>
      <c r="X95" s="42" t="str">
        <f t="shared" si="127"/>
        <v>OK</v>
      </c>
      <c r="Y95" s="42" t="str">
        <f t="shared" si="127"/>
        <v>OK</v>
      </c>
      <c r="Z95" s="42" t="str">
        <f t="shared" si="127"/>
        <v>OK</v>
      </c>
      <c r="AA95" s="42" t="str">
        <f t="shared" si="127"/>
        <v>OK</v>
      </c>
      <c r="AB95" s="42" t="str">
        <f t="shared" si="127"/>
        <v>OK</v>
      </c>
      <c r="AC95" s="42" t="str">
        <f t="shared" si="127"/>
        <v>OK</v>
      </c>
      <c r="AD95" s="42" t="str">
        <f t="shared" si="127"/>
        <v>OK</v>
      </c>
      <c r="AE95" s="42" t="str">
        <f t="shared" si="127"/>
        <v>OK</v>
      </c>
      <c r="AF95" s="42" t="str">
        <f t="shared" si="127"/>
        <v>OK</v>
      </c>
      <c r="AG95" s="42" t="str">
        <f t="shared" si="127"/>
        <v>OK</v>
      </c>
      <c r="AH95" s="42" t="str">
        <f aca="true" t="shared" si="128" ref="AH95:AY95">IF(AH89=AH18,"OK","Not OK")</f>
        <v>OK</v>
      </c>
      <c r="AI95" s="42" t="str">
        <f t="shared" si="128"/>
        <v>OK</v>
      </c>
      <c r="AJ95" s="42" t="str">
        <f t="shared" si="128"/>
        <v>OK</v>
      </c>
      <c r="AK95" s="42" t="str">
        <f t="shared" si="128"/>
        <v>OK</v>
      </c>
      <c r="AL95" s="42" t="str">
        <f t="shared" si="128"/>
        <v>OK</v>
      </c>
      <c r="AM95" s="42" t="str">
        <f t="shared" si="128"/>
        <v>OK</v>
      </c>
      <c r="AN95" s="42" t="str">
        <f t="shared" si="128"/>
        <v>OK</v>
      </c>
      <c r="AO95" s="42" t="str">
        <f t="shared" si="128"/>
        <v>OK</v>
      </c>
      <c r="AP95" s="42" t="str">
        <f t="shared" si="128"/>
        <v>OK</v>
      </c>
      <c r="AQ95" s="42" t="str">
        <f t="shared" si="128"/>
        <v>OK</v>
      </c>
      <c r="AR95" s="42" t="str">
        <f t="shared" si="128"/>
        <v>OK</v>
      </c>
      <c r="AS95" s="42" t="str">
        <f t="shared" si="128"/>
        <v>OK</v>
      </c>
      <c r="AT95" s="42" t="str">
        <f t="shared" si="128"/>
        <v>OK</v>
      </c>
      <c r="AU95" s="42" t="str">
        <f t="shared" si="128"/>
        <v>OK</v>
      </c>
      <c r="AV95" s="42" t="str">
        <f t="shared" si="128"/>
        <v>OK</v>
      </c>
      <c r="AW95" s="42" t="str">
        <f t="shared" si="128"/>
        <v>OK</v>
      </c>
      <c r="AX95" s="42" t="str">
        <f t="shared" si="128"/>
        <v>OK</v>
      </c>
      <c r="AY95" s="42" t="str">
        <f t="shared" si="128"/>
        <v>OK</v>
      </c>
      <c r="AZ95" s="42"/>
      <c r="BA95" s="42"/>
      <c r="BB95" s="42" t="str">
        <f>IF(BB89=BB18,"OK","Not OK")</f>
        <v>OK</v>
      </c>
      <c r="BC95" s="42" t="str">
        <f>IF(BC89=BC18,"OK","Not OK")</f>
        <v>OK</v>
      </c>
      <c r="BD95" s="42" t="str">
        <f>IF(BD89=BD18,"OK","Not OK")</f>
        <v>OK</v>
      </c>
      <c r="BE95" s="42"/>
      <c r="BF95" s="42" t="str">
        <f aca="true" t="shared" si="129" ref="BF95:CY95">IF(BF89=BF18,"OK","Not OK")</f>
        <v>OK</v>
      </c>
      <c r="BG95" s="42" t="str">
        <f t="shared" si="129"/>
        <v>OK</v>
      </c>
      <c r="BH95" s="42" t="str">
        <f t="shared" si="129"/>
        <v>OK</v>
      </c>
      <c r="BI95" s="42" t="str">
        <f t="shared" si="129"/>
        <v>OK</v>
      </c>
      <c r="BJ95" s="42" t="str">
        <f t="shared" si="129"/>
        <v>OK</v>
      </c>
      <c r="BK95" s="42" t="str">
        <f t="shared" si="129"/>
        <v>OK</v>
      </c>
      <c r="BL95" s="42" t="str">
        <f t="shared" si="129"/>
        <v>OK</v>
      </c>
      <c r="BM95" s="42" t="str">
        <f t="shared" si="129"/>
        <v>OK</v>
      </c>
      <c r="BN95" s="42" t="str">
        <f t="shared" si="129"/>
        <v>OK</v>
      </c>
      <c r="BO95" s="42" t="str">
        <f t="shared" si="129"/>
        <v>OK</v>
      </c>
      <c r="BP95" s="42" t="str">
        <f t="shared" si="129"/>
        <v>OK</v>
      </c>
      <c r="BQ95" s="42" t="str">
        <f t="shared" si="129"/>
        <v>OK</v>
      </c>
      <c r="BR95" s="42" t="str">
        <f t="shared" si="129"/>
        <v>OK</v>
      </c>
      <c r="BS95" s="42" t="str">
        <f t="shared" si="129"/>
        <v>OK</v>
      </c>
      <c r="BT95" s="42" t="str">
        <f>IF(BT89=BT18,"OK","Not OK")</f>
        <v>OK</v>
      </c>
      <c r="BU95" s="42" t="str">
        <f t="shared" si="129"/>
        <v>OK</v>
      </c>
      <c r="BV95" s="42" t="str">
        <f t="shared" si="129"/>
        <v>OK</v>
      </c>
      <c r="BW95" s="42" t="str">
        <f t="shared" si="129"/>
        <v>OK</v>
      </c>
      <c r="BX95" s="42" t="str">
        <f t="shared" si="129"/>
        <v>OK</v>
      </c>
      <c r="BY95" s="42" t="str">
        <f>IF(BY89=BY18,"OK","Not OK")</f>
        <v>OK</v>
      </c>
      <c r="BZ95" s="42" t="str">
        <f t="shared" si="129"/>
        <v>OK</v>
      </c>
      <c r="CA95" s="42" t="str">
        <f aca="true" t="shared" si="130" ref="CA95:CF95">IF(CA89=CA18,"OK","Not OK")</f>
        <v>OK</v>
      </c>
      <c r="CB95" s="42" t="str">
        <f t="shared" si="130"/>
        <v>OK</v>
      </c>
      <c r="CC95" s="42" t="str">
        <f t="shared" si="130"/>
        <v>OK</v>
      </c>
      <c r="CD95" s="42" t="str">
        <f t="shared" si="130"/>
        <v>OK</v>
      </c>
      <c r="CE95" s="42" t="str">
        <f t="shared" si="130"/>
        <v>OK</v>
      </c>
      <c r="CF95" s="42" t="str">
        <f t="shared" si="130"/>
        <v>OK</v>
      </c>
      <c r="CG95" s="42" t="str">
        <f t="shared" si="129"/>
        <v>OK</v>
      </c>
      <c r="CH95" s="42" t="str">
        <f t="shared" si="129"/>
        <v>OK</v>
      </c>
      <c r="CI95" s="42" t="str">
        <f t="shared" si="129"/>
        <v>OK</v>
      </c>
      <c r="CJ95" s="42" t="str">
        <f t="shared" si="129"/>
        <v>OK</v>
      </c>
      <c r="CK95" s="42" t="str">
        <f t="shared" si="129"/>
        <v>OK</v>
      </c>
      <c r="CL95" s="42" t="str">
        <f t="shared" si="129"/>
        <v>OK</v>
      </c>
      <c r="CM95" s="42" t="str">
        <f t="shared" si="129"/>
        <v>OK</v>
      </c>
      <c r="CN95" s="42" t="str">
        <f t="shared" si="129"/>
        <v>OK</v>
      </c>
      <c r="CO95" s="42" t="str">
        <f t="shared" si="129"/>
        <v>OK</v>
      </c>
      <c r="CP95" s="42" t="str">
        <f t="shared" si="129"/>
        <v>OK</v>
      </c>
      <c r="CQ95" s="42" t="str">
        <f t="shared" si="129"/>
        <v>OK</v>
      </c>
      <c r="CR95" s="42" t="str">
        <f t="shared" si="129"/>
        <v>OK</v>
      </c>
      <c r="CS95" s="42" t="str">
        <f t="shared" si="129"/>
        <v>OK</v>
      </c>
      <c r="CT95" s="42" t="str">
        <f t="shared" si="129"/>
        <v>OK</v>
      </c>
      <c r="CU95" s="42" t="str">
        <f t="shared" si="129"/>
        <v>OK</v>
      </c>
      <c r="CV95" s="42" t="str">
        <f t="shared" si="129"/>
        <v>OK</v>
      </c>
      <c r="CW95" s="42" t="str">
        <f t="shared" si="129"/>
        <v>OK</v>
      </c>
      <c r="CX95" s="42" t="str">
        <f t="shared" si="129"/>
        <v>OK</v>
      </c>
      <c r="CY95" s="42" t="str">
        <f t="shared" si="129"/>
        <v>OK</v>
      </c>
    </row>
    <row r="96" spans="1:84" ht="12.75">
      <c r="A96" s="10" t="s">
        <v>190</v>
      </c>
      <c r="BT96" s="91"/>
      <c r="CA96" s="91"/>
      <c r="CB96" s="91"/>
      <c r="CC96" s="91"/>
      <c r="CD96" s="91"/>
      <c r="CE96" s="91"/>
      <c r="CF96" s="91"/>
    </row>
    <row r="97" spans="1:256" s="10" customFormat="1" ht="12.75">
      <c r="A97" s="82" t="s">
        <v>0</v>
      </c>
      <c r="B97" s="83">
        <f>SUM(B98:B101)</f>
        <v>23</v>
      </c>
      <c r="C97" s="83">
        <f aca="true" t="shared" si="131" ref="C97:BN97">SUM(C98:C101)</f>
        <v>669.9999999999999</v>
      </c>
      <c r="D97" s="83">
        <f t="shared" si="131"/>
        <v>501.00000000000006</v>
      </c>
      <c r="E97" s="83">
        <f t="shared" si="131"/>
        <v>238.99999999999997</v>
      </c>
      <c r="F97" s="83">
        <f t="shared" si="131"/>
        <v>64</v>
      </c>
      <c r="G97" s="83">
        <f t="shared" si="131"/>
        <v>281</v>
      </c>
      <c r="H97" s="83">
        <f t="shared" si="131"/>
        <v>1393.0000000000005</v>
      </c>
      <c r="I97" s="83">
        <f t="shared" si="131"/>
        <v>65</v>
      </c>
      <c r="J97" s="83">
        <f t="shared" si="131"/>
        <v>17</v>
      </c>
      <c r="K97" s="83">
        <f t="shared" si="131"/>
        <v>52</v>
      </c>
      <c r="L97" s="83">
        <f t="shared" si="131"/>
        <v>384</v>
      </c>
      <c r="M97" s="83">
        <f t="shared" si="131"/>
        <v>156.99999999999994</v>
      </c>
      <c r="N97" s="83">
        <f t="shared" si="131"/>
        <v>31</v>
      </c>
      <c r="O97" s="83">
        <f t="shared" si="131"/>
        <v>1890</v>
      </c>
      <c r="P97" s="83">
        <f t="shared" si="131"/>
        <v>434</v>
      </c>
      <c r="Q97" s="83">
        <f t="shared" si="131"/>
        <v>6057.909999999999</v>
      </c>
      <c r="R97" s="88">
        <f t="shared" si="131"/>
        <v>602.7</v>
      </c>
      <c r="S97" s="83">
        <f t="shared" si="131"/>
        <v>2492</v>
      </c>
      <c r="T97" s="83">
        <f t="shared" si="131"/>
        <v>566</v>
      </c>
      <c r="U97" s="83">
        <f t="shared" si="131"/>
        <v>833.9999999999999</v>
      </c>
      <c r="V97" s="83">
        <f t="shared" si="131"/>
        <v>9183.739999999998</v>
      </c>
      <c r="W97" s="83">
        <f t="shared" si="131"/>
        <v>1363</v>
      </c>
      <c r="X97" s="83">
        <f t="shared" si="131"/>
        <v>2353</v>
      </c>
      <c r="Y97" s="83">
        <f t="shared" si="131"/>
        <v>7092</v>
      </c>
      <c r="Z97" s="83">
        <f t="shared" si="131"/>
        <v>272</v>
      </c>
      <c r="AA97" s="83">
        <f t="shared" si="131"/>
        <v>2075.9999999999995</v>
      </c>
      <c r="AB97" s="83">
        <f t="shared" si="131"/>
        <v>120.00000000000001</v>
      </c>
      <c r="AC97" s="83">
        <f t="shared" si="131"/>
        <v>3590</v>
      </c>
      <c r="AD97" s="83">
        <f t="shared" si="131"/>
        <v>4673.000000000001</v>
      </c>
      <c r="AE97" s="83">
        <f t="shared" si="131"/>
        <v>465.00000000000006</v>
      </c>
      <c r="AF97" s="83">
        <f t="shared" si="131"/>
        <v>19</v>
      </c>
      <c r="AG97" s="83">
        <f t="shared" si="131"/>
        <v>3387</v>
      </c>
      <c r="AH97" s="83">
        <f t="shared" si="131"/>
        <v>2702.0000000000005</v>
      </c>
      <c r="AI97" s="83">
        <f t="shared" si="131"/>
        <v>8271</v>
      </c>
      <c r="AJ97" s="83">
        <f t="shared" si="131"/>
        <v>11369</v>
      </c>
      <c r="AK97" s="83">
        <f t="shared" si="131"/>
        <v>28576.000000000004</v>
      </c>
      <c r="AL97" s="83">
        <f>SUM(AL98:AL101)</f>
        <v>8739</v>
      </c>
      <c r="AM97" s="83">
        <f t="shared" si="131"/>
        <v>5249.000000000001</v>
      </c>
      <c r="AN97" s="83">
        <f t="shared" si="131"/>
        <v>34065.99999999999</v>
      </c>
      <c r="AO97" s="83">
        <f t="shared" si="131"/>
        <v>510.00000000000006</v>
      </c>
      <c r="AP97" s="83">
        <f t="shared" si="131"/>
        <v>574</v>
      </c>
      <c r="AQ97" s="83">
        <f t="shared" si="131"/>
        <v>15455.999999999998</v>
      </c>
      <c r="AR97" s="83">
        <f t="shared" si="131"/>
        <v>2719</v>
      </c>
      <c r="AS97" s="83">
        <f t="shared" si="131"/>
        <v>7640.999999999999</v>
      </c>
      <c r="AT97" s="83">
        <f t="shared" si="131"/>
        <v>2006</v>
      </c>
      <c r="AU97" s="83">
        <f t="shared" si="131"/>
        <v>3903.999999999999</v>
      </c>
      <c r="AV97" s="83">
        <f t="shared" si="131"/>
        <v>814.0000000000002</v>
      </c>
      <c r="AW97" s="83">
        <f t="shared" si="131"/>
        <v>1588.0000000000002</v>
      </c>
      <c r="AX97" s="83">
        <f t="shared" si="131"/>
        <v>717</v>
      </c>
      <c r="AY97" s="83">
        <f t="shared" si="131"/>
        <v>538</v>
      </c>
      <c r="AZ97" s="83"/>
      <c r="BA97" s="83"/>
      <c r="BB97" s="83">
        <f t="shared" si="131"/>
        <v>3531.9999999999995</v>
      </c>
      <c r="BC97" s="83">
        <f t="shared" si="131"/>
        <v>706.4</v>
      </c>
      <c r="BD97" s="83">
        <f t="shared" si="131"/>
        <v>2082.5199999999995</v>
      </c>
      <c r="BE97" s="83"/>
      <c r="BF97" s="83">
        <f t="shared" si="131"/>
        <v>3021.9999999999995</v>
      </c>
      <c r="BG97" s="83">
        <f t="shared" si="131"/>
        <v>388.00000000000006</v>
      </c>
      <c r="BH97" s="83">
        <f t="shared" si="131"/>
        <v>11</v>
      </c>
      <c r="BI97" s="83">
        <f t="shared" si="131"/>
        <v>13854</v>
      </c>
      <c r="BJ97" s="83">
        <f t="shared" si="131"/>
        <v>1635.0000000000002</v>
      </c>
      <c r="BK97" s="83">
        <f t="shared" si="131"/>
        <v>1295</v>
      </c>
      <c r="BL97" s="83">
        <f t="shared" si="131"/>
        <v>145</v>
      </c>
      <c r="BM97" s="83">
        <f t="shared" si="131"/>
        <v>1090</v>
      </c>
      <c r="BN97" s="83">
        <f t="shared" si="131"/>
        <v>62292</v>
      </c>
      <c r="BO97" s="83">
        <f aca="true" t="shared" si="132" ref="BO97:CY97">SUM(BO98:BO101)</f>
        <v>13711</v>
      </c>
      <c r="BP97" s="83">
        <f t="shared" si="132"/>
        <v>245362.99999999997</v>
      </c>
      <c r="BQ97" s="83">
        <f t="shared" si="132"/>
        <v>148087</v>
      </c>
      <c r="BR97" s="83">
        <f t="shared" si="132"/>
        <v>1933.0000000000002</v>
      </c>
      <c r="BS97" s="83">
        <f t="shared" si="132"/>
        <v>490</v>
      </c>
      <c r="BT97" s="83">
        <f>SUM(BT98:BT101)</f>
        <v>583</v>
      </c>
      <c r="BU97" s="83">
        <f t="shared" si="132"/>
        <v>1314</v>
      </c>
      <c r="BV97" s="83">
        <f t="shared" si="132"/>
        <v>7829</v>
      </c>
      <c r="BW97" s="83">
        <f t="shared" si="132"/>
        <v>39065</v>
      </c>
      <c r="BX97" s="83">
        <f t="shared" si="132"/>
        <v>4036</v>
      </c>
      <c r="BY97" s="83">
        <f>SUM(BY98:BY101)</f>
        <v>1971</v>
      </c>
      <c r="BZ97" s="88">
        <f t="shared" si="132"/>
        <v>242.96</v>
      </c>
      <c r="CA97" s="83">
        <f aca="true" t="shared" si="133" ref="CA97:CF97">SUM(CA98:CA101)</f>
        <v>7366</v>
      </c>
      <c r="CB97" s="83">
        <f t="shared" si="133"/>
        <v>2742</v>
      </c>
      <c r="CC97" s="83">
        <f t="shared" si="133"/>
        <v>598</v>
      </c>
      <c r="CD97" s="83">
        <f t="shared" si="133"/>
        <v>3918</v>
      </c>
      <c r="CE97" s="83">
        <f t="shared" si="133"/>
        <v>103</v>
      </c>
      <c r="CF97" s="83">
        <f t="shared" si="133"/>
        <v>5</v>
      </c>
      <c r="CG97" s="83">
        <f t="shared" si="132"/>
        <v>19951.999999999996</v>
      </c>
      <c r="CH97" s="83">
        <f t="shared" si="132"/>
        <v>880</v>
      </c>
      <c r="CI97" s="83">
        <f t="shared" si="132"/>
        <v>96</v>
      </c>
      <c r="CJ97" s="83">
        <f t="shared" si="132"/>
        <v>1873.5899999999997</v>
      </c>
      <c r="CK97" s="83">
        <f t="shared" si="132"/>
        <v>264</v>
      </c>
      <c r="CL97" s="83">
        <f t="shared" si="132"/>
        <v>2865.6500000000005</v>
      </c>
      <c r="CM97" s="83">
        <f t="shared" si="132"/>
        <v>208</v>
      </c>
      <c r="CN97" s="83">
        <f t="shared" si="132"/>
        <v>194</v>
      </c>
      <c r="CO97" s="83">
        <f t="shared" si="132"/>
        <v>912</v>
      </c>
      <c r="CP97" s="83">
        <f t="shared" si="132"/>
        <v>977</v>
      </c>
      <c r="CQ97" s="83">
        <f t="shared" si="132"/>
        <v>269.00000000000006</v>
      </c>
      <c r="CR97" s="83">
        <f t="shared" si="132"/>
        <v>75</v>
      </c>
      <c r="CS97" s="83">
        <f t="shared" si="132"/>
        <v>53</v>
      </c>
      <c r="CT97" s="83">
        <f t="shared" si="132"/>
        <v>4</v>
      </c>
      <c r="CU97" s="83">
        <f t="shared" si="132"/>
        <v>817</v>
      </c>
      <c r="CV97" s="83">
        <f t="shared" si="132"/>
        <v>86</v>
      </c>
      <c r="CW97" s="83">
        <f t="shared" si="132"/>
        <v>12</v>
      </c>
      <c r="CX97" s="83">
        <f t="shared" si="132"/>
        <v>696</v>
      </c>
      <c r="CY97" s="83">
        <f t="shared" si="132"/>
        <v>189</v>
      </c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  <c r="IS97" s="55"/>
      <c r="IT97" s="55"/>
      <c r="IU97" s="55"/>
      <c r="IV97" s="55"/>
    </row>
    <row r="98" spans="1:256" ht="12.75">
      <c r="A98" s="84" t="s">
        <v>27</v>
      </c>
      <c r="B98" s="76">
        <f aca="true" t="shared" si="134" ref="B98:AG98">B89-SUM(B99:B101)</f>
        <v>18.1</v>
      </c>
      <c r="C98" s="76">
        <f t="shared" si="134"/>
        <v>645.4999999999999</v>
      </c>
      <c r="D98" s="76">
        <f t="shared" si="134"/>
        <v>489.70000000000005</v>
      </c>
      <c r="E98" s="76">
        <f t="shared" si="134"/>
        <v>223.89999999999998</v>
      </c>
      <c r="F98" s="76">
        <f t="shared" si="134"/>
        <v>63.1</v>
      </c>
      <c r="G98" s="76">
        <f t="shared" si="134"/>
        <v>162.1</v>
      </c>
      <c r="H98" s="76">
        <f t="shared" si="134"/>
        <v>1355.9000000000003</v>
      </c>
      <c r="I98" s="76">
        <f t="shared" si="134"/>
        <v>55.7</v>
      </c>
      <c r="J98" s="76">
        <f t="shared" si="134"/>
        <v>16.1</v>
      </c>
      <c r="K98" s="76">
        <f t="shared" si="134"/>
        <v>13.100000000000001</v>
      </c>
      <c r="L98" s="76">
        <f t="shared" si="134"/>
        <v>343.4</v>
      </c>
      <c r="M98" s="76">
        <f t="shared" si="134"/>
        <v>141.09999999999997</v>
      </c>
      <c r="N98" s="76">
        <f t="shared" si="134"/>
        <v>4.899999999999999</v>
      </c>
      <c r="O98" s="76">
        <f t="shared" si="134"/>
        <v>1658.1</v>
      </c>
      <c r="P98" s="76">
        <f t="shared" si="134"/>
        <v>177.5</v>
      </c>
      <c r="Q98" s="76">
        <f t="shared" si="134"/>
        <v>4754.909999999999</v>
      </c>
      <c r="R98" s="89">
        <f t="shared" si="134"/>
        <v>472.00000000000006</v>
      </c>
      <c r="S98" s="76">
        <f t="shared" si="134"/>
        <v>2169</v>
      </c>
      <c r="T98" s="76">
        <f t="shared" si="134"/>
        <v>113.5</v>
      </c>
      <c r="U98" s="76">
        <f t="shared" si="134"/>
        <v>389.2999999999999</v>
      </c>
      <c r="V98" s="76">
        <f t="shared" si="134"/>
        <v>4369.639999999999</v>
      </c>
      <c r="W98" s="76">
        <f t="shared" si="134"/>
        <v>643.6999999999999</v>
      </c>
      <c r="X98" s="76">
        <f t="shared" si="134"/>
        <v>1846</v>
      </c>
      <c r="Y98" s="76">
        <f t="shared" si="134"/>
        <v>556.5</v>
      </c>
      <c r="Z98" s="76">
        <f t="shared" si="134"/>
        <v>21.30000000000001</v>
      </c>
      <c r="AA98" s="76">
        <f t="shared" si="134"/>
        <v>1542.0999999999995</v>
      </c>
      <c r="AB98" s="76">
        <f t="shared" si="134"/>
        <v>117.10000000000001</v>
      </c>
      <c r="AC98" s="76">
        <f t="shared" si="134"/>
        <v>725.3000000000002</v>
      </c>
      <c r="AD98" s="76">
        <f t="shared" si="134"/>
        <v>4653.1</v>
      </c>
      <c r="AE98" s="76">
        <f t="shared" si="134"/>
        <v>464.40000000000003</v>
      </c>
      <c r="AF98" s="76">
        <f t="shared" si="134"/>
        <v>2</v>
      </c>
      <c r="AG98" s="76">
        <f t="shared" si="134"/>
        <v>0</v>
      </c>
      <c r="AH98" s="76">
        <f aca="true" t="shared" si="135" ref="AH98:AY98">AH89-SUM(AH99:AH101)</f>
        <v>2697.0000000000005</v>
      </c>
      <c r="AI98" s="76">
        <f t="shared" si="135"/>
        <v>1250.3999999999996</v>
      </c>
      <c r="AJ98" s="76">
        <f t="shared" si="135"/>
        <v>4094.3</v>
      </c>
      <c r="AK98" s="76">
        <f t="shared" si="135"/>
        <v>5862.700000000004</v>
      </c>
      <c r="AL98" s="76">
        <f t="shared" si="135"/>
        <v>2290.3</v>
      </c>
      <c r="AM98" s="76">
        <f t="shared" si="135"/>
        <v>2323.000000000001</v>
      </c>
      <c r="AN98" s="76">
        <f t="shared" si="135"/>
        <v>26715.59999999999</v>
      </c>
      <c r="AO98" s="76">
        <f t="shared" si="135"/>
        <v>454.00000000000006</v>
      </c>
      <c r="AP98" s="76">
        <f t="shared" si="135"/>
        <v>157</v>
      </c>
      <c r="AQ98" s="76">
        <f t="shared" si="135"/>
        <v>4064.2999999999975</v>
      </c>
      <c r="AR98" s="76">
        <f t="shared" si="135"/>
        <v>1224.3</v>
      </c>
      <c r="AS98" s="76">
        <f t="shared" si="135"/>
        <v>1545.9999999999982</v>
      </c>
      <c r="AT98" s="76">
        <f t="shared" si="135"/>
        <v>321.79999999999995</v>
      </c>
      <c r="AU98" s="76">
        <f t="shared" si="135"/>
        <v>1566.9999999999986</v>
      </c>
      <c r="AV98" s="76">
        <f t="shared" si="135"/>
        <v>368.7000000000001</v>
      </c>
      <c r="AW98" s="76">
        <f t="shared" si="135"/>
        <v>1281.2000000000003</v>
      </c>
      <c r="AX98" s="76">
        <f t="shared" si="135"/>
        <v>564.9</v>
      </c>
      <c r="AY98" s="76">
        <f t="shared" si="135"/>
        <v>163.2</v>
      </c>
      <c r="AZ98" s="76"/>
      <c r="BA98" s="76"/>
      <c r="BB98" s="76">
        <f>BB89-SUM(BB99:BB101)</f>
        <v>594.3999999999996</v>
      </c>
      <c r="BC98" s="76">
        <f>BC89-SUM(BC99:BC101)</f>
        <v>118.89999999999998</v>
      </c>
      <c r="BD98" s="76">
        <f>BD89-SUM(BD99:BD101)</f>
        <v>482.61999999999966</v>
      </c>
      <c r="BE98" s="76"/>
      <c r="BF98" s="76">
        <f aca="true" t="shared" si="136" ref="BF98:BZ98">BF89-SUM(BF99:BF101)</f>
        <v>998.3999999999996</v>
      </c>
      <c r="BG98" s="76">
        <f t="shared" si="136"/>
        <v>57.60000000000002</v>
      </c>
      <c r="BH98" s="76">
        <f t="shared" si="136"/>
        <v>6.3999999999999995</v>
      </c>
      <c r="BI98" s="76">
        <f t="shared" si="136"/>
        <v>1175.7000000000007</v>
      </c>
      <c r="BJ98" s="76">
        <f t="shared" si="136"/>
        <v>446.8000000000004</v>
      </c>
      <c r="BK98" s="76">
        <f t="shared" si="136"/>
        <v>416.6</v>
      </c>
      <c r="BL98" s="76">
        <f t="shared" si="136"/>
        <v>55.60000000000001</v>
      </c>
      <c r="BM98" s="76">
        <f t="shared" si="136"/>
        <v>350.4</v>
      </c>
      <c r="BN98" s="76">
        <f t="shared" si="136"/>
        <v>11551.899999999994</v>
      </c>
      <c r="BO98" s="76">
        <f t="shared" si="136"/>
        <v>2188.7999999999993</v>
      </c>
      <c r="BP98" s="76">
        <f t="shared" si="136"/>
        <v>40291.99999999997</v>
      </c>
      <c r="BQ98" s="76">
        <f t="shared" si="136"/>
        <v>23428.90000000001</v>
      </c>
      <c r="BR98" s="76">
        <f t="shared" si="136"/>
        <v>319.4000000000001</v>
      </c>
      <c r="BS98" s="76">
        <f t="shared" si="136"/>
        <v>105.39999999999998</v>
      </c>
      <c r="BT98" s="76">
        <f>BT89-SUM(BT99:BT101)</f>
        <v>77.19999999999999</v>
      </c>
      <c r="BU98" s="76">
        <f t="shared" si="136"/>
        <v>242.0999999999999</v>
      </c>
      <c r="BV98" s="76">
        <f t="shared" si="136"/>
        <v>2999.5</v>
      </c>
      <c r="BW98" s="76">
        <f t="shared" si="136"/>
        <v>995</v>
      </c>
      <c r="BX98" s="76">
        <f t="shared" si="136"/>
        <v>0</v>
      </c>
      <c r="BY98" s="76">
        <f>BY89-SUM(BY99:BY101)</f>
        <v>0</v>
      </c>
      <c r="BZ98" s="89">
        <f t="shared" si="136"/>
        <v>6.159999999999997</v>
      </c>
      <c r="CA98" s="103">
        <f>SUM(CB98:CF98)</f>
        <v>1195.7999999999997</v>
      </c>
      <c r="CB98" s="76">
        <f>CB89-SUM(CB99:CB101)</f>
        <v>445.1999999999998</v>
      </c>
      <c r="CC98" s="76">
        <f>CC89-SUM(CC99:CC101)</f>
        <v>97.10000000000002</v>
      </c>
      <c r="CD98" s="76">
        <f>CD89-SUM(CD99:CD101)</f>
        <v>636</v>
      </c>
      <c r="CE98" s="76">
        <f>CE89-SUM(CE99:CE101)</f>
        <v>16.700000000000003</v>
      </c>
      <c r="CF98" s="76">
        <f>CF89-SUM(CF99:CF101)</f>
        <v>0.8000000000000007</v>
      </c>
      <c r="CG98" s="76">
        <f aca="true" t="shared" si="137" ref="CG98:CY98">CG89-SUM(CG99:CG101)</f>
        <v>3156.5999999999985</v>
      </c>
      <c r="CH98" s="76">
        <f t="shared" si="137"/>
        <v>22.399999999999977</v>
      </c>
      <c r="CI98" s="76">
        <f t="shared" si="137"/>
        <v>24.200000000000003</v>
      </c>
      <c r="CJ98" s="76">
        <f t="shared" si="137"/>
        <v>276.3899999999999</v>
      </c>
      <c r="CK98" s="76">
        <f t="shared" si="137"/>
        <v>65.20000000000002</v>
      </c>
      <c r="CL98" s="76">
        <f t="shared" si="137"/>
        <v>1080.6500000000005</v>
      </c>
      <c r="CM98" s="76">
        <f t="shared" si="137"/>
        <v>62.30000000000001</v>
      </c>
      <c r="CN98" s="76">
        <f t="shared" si="137"/>
        <v>54.900000000000006</v>
      </c>
      <c r="CO98" s="76">
        <f t="shared" si="137"/>
        <v>314.0999999999999</v>
      </c>
      <c r="CP98" s="76">
        <f t="shared" si="137"/>
        <v>360.30000000000007</v>
      </c>
      <c r="CQ98" s="76">
        <f t="shared" si="137"/>
        <v>73.90000000000003</v>
      </c>
      <c r="CR98" s="76">
        <f t="shared" si="137"/>
        <v>20.5</v>
      </c>
      <c r="CS98" s="76">
        <f t="shared" si="137"/>
        <v>8</v>
      </c>
      <c r="CT98" s="76">
        <f t="shared" si="137"/>
        <v>0.5</v>
      </c>
      <c r="CU98" s="76">
        <f t="shared" si="137"/>
        <v>277.6</v>
      </c>
      <c r="CV98" s="76">
        <f t="shared" si="137"/>
        <v>18.400000000000006</v>
      </c>
      <c r="CW98" s="76">
        <f t="shared" si="137"/>
        <v>7.2</v>
      </c>
      <c r="CX98" s="76">
        <f t="shared" si="137"/>
        <v>268.7</v>
      </c>
      <c r="CY98" s="76">
        <f t="shared" si="137"/>
        <v>44</v>
      </c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2.75">
      <c r="A99" s="84" t="s">
        <v>28</v>
      </c>
      <c r="B99" s="76">
        <f>ROUND(B91,1)</f>
        <v>0.9</v>
      </c>
      <c r="C99" s="76">
        <f aca="true" t="shared" si="138" ref="C99:AY100">ROUND(C91,1)</f>
        <v>2</v>
      </c>
      <c r="D99" s="76">
        <f t="shared" si="138"/>
        <v>1.3</v>
      </c>
      <c r="E99" s="76">
        <f t="shared" si="138"/>
        <v>10.2</v>
      </c>
      <c r="F99" s="76">
        <f t="shared" si="138"/>
        <v>0.1</v>
      </c>
      <c r="G99" s="76">
        <f t="shared" si="138"/>
        <v>4</v>
      </c>
      <c r="H99" s="76">
        <f t="shared" si="138"/>
        <v>10.3</v>
      </c>
      <c r="I99" s="76">
        <f t="shared" si="138"/>
        <v>6.9</v>
      </c>
      <c r="J99" s="76">
        <f t="shared" si="138"/>
        <v>0.7</v>
      </c>
      <c r="K99" s="76">
        <f t="shared" si="138"/>
        <v>0.1</v>
      </c>
      <c r="L99" s="76">
        <f t="shared" si="138"/>
        <v>3</v>
      </c>
      <c r="M99" s="76">
        <f t="shared" si="138"/>
        <v>0.6</v>
      </c>
      <c r="N99" s="76">
        <f t="shared" si="138"/>
        <v>0.1</v>
      </c>
      <c r="O99" s="76">
        <f t="shared" si="138"/>
        <v>26.2</v>
      </c>
      <c r="P99" s="76">
        <f t="shared" si="138"/>
        <v>2.7</v>
      </c>
      <c r="Q99" s="76">
        <f t="shared" si="138"/>
        <v>209.5</v>
      </c>
      <c r="R99" s="89">
        <f t="shared" si="138"/>
        <v>21</v>
      </c>
      <c r="S99" s="76">
        <f t="shared" si="138"/>
        <v>150.3</v>
      </c>
      <c r="T99" s="76">
        <f t="shared" si="138"/>
        <v>3</v>
      </c>
      <c r="U99" s="76">
        <f t="shared" si="138"/>
        <v>15.5</v>
      </c>
      <c r="V99" s="76">
        <f t="shared" si="138"/>
        <v>79.4</v>
      </c>
      <c r="W99" s="76">
        <f t="shared" si="138"/>
        <v>11.7</v>
      </c>
      <c r="X99" s="76">
        <f t="shared" si="138"/>
        <v>34.5</v>
      </c>
      <c r="Y99" s="76">
        <f t="shared" si="138"/>
        <v>4.6</v>
      </c>
      <c r="Z99" s="76">
        <f t="shared" si="138"/>
        <v>0.2</v>
      </c>
      <c r="AA99" s="76">
        <f t="shared" si="138"/>
        <v>106.1</v>
      </c>
      <c r="AB99" s="76">
        <f t="shared" si="138"/>
        <v>1.2</v>
      </c>
      <c r="AC99" s="76">
        <f t="shared" si="138"/>
        <v>0</v>
      </c>
      <c r="AD99" s="76">
        <f t="shared" si="138"/>
        <v>0.1</v>
      </c>
      <c r="AE99" s="76">
        <f t="shared" si="138"/>
        <v>0.6</v>
      </c>
      <c r="AF99" s="76">
        <f t="shared" si="138"/>
        <v>17</v>
      </c>
      <c r="AG99" s="76">
        <f t="shared" si="138"/>
        <v>0</v>
      </c>
      <c r="AH99" s="76">
        <f t="shared" si="138"/>
        <v>0</v>
      </c>
      <c r="AI99" s="76">
        <f t="shared" si="138"/>
        <v>0</v>
      </c>
      <c r="AJ99" s="76">
        <f t="shared" si="138"/>
        <v>4.7</v>
      </c>
      <c r="AK99" s="76">
        <f t="shared" si="138"/>
        <v>1.8</v>
      </c>
      <c r="AL99" s="76">
        <f t="shared" si="138"/>
        <v>0.4</v>
      </c>
      <c r="AM99" s="76">
        <f t="shared" si="138"/>
        <v>0</v>
      </c>
      <c r="AN99" s="76">
        <f t="shared" si="138"/>
        <v>0.8</v>
      </c>
      <c r="AO99" s="76">
        <f t="shared" si="138"/>
        <v>0.6</v>
      </c>
      <c r="AP99" s="76">
        <f t="shared" si="138"/>
        <v>0</v>
      </c>
      <c r="AQ99" s="76">
        <f t="shared" si="138"/>
        <v>3.6</v>
      </c>
      <c r="AR99" s="76">
        <f t="shared" si="138"/>
        <v>0</v>
      </c>
      <c r="AS99" s="76">
        <f t="shared" si="138"/>
        <v>0.1</v>
      </c>
      <c r="AT99" s="76">
        <f t="shared" si="138"/>
        <v>0</v>
      </c>
      <c r="AU99" s="76">
        <f t="shared" si="138"/>
        <v>0.3</v>
      </c>
      <c r="AV99" s="76">
        <f t="shared" si="138"/>
        <v>0.3</v>
      </c>
      <c r="AW99" s="76">
        <f t="shared" si="138"/>
        <v>0.1</v>
      </c>
      <c r="AX99" s="76">
        <f t="shared" si="138"/>
        <v>0.2</v>
      </c>
      <c r="AY99" s="76">
        <f t="shared" si="138"/>
        <v>0</v>
      </c>
      <c r="AZ99" s="76"/>
      <c r="BA99" s="76"/>
      <c r="BB99" s="76">
        <f aca="true" t="shared" si="139" ref="BB99:CY99">ROUND(BB91,1)</f>
        <v>0</v>
      </c>
      <c r="BC99" s="76">
        <f t="shared" si="139"/>
        <v>0</v>
      </c>
      <c r="BD99" s="76">
        <f t="shared" si="139"/>
        <v>0</v>
      </c>
      <c r="BE99" s="76"/>
      <c r="BF99" s="76">
        <f t="shared" si="139"/>
        <v>1.3</v>
      </c>
      <c r="BG99" s="76">
        <f t="shared" si="139"/>
        <v>0</v>
      </c>
      <c r="BH99" s="76">
        <f t="shared" si="139"/>
        <v>0</v>
      </c>
      <c r="BI99" s="76">
        <f t="shared" si="139"/>
        <v>74.9</v>
      </c>
      <c r="BJ99" s="76">
        <f t="shared" si="139"/>
        <v>0.3</v>
      </c>
      <c r="BK99" s="76">
        <f t="shared" si="139"/>
        <v>0</v>
      </c>
      <c r="BL99" s="76">
        <f t="shared" si="139"/>
        <v>0.1</v>
      </c>
      <c r="BM99" s="76">
        <f t="shared" si="139"/>
        <v>0</v>
      </c>
      <c r="BN99" s="76">
        <f t="shared" si="139"/>
        <v>0</v>
      </c>
      <c r="BO99" s="76">
        <f t="shared" si="139"/>
        <v>0</v>
      </c>
      <c r="BP99" s="76">
        <f t="shared" si="139"/>
        <v>2.4</v>
      </c>
      <c r="BQ99" s="76">
        <f t="shared" si="139"/>
        <v>1.4</v>
      </c>
      <c r="BR99" s="76">
        <f t="shared" si="139"/>
        <v>0</v>
      </c>
      <c r="BS99" s="76">
        <f t="shared" si="139"/>
        <v>0</v>
      </c>
      <c r="BT99" s="76">
        <f>ROUND(BT91,1)</f>
        <v>0</v>
      </c>
      <c r="BU99" s="76">
        <f t="shared" si="139"/>
        <v>0</v>
      </c>
      <c r="BV99" s="76">
        <f t="shared" si="139"/>
        <v>0</v>
      </c>
      <c r="BW99" s="76">
        <f t="shared" si="139"/>
        <v>0</v>
      </c>
      <c r="BX99" s="76">
        <f t="shared" si="139"/>
        <v>0</v>
      </c>
      <c r="BY99" s="76">
        <f>ROUND(BY91,1)</f>
        <v>0</v>
      </c>
      <c r="BZ99" s="89">
        <f t="shared" si="139"/>
        <v>0</v>
      </c>
      <c r="CA99" s="103">
        <f>SUM(CB99:CF99)</f>
        <v>0</v>
      </c>
      <c r="CB99" s="76">
        <f aca="true" t="shared" si="140" ref="CB99:CF101">ROUND(CB91,1)</f>
        <v>0</v>
      </c>
      <c r="CC99" s="76">
        <f t="shared" si="140"/>
        <v>0</v>
      </c>
      <c r="CD99" s="76">
        <f t="shared" si="140"/>
        <v>0</v>
      </c>
      <c r="CE99" s="76">
        <f t="shared" si="140"/>
        <v>0</v>
      </c>
      <c r="CF99" s="76">
        <f t="shared" si="140"/>
        <v>0</v>
      </c>
      <c r="CG99" s="76">
        <f t="shared" si="139"/>
        <v>0.2</v>
      </c>
      <c r="CH99" s="76">
        <f>ROUND(CH91,1)</f>
        <v>0</v>
      </c>
      <c r="CI99" s="76">
        <f t="shared" si="139"/>
        <v>0.1</v>
      </c>
      <c r="CJ99" s="76">
        <f t="shared" si="139"/>
        <v>0</v>
      </c>
      <c r="CK99" s="76">
        <f t="shared" si="139"/>
        <v>0</v>
      </c>
      <c r="CL99" s="76">
        <f t="shared" si="139"/>
        <v>7.9</v>
      </c>
      <c r="CM99" s="76">
        <f t="shared" si="139"/>
        <v>0</v>
      </c>
      <c r="CN99" s="76">
        <f t="shared" si="139"/>
        <v>0</v>
      </c>
      <c r="CO99" s="76">
        <f t="shared" si="139"/>
        <v>0</v>
      </c>
      <c r="CP99" s="76">
        <f t="shared" si="139"/>
        <v>5.3</v>
      </c>
      <c r="CQ99" s="76">
        <f t="shared" si="139"/>
        <v>0</v>
      </c>
      <c r="CR99" s="76">
        <f t="shared" si="139"/>
        <v>0</v>
      </c>
      <c r="CS99" s="76">
        <f t="shared" si="139"/>
        <v>0</v>
      </c>
      <c r="CT99" s="76">
        <f t="shared" si="139"/>
        <v>0</v>
      </c>
      <c r="CU99" s="76">
        <f t="shared" si="139"/>
        <v>0</v>
      </c>
      <c r="CV99" s="76">
        <f t="shared" si="139"/>
        <v>0</v>
      </c>
      <c r="CW99" s="76">
        <f t="shared" si="139"/>
        <v>0</v>
      </c>
      <c r="CX99" s="76">
        <f t="shared" si="139"/>
        <v>0</v>
      </c>
      <c r="CY99" s="76">
        <f t="shared" si="139"/>
        <v>0</v>
      </c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2.75">
      <c r="A100" s="84" t="s">
        <v>29</v>
      </c>
      <c r="B100" s="76">
        <f aca="true" t="shared" si="141" ref="B100:Q101">ROUND(B92,1)</f>
        <v>0.9</v>
      </c>
      <c r="C100" s="76">
        <f t="shared" si="141"/>
        <v>21.9</v>
      </c>
      <c r="D100" s="76">
        <f t="shared" si="141"/>
        <v>9.4</v>
      </c>
      <c r="E100" s="76">
        <f t="shared" si="141"/>
        <v>3.8</v>
      </c>
      <c r="F100" s="76">
        <f t="shared" si="141"/>
        <v>0.8</v>
      </c>
      <c r="G100" s="76">
        <f t="shared" si="141"/>
        <v>25.4</v>
      </c>
      <c r="H100" s="76">
        <f t="shared" si="141"/>
        <v>24.9</v>
      </c>
      <c r="I100" s="76">
        <f t="shared" si="141"/>
        <v>0.6</v>
      </c>
      <c r="J100" s="76">
        <f t="shared" si="141"/>
        <v>0.2</v>
      </c>
      <c r="K100" s="76">
        <f t="shared" si="141"/>
        <v>4.2</v>
      </c>
      <c r="L100" s="76">
        <f t="shared" si="141"/>
        <v>21.5</v>
      </c>
      <c r="M100" s="76">
        <f t="shared" si="141"/>
        <v>8.7</v>
      </c>
      <c r="N100" s="76">
        <f t="shared" si="141"/>
        <v>2</v>
      </c>
      <c r="O100" s="76">
        <f t="shared" si="141"/>
        <v>142</v>
      </c>
      <c r="P100" s="76">
        <f t="shared" si="141"/>
        <v>153.3</v>
      </c>
      <c r="Q100" s="76">
        <f t="shared" si="141"/>
        <v>742.4</v>
      </c>
      <c r="R100" s="89">
        <f t="shared" si="138"/>
        <v>74.5</v>
      </c>
      <c r="S100" s="76">
        <f t="shared" si="138"/>
        <v>142.2</v>
      </c>
      <c r="T100" s="76">
        <f t="shared" si="138"/>
        <v>38.4</v>
      </c>
      <c r="U100" s="76">
        <f t="shared" si="138"/>
        <v>106.5</v>
      </c>
      <c r="V100" s="76">
        <f t="shared" si="138"/>
        <v>3827.4</v>
      </c>
      <c r="W100" s="76">
        <f t="shared" si="138"/>
        <v>572.5</v>
      </c>
      <c r="X100" s="76">
        <f t="shared" si="138"/>
        <v>185.2</v>
      </c>
      <c r="Y100" s="76">
        <f t="shared" si="138"/>
        <v>466.3</v>
      </c>
      <c r="Z100" s="76">
        <f t="shared" si="138"/>
        <v>17.9</v>
      </c>
      <c r="AA100" s="76">
        <f t="shared" si="138"/>
        <v>335.9</v>
      </c>
      <c r="AB100" s="76">
        <f t="shared" si="138"/>
        <v>1.7</v>
      </c>
      <c r="AC100" s="76">
        <f t="shared" si="138"/>
        <v>1.1</v>
      </c>
      <c r="AD100" s="76">
        <f t="shared" si="138"/>
        <v>14.6</v>
      </c>
      <c r="AE100" s="76">
        <f t="shared" si="138"/>
        <v>0</v>
      </c>
      <c r="AF100" s="76">
        <f t="shared" si="138"/>
        <v>0</v>
      </c>
      <c r="AG100" s="76">
        <f t="shared" si="138"/>
        <v>3387</v>
      </c>
      <c r="AH100" s="76">
        <f t="shared" si="138"/>
        <v>5</v>
      </c>
      <c r="AI100" s="76">
        <f t="shared" si="138"/>
        <v>3504.5</v>
      </c>
      <c r="AJ100" s="76">
        <f t="shared" si="138"/>
        <v>7051.5</v>
      </c>
      <c r="AK100" s="76">
        <f t="shared" si="138"/>
        <v>22247.5</v>
      </c>
      <c r="AL100" s="76">
        <f t="shared" si="138"/>
        <v>6294.2</v>
      </c>
      <c r="AM100" s="76">
        <f t="shared" si="138"/>
        <v>2858.7</v>
      </c>
      <c r="AN100" s="76">
        <f t="shared" si="138"/>
        <v>6524</v>
      </c>
      <c r="AO100" s="76">
        <f t="shared" si="138"/>
        <v>49.9</v>
      </c>
      <c r="AP100" s="76">
        <f t="shared" si="138"/>
        <v>409.7</v>
      </c>
      <c r="AQ100" s="76">
        <f t="shared" si="138"/>
        <v>10567</v>
      </c>
      <c r="AR100" s="76">
        <f t="shared" si="138"/>
        <v>1441.4</v>
      </c>
      <c r="AS100" s="76">
        <f t="shared" si="138"/>
        <v>6030.6</v>
      </c>
      <c r="AT100" s="76">
        <f t="shared" si="138"/>
        <v>1672.8</v>
      </c>
      <c r="AU100" s="76">
        <f t="shared" si="138"/>
        <v>2196.9</v>
      </c>
      <c r="AV100" s="76">
        <f t="shared" si="138"/>
        <v>428.8</v>
      </c>
      <c r="AW100" s="76">
        <f t="shared" si="138"/>
        <v>287.7</v>
      </c>
      <c r="AX100" s="76">
        <f t="shared" si="138"/>
        <v>141.9</v>
      </c>
      <c r="AY100" s="76">
        <f t="shared" si="138"/>
        <v>350.3</v>
      </c>
      <c r="AZ100" s="76"/>
      <c r="BA100" s="76"/>
      <c r="BB100" s="76">
        <f aca="true" t="shared" si="142" ref="BB100:CY100">ROUND(BB92,1)</f>
        <v>2808.9</v>
      </c>
      <c r="BC100" s="76">
        <f t="shared" si="142"/>
        <v>561.8</v>
      </c>
      <c r="BD100" s="76">
        <f t="shared" si="142"/>
        <v>1579.3</v>
      </c>
      <c r="BE100" s="76"/>
      <c r="BF100" s="76">
        <f t="shared" si="142"/>
        <v>1959.8</v>
      </c>
      <c r="BG100" s="76">
        <f t="shared" si="142"/>
        <v>318.6</v>
      </c>
      <c r="BH100" s="76">
        <f t="shared" si="142"/>
        <v>3.7</v>
      </c>
      <c r="BI100" s="76">
        <f t="shared" si="142"/>
        <v>10372.2</v>
      </c>
      <c r="BJ100" s="76">
        <f t="shared" si="142"/>
        <v>1124.1</v>
      </c>
      <c r="BK100" s="76">
        <f t="shared" si="142"/>
        <v>839.3</v>
      </c>
      <c r="BL100" s="76">
        <f t="shared" si="142"/>
        <v>80.3</v>
      </c>
      <c r="BM100" s="76">
        <f t="shared" si="142"/>
        <v>739.6</v>
      </c>
      <c r="BN100" s="76">
        <f t="shared" si="142"/>
        <v>44502.8</v>
      </c>
      <c r="BO100" s="76">
        <f t="shared" si="142"/>
        <v>10281.6</v>
      </c>
      <c r="BP100" s="76">
        <f t="shared" si="142"/>
        <v>185177.2</v>
      </c>
      <c r="BQ100" s="76">
        <f t="shared" si="142"/>
        <v>112565.2</v>
      </c>
      <c r="BR100" s="76">
        <f t="shared" si="142"/>
        <v>1537.9</v>
      </c>
      <c r="BS100" s="76">
        <f t="shared" si="142"/>
        <v>359.6</v>
      </c>
      <c r="BT100" s="76">
        <f>ROUND(BT92,1)</f>
        <v>173.7</v>
      </c>
      <c r="BU100" s="76">
        <f t="shared" si="142"/>
        <v>662.2</v>
      </c>
      <c r="BV100" s="76">
        <f t="shared" si="142"/>
        <v>3157.7</v>
      </c>
      <c r="BW100" s="76">
        <f t="shared" si="142"/>
        <v>36155.7</v>
      </c>
      <c r="BX100" s="76">
        <f t="shared" si="142"/>
        <v>3936</v>
      </c>
      <c r="BY100" s="76">
        <f>ROUND(BY92,1)</f>
        <v>1922.2</v>
      </c>
      <c r="BZ100" s="89">
        <f t="shared" si="142"/>
        <v>236.8</v>
      </c>
      <c r="CA100" s="103">
        <f>SUM(CB100:CF100)</f>
        <v>3393.8</v>
      </c>
      <c r="CB100" s="76">
        <f t="shared" si="140"/>
        <v>1263.3</v>
      </c>
      <c r="CC100" s="76">
        <f t="shared" si="140"/>
        <v>275.5</v>
      </c>
      <c r="CD100" s="76">
        <f t="shared" si="140"/>
        <v>1805.2</v>
      </c>
      <c r="CE100" s="76">
        <f t="shared" si="140"/>
        <v>47.5</v>
      </c>
      <c r="CF100" s="76">
        <f t="shared" si="140"/>
        <v>2.3</v>
      </c>
      <c r="CG100" s="76">
        <f t="shared" si="142"/>
        <v>15166.1</v>
      </c>
      <c r="CH100" s="76">
        <f>ROUND(CH92,1)</f>
        <v>814.5</v>
      </c>
      <c r="CI100" s="76">
        <f t="shared" si="142"/>
        <v>71.2</v>
      </c>
      <c r="CJ100" s="76">
        <f t="shared" si="142"/>
        <v>1571.1</v>
      </c>
      <c r="CK100" s="76">
        <f t="shared" si="142"/>
        <v>198.2</v>
      </c>
      <c r="CL100" s="76">
        <f t="shared" si="142"/>
        <v>1728.8</v>
      </c>
      <c r="CM100" s="76">
        <f t="shared" si="142"/>
        <v>145.7</v>
      </c>
      <c r="CN100" s="76">
        <f t="shared" si="142"/>
        <v>139.1</v>
      </c>
      <c r="CO100" s="76">
        <f t="shared" si="142"/>
        <v>596.7</v>
      </c>
      <c r="CP100" s="76">
        <f t="shared" si="142"/>
        <v>592.6</v>
      </c>
      <c r="CQ100" s="76">
        <f t="shared" si="142"/>
        <v>193.3</v>
      </c>
      <c r="CR100" s="76">
        <f t="shared" si="142"/>
        <v>53.7</v>
      </c>
      <c r="CS100" s="76">
        <f t="shared" si="142"/>
        <v>45</v>
      </c>
      <c r="CT100" s="76">
        <f t="shared" si="142"/>
        <v>3.4</v>
      </c>
      <c r="CU100" s="76">
        <f t="shared" si="142"/>
        <v>527.4</v>
      </c>
      <c r="CV100" s="76">
        <f t="shared" si="142"/>
        <v>67.3</v>
      </c>
      <c r="CW100" s="76">
        <f t="shared" si="142"/>
        <v>4.8</v>
      </c>
      <c r="CX100" s="76">
        <f t="shared" si="142"/>
        <v>424.7</v>
      </c>
      <c r="CY100" s="76">
        <f t="shared" si="142"/>
        <v>139.6</v>
      </c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2.75">
      <c r="A101" s="84" t="s">
        <v>30</v>
      </c>
      <c r="B101" s="76">
        <f t="shared" si="141"/>
        <v>3.1</v>
      </c>
      <c r="C101" s="76">
        <f aca="true" t="shared" si="143" ref="C101:AY101">ROUND(C93,1)</f>
        <v>0.6</v>
      </c>
      <c r="D101" s="76">
        <f t="shared" si="143"/>
        <v>0.6</v>
      </c>
      <c r="E101" s="76">
        <f t="shared" si="143"/>
        <v>1.1</v>
      </c>
      <c r="F101" s="76">
        <f t="shared" si="143"/>
        <v>0</v>
      </c>
      <c r="G101" s="76">
        <f t="shared" si="143"/>
        <v>89.5</v>
      </c>
      <c r="H101" s="76">
        <f t="shared" si="143"/>
        <v>1.9</v>
      </c>
      <c r="I101" s="76">
        <f t="shared" si="143"/>
        <v>1.8</v>
      </c>
      <c r="J101" s="76">
        <f t="shared" si="143"/>
        <v>0</v>
      </c>
      <c r="K101" s="76">
        <f t="shared" si="143"/>
        <v>34.6</v>
      </c>
      <c r="L101" s="76">
        <f t="shared" si="143"/>
        <v>16.1</v>
      </c>
      <c r="M101" s="76">
        <f t="shared" si="143"/>
        <v>6.6</v>
      </c>
      <c r="N101" s="76">
        <f t="shared" si="143"/>
        <v>24</v>
      </c>
      <c r="O101" s="76">
        <f t="shared" si="143"/>
        <v>63.7</v>
      </c>
      <c r="P101" s="76">
        <f t="shared" si="143"/>
        <v>100.5</v>
      </c>
      <c r="Q101" s="76">
        <f t="shared" si="143"/>
        <v>351.1</v>
      </c>
      <c r="R101" s="89">
        <f t="shared" si="143"/>
        <v>35.2</v>
      </c>
      <c r="S101" s="76">
        <f t="shared" si="143"/>
        <v>30.5</v>
      </c>
      <c r="T101" s="76">
        <f t="shared" si="143"/>
        <v>411.1</v>
      </c>
      <c r="U101" s="76">
        <f t="shared" si="143"/>
        <v>322.7</v>
      </c>
      <c r="V101" s="76">
        <f t="shared" si="143"/>
        <v>907.3</v>
      </c>
      <c r="W101" s="76">
        <f t="shared" si="143"/>
        <v>135.1</v>
      </c>
      <c r="X101" s="76">
        <f t="shared" si="143"/>
        <v>287.3</v>
      </c>
      <c r="Y101" s="76">
        <f t="shared" si="143"/>
        <v>6064.6</v>
      </c>
      <c r="Z101" s="76">
        <f t="shared" si="143"/>
        <v>232.6</v>
      </c>
      <c r="AA101" s="76">
        <f t="shared" si="143"/>
        <v>91.9</v>
      </c>
      <c r="AB101" s="76">
        <f t="shared" si="143"/>
        <v>0</v>
      </c>
      <c r="AC101" s="76">
        <f t="shared" si="143"/>
        <v>2863.6</v>
      </c>
      <c r="AD101" s="76">
        <f t="shared" si="143"/>
        <v>5.2</v>
      </c>
      <c r="AE101" s="76">
        <f t="shared" si="143"/>
        <v>0</v>
      </c>
      <c r="AF101" s="76">
        <f t="shared" si="143"/>
        <v>0</v>
      </c>
      <c r="AG101" s="76">
        <f t="shared" si="143"/>
        <v>0</v>
      </c>
      <c r="AH101" s="76">
        <f t="shared" si="143"/>
        <v>0</v>
      </c>
      <c r="AI101" s="76">
        <f t="shared" si="143"/>
        <v>3516.1</v>
      </c>
      <c r="AJ101" s="76">
        <f t="shared" si="143"/>
        <v>218.5</v>
      </c>
      <c r="AK101" s="76">
        <f t="shared" si="143"/>
        <v>464</v>
      </c>
      <c r="AL101" s="76">
        <f t="shared" si="143"/>
        <v>154.1</v>
      </c>
      <c r="AM101" s="76">
        <f t="shared" si="143"/>
        <v>67.3</v>
      </c>
      <c r="AN101" s="76">
        <f t="shared" si="143"/>
        <v>825.6</v>
      </c>
      <c r="AO101" s="76">
        <f t="shared" si="143"/>
        <v>5.5</v>
      </c>
      <c r="AP101" s="76">
        <f t="shared" si="143"/>
        <v>7.3</v>
      </c>
      <c r="AQ101" s="76">
        <f t="shared" si="143"/>
        <v>821.1</v>
      </c>
      <c r="AR101" s="76">
        <f t="shared" si="143"/>
        <v>53.3</v>
      </c>
      <c r="AS101" s="76">
        <f t="shared" si="143"/>
        <v>64.3</v>
      </c>
      <c r="AT101" s="76">
        <f t="shared" si="143"/>
        <v>11.4</v>
      </c>
      <c r="AU101" s="76">
        <f t="shared" si="143"/>
        <v>139.8</v>
      </c>
      <c r="AV101" s="76">
        <f t="shared" si="143"/>
        <v>16.2</v>
      </c>
      <c r="AW101" s="76">
        <f t="shared" si="143"/>
        <v>19</v>
      </c>
      <c r="AX101" s="76">
        <f t="shared" si="143"/>
        <v>10</v>
      </c>
      <c r="AY101" s="76">
        <f t="shared" si="143"/>
        <v>24.5</v>
      </c>
      <c r="AZ101" s="76"/>
      <c r="BA101" s="76"/>
      <c r="BB101" s="76">
        <f aca="true" t="shared" si="144" ref="BB101:CY101">ROUND(BB93,1)</f>
        <v>128.7</v>
      </c>
      <c r="BC101" s="76">
        <f t="shared" si="144"/>
        <v>25.7</v>
      </c>
      <c r="BD101" s="76">
        <f t="shared" si="144"/>
        <v>20.6</v>
      </c>
      <c r="BE101" s="76"/>
      <c r="BF101" s="76">
        <f t="shared" si="144"/>
        <v>62.5</v>
      </c>
      <c r="BG101" s="76">
        <f t="shared" si="144"/>
        <v>11.8</v>
      </c>
      <c r="BH101" s="76">
        <f t="shared" si="144"/>
        <v>0.9</v>
      </c>
      <c r="BI101" s="76">
        <f t="shared" si="144"/>
        <v>2231.2</v>
      </c>
      <c r="BJ101" s="76">
        <f t="shared" si="144"/>
        <v>63.8</v>
      </c>
      <c r="BK101" s="76">
        <f t="shared" si="144"/>
        <v>39.1</v>
      </c>
      <c r="BL101" s="76">
        <f t="shared" si="144"/>
        <v>9</v>
      </c>
      <c r="BM101" s="76">
        <f t="shared" si="144"/>
        <v>0</v>
      </c>
      <c r="BN101" s="76">
        <f t="shared" si="144"/>
        <v>6237.3</v>
      </c>
      <c r="BO101" s="76">
        <f t="shared" si="144"/>
        <v>1240.6</v>
      </c>
      <c r="BP101" s="76">
        <f t="shared" si="144"/>
        <v>19891.4</v>
      </c>
      <c r="BQ101" s="76">
        <f t="shared" si="144"/>
        <v>12091.5</v>
      </c>
      <c r="BR101" s="76">
        <f t="shared" si="144"/>
        <v>75.7</v>
      </c>
      <c r="BS101" s="76">
        <f t="shared" si="144"/>
        <v>25</v>
      </c>
      <c r="BT101" s="76">
        <f>ROUND(BT93,1)</f>
        <v>332.1</v>
      </c>
      <c r="BU101" s="76">
        <f t="shared" si="144"/>
        <v>409.7</v>
      </c>
      <c r="BV101" s="76">
        <f t="shared" si="144"/>
        <v>1671.8</v>
      </c>
      <c r="BW101" s="76">
        <f t="shared" si="144"/>
        <v>1914.3</v>
      </c>
      <c r="BX101" s="76">
        <f t="shared" si="144"/>
        <v>100</v>
      </c>
      <c r="BY101" s="76">
        <f>ROUND(BY93,1)</f>
        <v>48.8</v>
      </c>
      <c r="BZ101" s="89">
        <f t="shared" si="144"/>
        <v>0</v>
      </c>
      <c r="CA101" s="103">
        <f>SUM(CB101:CF101)</f>
        <v>2776.4</v>
      </c>
      <c r="CB101" s="76">
        <f t="shared" si="140"/>
        <v>1033.5</v>
      </c>
      <c r="CC101" s="76">
        <f t="shared" si="140"/>
        <v>225.4</v>
      </c>
      <c r="CD101" s="76">
        <f t="shared" si="140"/>
        <v>1476.8</v>
      </c>
      <c r="CE101" s="76">
        <f t="shared" si="140"/>
        <v>38.8</v>
      </c>
      <c r="CF101" s="76">
        <f t="shared" si="140"/>
        <v>1.9</v>
      </c>
      <c r="CG101" s="76">
        <f t="shared" si="144"/>
        <v>1629.1</v>
      </c>
      <c r="CH101" s="76">
        <f>ROUND(CH93,1)</f>
        <v>43.1</v>
      </c>
      <c r="CI101" s="76">
        <f t="shared" si="144"/>
        <v>0.5</v>
      </c>
      <c r="CJ101" s="76">
        <f t="shared" si="144"/>
        <v>26.1</v>
      </c>
      <c r="CK101" s="76">
        <f t="shared" si="144"/>
        <v>0.6</v>
      </c>
      <c r="CL101" s="76">
        <f t="shared" si="144"/>
        <v>48.3</v>
      </c>
      <c r="CM101" s="76">
        <f t="shared" si="144"/>
        <v>0</v>
      </c>
      <c r="CN101" s="76">
        <f t="shared" si="144"/>
        <v>0</v>
      </c>
      <c r="CO101" s="76">
        <f t="shared" si="144"/>
        <v>1.2</v>
      </c>
      <c r="CP101" s="76">
        <f t="shared" si="144"/>
        <v>18.8</v>
      </c>
      <c r="CQ101" s="76">
        <f t="shared" si="144"/>
        <v>1.8</v>
      </c>
      <c r="CR101" s="76">
        <f t="shared" si="144"/>
        <v>0.8</v>
      </c>
      <c r="CS101" s="76">
        <f t="shared" si="144"/>
        <v>0</v>
      </c>
      <c r="CT101" s="76">
        <f t="shared" si="144"/>
        <v>0.1</v>
      </c>
      <c r="CU101" s="76">
        <f t="shared" si="144"/>
        <v>12</v>
      </c>
      <c r="CV101" s="76">
        <f t="shared" si="144"/>
        <v>0.3</v>
      </c>
      <c r="CW101" s="76">
        <f t="shared" si="144"/>
        <v>0</v>
      </c>
      <c r="CX101" s="76">
        <f t="shared" si="144"/>
        <v>2.6</v>
      </c>
      <c r="CY101" s="76">
        <f t="shared" si="144"/>
        <v>5.4</v>
      </c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ht="12.75">
      <c r="BT102" s="91"/>
    </row>
    <row r="103" spans="3:256" ht="12.75"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  <c r="IV103" s="91"/>
    </row>
  </sheetData>
  <sheetProtection/>
  <conditionalFormatting sqref="B21:BS23 BW21:BX23 CG21:CY23 BZ21:BZ23">
    <cfRule type="cellIs" priority="28" dxfId="11" operator="notEqual" stopIfTrue="1">
      <formula>0</formula>
    </cfRule>
  </conditionalFormatting>
  <conditionalFormatting sqref="B6:BS10 B12:BS15 B83:BS86 CG12:CY15 CG6:CY10 BW83:BX86 BZ83:CY86 BZ12:BZ15 BZ6:BZ10 BU12:BX15 BU6:BX10">
    <cfRule type="cellIs" priority="27" dxfId="12" operator="equal" stopIfTrue="1">
      <formula>0</formula>
    </cfRule>
  </conditionalFormatting>
  <conditionalFormatting sqref="BU21:BV23">
    <cfRule type="cellIs" priority="9" dxfId="11" operator="notEqual" stopIfTrue="1">
      <formula>0</formula>
    </cfRule>
  </conditionalFormatting>
  <conditionalFormatting sqref="BU83:BV86">
    <cfRule type="cellIs" priority="8" dxfId="12" operator="equal" stopIfTrue="1">
      <formula>0</formula>
    </cfRule>
  </conditionalFormatting>
  <conditionalFormatting sqref="CA21:CF23">
    <cfRule type="cellIs" priority="7" dxfId="11" operator="notEqual" stopIfTrue="1">
      <formula>0</formula>
    </cfRule>
  </conditionalFormatting>
  <conditionalFormatting sqref="CA6:CF10 CA12:CF15">
    <cfRule type="cellIs" priority="6" dxfId="12" operator="equal" stopIfTrue="1">
      <formula>0</formula>
    </cfRule>
  </conditionalFormatting>
  <conditionalFormatting sqref="BY21:BY23">
    <cfRule type="cellIs" priority="5" dxfId="11" operator="notEqual" stopIfTrue="1">
      <formula>0</formula>
    </cfRule>
  </conditionalFormatting>
  <conditionalFormatting sqref="BY6:BY10 BY12:BY15 BY83:BY86">
    <cfRule type="cellIs" priority="4" dxfId="12" operator="equal" stopIfTrue="1">
      <formula>0</formula>
    </cfRule>
  </conditionalFormatting>
  <conditionalFormatting sqref="BT21:BT23">
    <cfRule type="cellIs" priority="3" dxfId="11" operator="notEqual" stopIfTrue="1">
      <formula>0</formula>
    </cfRule>
  </conditionalFormatting>
  <conditionalFormatting sqref="BT6:BT10 BT12:BT15">
    <cfRule type="cellIs" priority="2" dxfId="12" operator="equal" stopIfTrue="1">
      <formula>0</formula>
    </cfRule>
  </conditionalFormatting>
  <conditionalFormatting sqref="BT83:BT86">
    <cfRule type="cellIs" priority="1" dxfId="1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portrait" paperSize="8" scale="81" r:id="rId3"/>
  <colBreaks count="5" manualBreakCount="5">
    <brk id="28" max="78" man="1"/>
    <brk id="35" max="78" man="1"/>
    <brk id="51" max="78" man="1"/>
    <brk id="65" max="78" man="1"/>
    <brk id="8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B17" sqref="B17"/>
    </sheetView>
  </sheetViews>
  <sheetFormatPr defaultColWidth="8.88671875" defaultRowHeight="15"/>
  <cols>
    <col min="1" max="1" width="14.4453125" style="44" bestFit="1" customWidth="1"/>
    <col min="2" max="5" width="11.77734375" style="44" customWidth="1"/>
    <col min="6" max="16384" width="8.88671875" style="44" customWidth="1"/>
  </cols>
  <sheetData>
    <row r="1" spans="2:5" ht="12.75">
      <c r="B1" s="101" t="s">
        <v>31</v>
      </c>
      <c r="C1" s="101" t="s">
        <v>64</v>
      </c>
      <c r="D1" s="101" t="s">
        <v>64</v>
      </c>
      <c r="E1" s="101" t="s">
        <v>64</v>
      </c>
    </row>
    <row r="2" spans="2:5" ht="12.75">
      <c r="B2" s="101" t="s">
        <v>4</v>
      </c>
      <c r="C2" s="101" t="s">
        <v>41</v>
      </c>
      <c r="D2" s="101" t="s">
        <v>42</v>
      </c>
      <c r="E2" s="101" t="s">
        <v>57</v>
      </c>
    </row>
    <row r="4" spans="1:5" ht="12.75">
      <c r="A4" s="93" t="s">
        <v>0</v>
      </c>
      <c r="B4" s="97">
        <v>3</v>
      </c>
      <c r="C4" s="97">
        <v>2227</v>
      </c>
      <c r="D4" s="97">
        <v>1851</v>
      </c>
      <c r="E4" s="97">
        <v>1899</v>
      </c>
    </row>
    <row r="5" spans="1:5" ht="12.75">
      <c r="A5" s="100" t="s">
        <v>297</v>
      </c>
      <c r="B5" s="45"/>
      <c r="C5" s="45"/>
      <c r="D5" s="45">
        <v>300</v>
      </c>
      <c r="E5" s="45"/>
    </row>
    <row r="6" spans="1:5" ht="12.75">
      <c r="A6" s="44" t="s">
        <v>296</v>
      </c>
      <c r="B6" s="45">
        <f>B4-B5</f>
        <v>3</v>
      </c>
      <c r="C6" s="45">
        <f>C4-C5</f>
        <v>2227</v>
      </c>
      <c r="D6" s="45">
        <f>D4-D5</f>
        <v>1551</v>
      </c>
      <c r="E6" s="45">
        <f>E4-E5</f>
        <v>1899</v>
      </c>
    </row>
    <row r="7" spans="2:5" ht="12.75">
      <c r="B7" s="45"/>
      <c r="C7" s="45"/>
      <c r="D7" s="45"/>
      <c r="E7" s="45"/>
    </row>
    <row r="8" spans="1:5" ht="12.75">
      <c r="A8" s="93" t="s">
        <v>295</v>
      </c>
      <c r="B8" s="45"/>
      <c r="C8" s="45"/>
      <c r="D8" s="45"/>
      <c r="E8" s="45"/>
    </row>
    <row r="9" spans="1:5" ht="12.75">
      <c r="A9" s="91" t="s">
        <v>27</v>
      </c>
      <c r="B9" s="99">
        <v>2702</v>
      </c>
      <c r="C9" s="99">
        <v>146089</v>
      </c>
      <c r="D9" s="99">
        <v>70099</v>
      </c>
      <c r="E9" s="99">
        <v>12203</v>
      </c>
    </row>
    <row r="10" spans="1:5" ht="12.75">
      <c r="A10" s="91" t="s">
        <v>28</v>
      </c>
      <c r="B10" s="98">
        <v>48</v>
      </c>
      <c r="C10" s="98">
        <v>0</v>
      </c>
      <c r="D10" s="98">
        <v>0</v>
      </c>
      <c r="E10" s="98">
        <v>0</v>
      </c>
    </row>
    <row r="11" spans="1:5" ht="12.75">
      <c r="A11" s="91" t="s">
        <v>29</v>
      </c>
      <c r="B11" s="98">
        <v>131</v>
      </c>
      <c r="C11" s="98">
        <v>563219</v>
      </c>
      <c r="D11" s="98">
        <v>224525</v>
      </c>
      <c r="E11" s="98">
        <v>23970</v>
      </c>
    </row>
    <row r="12" spans="1:5" ht="12.75">
      <c r="A12" s="91" t="s">
        <v>30</v>
      </c>
      <c r="B12" s="98">
        <v>469</v>
      </c>
      <c r="C12" s="98">
        <v>11749</v>
      </c>
      <c r="D12" s="98">
        <v>5496</v>
      </c>
      <c r="E12" s="98">
        <v>749</v>
      </c>
    </row>
    <row r="13" spans="2:5" ht="12.75">
      <c r="B13" s="45"/>
      <c r="C13" s="45"/>
      <c r="D13" s="45"/>
      <c r="E13" s="45"/>
    </row>
    <row r="14" spans="1:5" ht="12.75">
      <c r="A14" s="93" t="s">
        <v>294</v>
      </c>
      <c r="B14" s="45"/>
      <c r="C14" s="45"/>
      <c r="D14" s="45"/>
      <c r="E14" s="45"/>
    </row>
    <row r="15" spans="1:5" ht="12.75">
      <c r="A15" s="44" t="s">
        <v>0</v>
      </c>
      <c r="B15" s="98">
        <v>71</v>
      </c>
      <c r="C15" s="99">
        <v>465</v>
      </c>
      <c r="D15" s="99">
        <v>1134</v>
      </c>
      <c r="E15" s="98">
        <v>6</v>
      </c>
    </row>
    <row r="16" spans="1:5" ht="12.75">
      <c r="A16" s="91" t="s">
        <v>27</v>
      </c>
      <c r="B16" s="45">
        <f>B$15*Apportion!B37/100</f>
        <v>43.15176422331801</v>
      </c>
      <c r="C16" s="45">
        <f>C$15*Apportion!AK37/100</f>
        <v>429.3140716674415</v>
      </c>
      <c r="D16" s="45">
        <f>D$15*Apportion!AL37/100</f>
        <v>1105.8283197392966</v>
      </c>
      <c r="E16" s="45">
        <f>E$15*Apportion!BF37/100</f>
        <v>1.5</v>
      </c>
    </row>
    <row r="17" spans="1:5" ht="12.75">
      <c r="A17" s="91" t="s">
        <v>28</v>
      </c>
      <c r="B17" s="45">
        <f>B$15*Apportion!B38/100</f>
        <v>21.455630730119843</v>
      </c>
      <c r="C17" s="45">
        <f>C$15*Apportion!AK38/100</f>
        <v>8.205199004474824</v>
      </c>
      <c r="D17" s="45">
        <f>D$15*Apportion!AL38/100</f>
        <v>15.427134484142949</v>
      </c>
      <c r="E17" s="45">
        <f>E$15*Apportion!BF38/100</f>
        <v>1.5</v>
      </c>
    </row>
    <row r="18" spans="1:5" ht="12.75">
      <c r="A18" s="91" t="s">
        <v>29</v>
      </c>
      <c r="B18" s="45">
        <f>B$15*Apportion!B39/100</f>
        <v>1.1217061671189166</v>
      </c>
      <c r="C18" s="45">
        <f>C$15*Apportion!AK39/100</f>
        <v>27.480729328083527</v>
      </c>
      <c r="D18" s="45">
        <f>D$15*Apportion!AL39/100</f>
        <v>12.644071882305738</v>
      </c>
      <c r="E18" s="45">
        <f>E$15*Apportion!BF39/100</f>
        <v>1.5</v>
      </c>
    </row>
    <row r="19" spans="1:5" ht="12.75">
      <c r="A19" s="91" t="s">
        <v>30</v>
      </c>
      <c r="B19" s="45">
        <f>B$15*Apportion!B40/100</f>
        <v>5.270898879443232</v>
      </c>
      <c r="C19" s="45">
        <f>C$15*Apportion!AK40/100</f>
        <v>0</v>
      </c>
      <c r="D19" s="45">
        <f>D$15*Apportion!AL40/100</f>
        <v>0.10047389425461078</v>
      </c>
      <c r="E19" s="45">
        <f>E$15*Apportion!BF40/100</f>
        <v>1.5</v>
      </c>
    </row>
    <row r="21" ht="12.75">
      <c r="A21" s="93" t="s">
        <v>293</v>
      </c>
    </row>
    <row r="22" spans="1:5" ht="12.75">
      <c r="A22" s="91" t="s">
        <v>27</v>
      </c>
      <c r="B22" s="45">
        <f aca="true" t="shared" si="0" ref="B22:C25">B9+B16</f>
        <v>2745.151764223318</v>
      </c>
      <c r="C22" s="45">
        <f t="shared" si="0"/>
        <v>146518.31407166744</v>
      </c>
      <c r="D22" s="45">
        <f>D9</f>
        <v>70099</v>
      </c>
      <c r="E22" s="45">
        <f>E9+E16</f>
        <v>12204.5</v>
      </c>
    </row>
    <row r="23" spans="1:5" ht="12.75">
      <c r="A23" s="91" t="s">
        <v>28</v>
      </c>
      <c r="B23" s="45">
        <f t="shared" si="0"/>
        <v>69.45563073011985</v>
      </c>
      <c r="C23" s="45">
        <f t="shared" si="0"/>
        <v>8.205199004474824</v>
      </c>
      <c r="D23" s="45">
        <f>D10+D17</f>
        <v>15.427134484142949</v>
      </c>
      <c r="E23" s="45">
        <f>E10+E17</f>
        <v>1.5</v>
      </c>
    </row>
    <row r="24" spans="1:5" ht="12.75">
      <c r="A24" s="91" t="s">
        <v>29</v>
      </c>
      <c r="B24" s="45">
        <f t="shared" si="0"/>
        <v>132.12170616711893</v>
      </c>
      <c r="C24" s="45">
        <f t="shared" si="0"/>
        <v>563246.4807293281</v>
      </c>
      <c r="D24" s="45">
        <f>D11+D18</f>
        <v>224537.6440718823</v>
      </c>
      <c r="E24" s="45">
        <f>E11+E18</f>
        <v>23971.5</v>
      </c>
    </row>
    <row r="25" spans="1:5" ht="12.75">
      <c r="A25" s="91" t="s">
        <v>30</v>
      </c>
      <c r="B25" s="45">
        <f t="shared" si="0"/>
        <v>474.2708988794432</v>
      </c>
      <c r="C25" s="45">
        <f t="shared" si="0"/>
        <v>11749</v>
      </c>
      <c r="D25" s="45">
        <f>D12+D19</f>
        <v>5496.100473894255</v>
      </c>
      <c r="E25" s="45">
        <f>E12+E19</f>
        <v>750.5</v>
      </c>
    </row>
    <row r="27" ht="12.75">
      <c r="A27" s="93" t="s">
        <v>292</v>
      </c>
    </row>
    <row r="28" spans="1:5" ht="12.75">
      <c r="A28" s="91" t="s">
        <v>27</v>
      </c>
      <c r="B28" s="45">
        <f aca="true" t="shared" si="1" ref="B28:E31">B$6*B22/SUM(B$22:B$25)</f>
        <v>2.4073239674568705</v>
      </c>
      <c r="C28" s="45">
        <f t="shared" si="1"/>
        <v>452.23331435161145</v>
      </c>
      <c r="D28" s="45">
        <f t="shared" si="1"/>
        <v>362.23292113143407</v>
      </c>
      <c r="E28" s="45">
        <f t="shared" si="1"/>
        <v>627.6090094237435</v>
      </c>
    </row>
    <row r="29" spans="1:5" ht="12.75">
      <c r="A29" s="91" t="s">
        <v>28</v>
      </c>
      <c r="B29" s="45">
        <f t="shared" si="1"/>
        <v>0.06090818245845061</v>
      </c>
      <c r="C29" s="45">
        <f t="shared" si="1"/>
        <v>0.02532560085896956</v>
      </c>
      <c r="D29" s="45">
        <f t="shared" si="1"/>
        <v>0.07971891166605201</v>
      </c>
      <c r="E29" s="45">
        <f t="shared" si="1"/>
        <v>0.07713659012131716</v>
      </c>
    </row>
    <row r="30" spans="1:5" ht="12.75">
      <c r="A30" s="91" t="s">
        <v>29</v>
      </c>
      <c r="B30" s="45">
        <f t="shared" si="1"/>
        <v>0.11586235559817502</v>
      </c>
      <c r="C30" s="45">
        <f t="shared" si="1"/>
        <v>1738.477707657166</v>
      </c>
      <c r="D30" s="45">
        <f t="shared" si="1"/>
        <v>1160.286547827047</v>
      </c>
      <c r="E30" s="45">
        <f t="shared" si="1"/>
        <v>1232.7198467287694</v>
      </c>
    </row>
    <row r="31" spans="1:5" ht="12.75">
      <c r="A31" s="91" t="s">
        <v>30</v>
      </c>
      <c r="B31" s="45">
        <f t="shared" si="1"/>
        <v>0.4159054944865038</v>
      </c>
      <c r="C31" s="45">
        <f t="shared" si="1"/>
        <v>36.2636523903637</v>
      </c>
      <c r="D31" s="45">
        <f t="shared" si="1"/>
        <v>28.400812129853133</v>
      </c>
      <c r="E31" s="45">
        <f t="shared" si="1"/>
        <v>38.59400725736568</v>
      </c>
    </row>
    <row r="32" spans="1:5" ht="12.75">
      <c r="A32" s="91" t="s">
        <v>135</v>
      </c>
      <c r="B32" s="45">
        <f>SUM(B28:B31)</f>
        <v>2.9999999999999996</v>
      </c>
      <c r="C32" s="45">
        <f>SUM(C28:C31)</f>
        <v>2227.0000000000005</v>
      </c>
      <c r="D32" s="45">
        <f>SUM(D28:D31)</f>
        <v>1551.0000000000002</v>
      </c>
      <c r="E32" s="45">
        <f>SUM(E28:E31)</f>
        <v>1899</v>
      </c>
    </row>
    <row r="34" ht="12.75">
      <c r="A34" s="93" t="s">
        <v>291</v>
      </c>
    </row>
    <row r="35" spans="1:5" ht="12.75">
      <c r="A35" s="91" t="s">
        <v>27</v>
      </c>
      <c r="B35" s="45">
        <f aca="true" t="shared" si="2" ref="B35:C38">B28</f>
        <v>2.4073239674568705</v>
      </c>
      <c r="C35" s="45">
        <f t="shared" si="2"/>
        <v>452.23331435161145</v>
      </c>
      <c r="D35" s="45">
        <f>D28+D5</f>
        <v>662.2329211314341</v>
      </c>
      <c r="E35" s="45">
        <f>E28</f>
        <v>627.6090094237435</v>
      </c>
    </row>
    <row r="36" spans="1:5" ht="12.75">
      <c r="A36" s="91" t="s">
        <v>28</v>
      </c>
      <c r="B36" s="45">
        <f t="shared" si="2"/>
        <v>0.06090818245845061</v>
      </c>
      <c r="C36" s="45">
        <f t="shared" si="2"/>
        <v>0.02532560085896956</v>
      </c>
      <c r="D36" s="45">
        <f>D29</f>
        <v>0.07971891166605201</v>
      </c>
      <c r="E36" s="45">
        <f>E29</f>
        <v>0.07713659012131716</v>
      </c>
    </row>
    <row r="37" spans="1:5" ht="12.75">
      <c r="A37" s="91" t="s">
        <v>29</v>
      </c>
      <c r="B37" s="45">
        <f t="shared" si="2"/>
        <v>0.11586235559817502</v>
      </c>
      <c r="C37" s="45">
        <f t="shared" si="2"/>
        <v>1738.477707657166</v>
      </c>
      <c r="D37" s="45">
        <f>D30</f>
        <v>1160.286547827047</v>
      </c>
      <c r="E37" s="45">
        <f>E30</f>
        <v>1232.7198467287694</v>
      </c>
    </row>
    <row r="38" spans="1:5" ht="12.75">
      <c r="A38" s="91" t="s">
        <v>30</v>
      </c>
      <c r="B38" s="45">
        <f t="shared" si="2"/>
        <v>0.4159054944865038</v>
      </c>
      <c r="C38" s="45">
        <f t="shared" si="2"/>
        <v>36.2636523903637</v>
      </c>
      <c r="D38" s="45">
        <f>D31</f>
        <v>28.400812129853133</v>
      </c>
      <c r="E38" s="45">
        <f>E31</f>
        <v>38.59400725736568</v>
      </c>
    </row>
    <row r="39" spans="1:5" ht="12.75">
      <c r="A39" s="10" t="s">
        <v>135</v>
      </c>
      <c r="B39" s="97">
        <f>SUM(B35:B38)</f>
        <v>2.9999999999999996</v>
      </c>
      <c r="C39" s="97">
        <f>SUM(C35:C38)</f>
        <v>2227.0000000000005</v>
      </c>
      <c r="D39" s="97">
        <f>SUM(D35:D38)</f>
        <v>1851.0000000000002</v>
      </c>
      <c r="E39" s="97">
        <f>SUM(E35:E38)</f>
        <v>1899</v>
      </c>
    </row>
    <row r="41" spans="2:5" ht="12.75">
      <c r="B41" s="45"/>
      <c r="C41" s="45"/>
      <c r="D41" s="45"/>
      <c r="E41" s="45"/>
    </row>
    <row r="42" spans="2:5" ht="12.75">
      <c r="B42" s="45"/>
      <c r="C42" s="45"/>
      <c r="D42" s="45"/>
      <c r="E42" s="45"/>
    </row>
    <row r="43" spans="2:5" ht="12.75">
      <c r="B43" s="45"/>
      <c r="C43" s="45"/>
      <c r="D43" s="45"/>
      <c r="E43" s="45"/>
    </row>
    <row r="44" spans="2:5" ht="12.75">
      <c r="B44" s="45"/>
      <c r="C44" s="45"/>
      <c r="D44" s="45"/>
      <c r="E44" s="45"/>
    </row>
    <row r="45" spans="2:5" ht="12.75">
      <c r="B45" s="45"/>
      <c r="C45" s="45"/>
      <c r="D45" s="45"/>
      <c r="E45" s="4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15" sqref="D15"/>
    </sheetView>
  </sheetViews>
  <sheetFormatPr defaultColWidth="8.88671875" defaultRowHeight="15"/>
  <cols>
    <col min="1" max="1" width="12.5546875" style="0" bestFit="1" customWidth="1"/>
    <col min="2" max="2" width="10.10546875" style="0" bestFit="1" customWidth="1"/>
    <col min="3" max="3" width="7.88671875" style="49" bestFit="1" customWidth="1"/>
    <col min="4" max="4" width="1.77734375" style="0" customWidth="1"/>
    <col min="5" max="5" width="10.5546875" style="0" bestFit="1" customWidth="1"/>
    <col min="6" max="6" width="7.88671875" style="49" bestFit="1" customWidth="1"/>
    <col min="7" max="7" width="1.77734375" style="0" customWidth="1"/>
    <col min="12" max="12" width="1.77734375" style="0" customWidth="1"/>
  </cols>
  <sheetData>
    <row r="1" ht="15.75">
      <c r="A1" s="48" t="s">
        <v>176</v>
      </c>
    </row>
    <row r="3" spans="2:3" ht="15.75">
      <c r="B3" s="46" t="s">
        <v>177</v>
      </c>
      <c r="C3" s="50" t="s">
        <v>122</v>
      </c>
    </row>
    <row r="4" spans="1:3" ht="15">
      <c r="A4" t="s">
        <v>32</v>
      </c>
      <c r="B4">
        <v>3243</v>
      </c>
      <c r="C4" s="49" t="s">
        <v>1</v>
      </c>
    </row>
    <row r="5" spans="1:3" ht="15">
      <c r="A5" t="s">
        <v>178</v>
      </c>
      <c r="B5">
        <v>27</v>
      </c>
      <c r="C5" s="49" t="s">
        <v>1</v>
      </c>
    </row>
    <row r="7" spans="1:3" ht="15">
      <c r="A7" t="s">
        <v>179</v>
      </c>
      <c r="B7">
        <v>16490</v>
      </c>
      <c r="C7" s="49" t="s">
        <v>2</v>
      </c>
    </row>
    <row r="8" spans="1:3" ht="15">
      <c r="A8" t="s">
        <v>180</v>
      </c>
      <c r="B8">
        <v>1752</v>
      </c>
      <c r="C8" s="49" t="s">
        <v>2</v>
      </c>
    </row>
    <row r="10" ht="15.75">
      <c r="A10" s="48" t="s">
        <v>181</v>
      </c>
    </row>
    <row r="11" spans="8:17" ht="15">
      <c r="H11" s="51" t="s">
        <v>122</v>
      </c>
      <c r="I11" s="51"/>
      <c r="J11" s="51"/>
      <c r="K11" s="51"/>
      <c r="M11" s="51" t="s">
        <v>182</v>
      </c>
      <c r="N11" s="51"/>
      <c r="O11" s="51"/>
      <c r="P11" s="51"/>
      <c r="Q11" s="51"/>
    </row>
    <row r="12" spans="1:17" ht="15.75">
      <c r="A12" s="46" t="s">
        <v>32</v>
      </c>
      <c r="B12" s="46" t="s">
        <v>177</v>
      </c>
      <c r="C12" s="50" t="s">
        <v>122</v>
      </c>
      <c r="E12" s="46" t="s">
        <v>299</v>
      </c>
      <c r="F12" s="50" t="s">
        <v>122</v>
      </c>
      <c r="H12" s="50" t="s">
        <v>27</v>
      </c>
      <c r="I12" s="50" t="s">
        <v>28</v>
      </c>
      <c r="J12" s="50" t="s">
        <v>29</v>
      </c>
      <c r="K12" s="50" t="s">
        <v>30</v>
      </c>
      <c r="L12" s="46"/>
      <c r="M12" s="50" t="s">
        <v>27</v>
      </c>
      <c r="N12" s="50" t="s">
        <v>28</v>
      </c>
      <c r="O12" s="50" t="s">
        <v>29</v>
      </c>
      <c r="P12" s="50" t="s">
        <v>30</v>
      </c>
      <c r="Q12" s="50" t="s">
        <v>0</v>
      </c>
    </row>
    <row r="13" spans="1:17" ht="15">
      <c r="A13" t="s">
        <v>32</v>
      </c>
      <c r="B13">
        <f>B4</f>
        <v>3243</v>
      </c>
      <c r="C13" s="49" t="s">
        <v>1</v>
      </c>
      <c r="E13" s="71">
        <f>B13*E$16/B$16</f>
        <v>857.75</v>
      </c>
      <c r="F13" s="49" t="s">
        <v>1</v>
      </c>
      <c r="H13" s="53">
        <v>4029</v>
      </c>
      <c r="I13">
        <v>0</v>
      </c>
      <c r="J13">
        <v>29791</v>
      </c>
      <c r="K13">
        <v>19480</v>
      </c>
      <c r="M13" s="71">
        <f>$E13*H13/SUM($H13:$K13)</f>
        <v>64.83817542213883</v>
      </c>
      <c r="N13" s="71">
        <f aca="true" t="shared" si="0" ref="M13:P15">$E13*I13/SUM($H13:$K13)</f>
        <v>0</v>
      </c>
      <c r="O13" s="71">
        <f t="shared" si="0"/>
        <v>479.42270637898685</v>
      </c>
      <c r="P13" s="71">
        <f t="shared" si="0"/>
        <v>313.4891181988743</v>
      </c>
      <c r="Q13" s="71">
        <f>SUM(M13:P13)</f>
        <v>857.75</v>
      </c>
    </row>
    <row r="14" spans="1:17" ht="15">
      <c r="A14" t="str">
        <f>A5</f>
        <v>o/w 2a(EU), 4a</v>
      </c>
      <c r="B14">
        <v>-27</v>
      </c>
      <c r="C14" s="49" t="s">
        <v>1</v>
      </c>
      <c r="E14" s="71">
        <f>B14*E$16/B$16</f>
        <v>-7.141304347826087</v>
      </c>
      <c r="F14" s="49" t="s">
        <v>1</v>
      </c>
      <c r="H14" s="53">
        <v>4029</v>
      </c>
      <c r="I14">
        <v>0</v>
      </c>
      <c r="J14">
        <v>29791</v>
      </c>
      <c r="K14">
        <v>19480</v>
      </c>
      <c r="M14" s="71">
        <f t="shared" si="0"/>
        <v>-0.5398182967615629</v>
      </c>
      <c r="N14" s="71">
        <f t="shared" si="0"/>
        <v>0</v>
      </c>
      <c r="O14" s="71">
        <f t="shared" si="0"/>
        <v>-3.9914933926095113</v>
      </c>
      <c r="P14" s="71">
        <f t="shared" si="0"/>
        <v>-2.6099926584550124</v>
      </c>
      <c r="Q14" s="71">
        <f>SUM(M14:P14)</f>
        <v>-7.141304347826087</v>
      </c>
    </row>
    <row r="15" spans="1:17" ht="15">
      <c r="A15" t="str">
        <f>A8</f>
        <v>o/w 7d</v>
      </c>
      <c r="B15">
        <f>B8</f>
        <v>1752</v>
      </c>
      <c r="C15" s="49" t="s">
        <v>2</v>
      </c>
      <c r="E15" s="71">
        <f>B15*E$16/B$16</f>
        <v>463.39130434782606</v>
      </c>
      <c r="F15" s="49" t="s">
        <v>2</v>
      </c>
      <c r="H15" s="53">
        <v>152718</v>
      </c>
      <c r="I15">
        <v>0</v>
      </c>
      <c r="J15">
        <v>160425</v>
      </c>
      <c r="K15">
        <v>84881</v>
      </c>
      <c r="M15" s="71">
        <f t="shared" si="0"/>
        <v>177.79880916073225</v>
      </c>
      <c r="N15" s="71">
        <f t="shared" si="0"/>
        <v>0</v>
      </c>
      <c r="O15" s="71">
        <f t="shared" si="0"/>
        <v>186.7715263401202</v>
      </c>
      <c r="P15" s="71">
        <f t="shared" si="0"/>
        <v>98.8209688469736</v>
      </c>
      <c r="Q15" s="71">
        <f>SUM(M15:P15)</f>
        <v>463.39130434782606</v>
      </c>
    </row>
    <row r="16" spans="1:17" ht="15.75">
      <c r="A16" s="46" t="s">
        <v>135</v>
      </c>
      <c r="B16" s="46">
        <f>SUM(B13:B15)</f>
        <v>4968</v>
      </c>
      <c r="E16" s="77">
        <v>1314</v>
      </c>
      <c r="F16" s="50"/>
      <c r="G16" s="46"/>
      <c r="H16" s="46"/>
      <c r="I16" s="46"/>
      <c r="J16" s="46"/>
      <c r="K16" s="46"/>
      <c r="L16" s="46"/>
      <c r="M16" s="75">
        <f>SUM(M13:M15)</f>
        <v>242.0971662861095</v>
      </c>
      <c r="N16" s="75">
        <f>SUM(N13:N15)</f>
        <v>0</v>
      </c>
      <c r="O16" s="75">
        <f>SUM(O13:O15)</f>
        <v>662.2027393264975</v>
      </c>
      <c r="P16" s="75">
        <f>SUM(P13:P15)</f>
        <v>409.7000943873929</v>
      </c>
      <c r="Q16" s="75">
        <f>SUM(Q13:Q15)</f>
        <v>1314</v>
      </c>
    </row>
    <row r="17" ht="15">
      <c r="E17" s="52"/>
    </row>
    <row r="18" spans="1:17" ht="15.75">
      <c r="A18" s="46" t="s">
        <v>179</v>
      </c>
      <c r="B18" s="46" t="s">
        <v>177</v>
      </c>
      <c r="C18" s="50" t="s">
        <v>122</v>
      </c>
      <c r="E18" s="46" t="s">
        <v>299</v>
      </c>
      <c r="F18" s="50" t="s">
        <v>122</v>
      </c>
      <c r="H18" s="50" t="s">
        <v>27</v>
      </c>
      <c r="I18" s="50" t="s">
        <v>28</v>
      </c>
      <c r="J18" s="50" t="s">
        <v>29</v>
      </c>
      <c r="K18" s="50" t="s">
        <v>30</v>
      </c>
      <c r="L18" s="46"/>
      <c r="M18" s="50" t="s">
        <v>27</v>
      </c>
      <c r="N18" s="50" t="s">
        <v>28</v>
      </c>
      <c r="O18" s="50" t="s">
        <v>29</v>
      </c>
      <c r="P18" s="50" t="s">
        <v>30</v>
      </c>
      <c r="Q18" s="50" t="s">
        <v>0</v>
      </c>
    </row>
    <row r="19" spans="1:17" ht="15">
      <c r="A19" t="s">
        <v>179</v>
      </c>
      <c r="B19">
        <v>16490</v>
      </c>
      <c r="C19" s="49" t="s">
        <v>2</v>
      </c>
      <c r="E19" s="71">
        <f>B19*E$22/B$22</f>
        <v>8743.664747714189</v>
      </c>
      <c r="F19" s="49" t="s">
        <v>2</v>
      </c>
      <c r="H19" s="53">
        <v>152718</v>
      </c>
      <c r="I19">
        <v>0</v>
      </c>
      <c r="J19">
        <v>160425</v>
      </c>
      <c r="K19">
        <v>84881</v>
      </c>
      <c r="M19" s="71">
        <f aca="true" t="shared" si="1" ref="M19:P21">$E19*H19/SUM($H19:$K19)</f>
        <v>3354.860493189897</v>
      </c>
      <c r="N19" s="71">
        <f t="shared" si="1"/>
        <v>0</v>
      </c>
      <c r="O19" s="71">
        <f t="shared" si="1"/>
        <v>3524.1654200551948</v>
      </c>
      <c r="P19" s="71">
        <f t="shared" si="1"/>
        <v>1864.6388344690974</v>
      </c>
      <c r="Q19" s="71">
        <f>SUM(M19:P19)</f>
        <v>8743.664747714189</v>
      </c>
    </row>
    <row r="20" spans="1:17" ht="15">
      <c r="A20" t="s">
        <v>178</v>
      </c>
      <c r="B20">
        <v>27</v>
      </c>
      <c r="C20" s="49" t="s">
        <v>1</v>
      </c>
      <c r="E20" s="71">
        <f>B20*E$22/B$22</f>
        <v>14.316491703352522</v>
      </c>
      <c r="F20" s="49" t="s">
        <v>1</v>
      </c>
      <c r="H20" s="53">
        <v>4029</v>
      </c>
      <c r="I20">
        <v>0</v>
      </c>
      <c r="J20">
        <v>29791</v>
      </c>
      <c r="K20">
        <v>19480</v>
      </c>
      <c r="M20" s="71">
        <f t="shared" si="1"/>
        <v>1.0821978437674917</v>
      </c>
      <c r="N20" s="71">
        <f t="shared" si="1"/>
        <v>0</v>
      </c>
      <c r="O20" s="71">
        <f t="shared" si="1"/>
        <v>8.001925034419793</v>
      </c>
      <c r="P20" s="71">
        <f t="shared" si="1"/>
        <v>5.232368825165237</v>
      </c>
      <c r="Q20" s="71">
        <f>SUM(M20:P20)</f>
        <v>14.316491703352522</v>
      </c>
    </row>
    <row r="21" spans="1:17" ht="15">
      <c r="A21" t="s">
        <v>180</v>
      </c>
      <c r="B21">
        <v>-1752</v>
      </c>
      <c r="C21" s="49" t="s">
        <v>2</v>
      </c>
      <c r="E21" s="71">
        <f>B21*E$22/B$22</f>
        <v>-928.9812394175415</v>
      </c>
      <c r="F21" s="49" t="s">
        <v>2</v>
      </c>
      <c r="H21" s="53">
        <v>152718</v>
      </c>
      <c r="I21">
        <v>0</v>
      </c>
      <c r="J21">
        <v>160425</v>
      </c>
      <c r="K21">
        <v>84881</v>
      </c>
      <c r="M21" s="71">
        <f t="shared" si="1"/>
        <v>-356.4412118901576</v>
      </c>
      <c r="N21" s="71">
        <f t="shared" si="1"/>
        <v>0</v>
      </c>
      <c r="O21" s="71">
        <f t="shared" si="1"/>
        <v>-374.42921867414805</v>
      </c>
      <c r="P21" s="71">
        <f t="shared" si="1"/>
        <v>-198.11080885323582</v>
      </c>
      <c r="Q21" s="71">
        <f>SUM(M21:P21)</f>
        <v>-928.9812394175415</v>
      </c>
    </row>
    <row r="22" spans="1:17" ht="15.75">
      <c r="A22" s="46" t="s">
        <v>135</v>
      </c>
      <c r="B22" s="46">
        <f>SUM(B19:B21)</f>
        <v>14765</v>
      </c>
      <c r="E22" s="77">
        <v>7829</v>
      </c>
      <c r="F22" s="50"/>
      <c r="G22" s="46"/>
      <c r="H22" s="46"/>
      <c r="I22" s="46"/>
      <c r="J22" s="46"/>
      <c r="K22" s="46"/>
      <c r="L22" s="46"/>
      <c r="M22" s="75">
        <f>SUM(M19:M21)</f>
        <v>2999.501479143507</v>
      </c>
      <c r="N22" s="75">
        <f>SUM(N19:N21)</f>
        <v>0</v>
      </c>
      <c r="O22" s="75">
        <f>SUM(O19:O21)</f>
        <v>3157.7381264154665</v>
      </c>
      <c r="P22" s="75">
        <f>SUM(P19:P21)</f>
        <v>1671.7603944410268</v>
      </c>
      <c r="Q22" s="75">
        <f>SUM(Q19:Q21)</f>
        <v>7828.999999999999</v>
      </c>
    </row>
    <row r="24" spans="8:16" ht="15">
      <c r="H24" s="96"/>
      <c r="I24" s="96"/>
      <c r="J24" s="94"/>
      <c r="K24" s="94"/>
      <c r="M24" s="71"/>
      <c r="P24" s="71"/>
    </row>
    <row r="25" spans="8:11" ht="15">
      <c r="H25" s="96"/>
      <c r="I25" s="96"/>
      <c r="J25" s="94"/>
      <c r="K25" s="9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selection activeCell="D25" sqref="D25"/>
    </sheetView>
  </sheetViews>
  <sheetFormatPr defaultColWidth="8.88671875" defaultRowHeight="15"/>
  <cols>
    <col min="1" max="1" width="14.88671875" style="44" customWidth="1"/>
    <col min="2" max="10" width="6.77734375" style="44" customWidth="1"/>
    <col min="11" max="11" width="3.5546875" style="44" customWidth="1"/>
    <col min="12" max="13" width="8.88671875" style="44" customWidth="1"/>
    <col min="14" max="14" width="5.6640625" style="44" customWidth="1"/>
    <col min="15" max="23" width="5.77734375" style="44" customWidth="1"/>
    <col min="24" max="24" width="8.88671875" style="44" customWidth="1"/>
    <col min="25" max="16384" width="8.88671875" style="44" customWidth="1"/>
  </cols>
  <sheetData>
    <row r="1" spans="1:10" ht="12.75">
      <c r="A1" s="56" t="s">
        <v>199</v>
      </c>
      <c r="B1" s="56"/>
      <c r="C1" s="56"/>
      <c r="D1" s="56"/>
      <c r="E1" s="56"/>
      <c r="F1" s="56"/>
      <c r="G1" s="56"/>
      <c r="H1" s="56"/>
      <c r="I1" s="56"/>
      <c r="J1" s="56"/>
    </row>
    <row r="2" spans="1:23" ht="12.75">
      <c r="A2" s="64"/>
      <c r="B2" s="65" t="s">
        <v>168</v>
      </c>
      <c r="C2" s="65"/>
      <c r="D2" s="65"/>
      <c r="E2" s="65"/>
      <c r="F2" s="65"/>
      <c r="G2" s="57"/>
      <c r="H2" s="65"/>
      <c r="I2" s="65"/>
      <c r="J2" s="65"/>
      <c r="L2" s="64" t="s">
        <v>184</v>
      </c>
      <c r="M2" s="64"/>
      <c r="O2" s="64" t="s">
        <v>185</v>
      </c>
      <c r="P2" s="64"/>
      <c r="Q2" s="64"/>
      <c r="R2" s="64"/>
      <c r="S2" s="64"/>
      <c r="T2" s="64"/>
      <c r="U2" s="64"/>
      <c r="V2" s="64"/>
      <c r="W2" s="64"/>
    </row>
    <row r="3" spans="1:23" ht="12.75">
      <c r="A3" s="58"/>
      <c r="B3" s="65" t="s">
        <v>169</v>
      </c>
      <c r="C3" s="65"/>
      <c r="D3" s="65"/>
      <c r="E3" s="65"/>
      <c r="F3" s="65"/>
      <c r="G3" s="65" t="s">
        <v>170</v>
      </c>
      <c r="H3" s="65"/>
      <c r="I3" s="65"/>
      <c r="J3" s="65"/>
      <c r="L3" s="65" t="s">
        <v>169</v>
      </c>
      <c r="M3" s="65" t="s">
        <v>170</v>
      </c>
      <c r="O3" s="65" t="s">
        <v>169</v>
      </c>
      <c r="P3" s="65"/>
      <c r="Q3" s="65"/>
      <c r="R3" s="65"/>
      <c r="S3" s="65"/>
      <c r="T3" s="65" t="s">
        <v>170</v>
      </c>
      <c r="U3" s="65"/>
      <c r="V3" s="65"/>
      <c r="W3" s="65"/>
    </row>
    <row r="4" spans="1:23" ht="12.75">
      <c r="A4" s="58"/>
      <c r="B4" s="66" t="s">
        <v>171</v>
      </c>
      <c r="C4" s="67" t="s">
        <v>172</v>
      </c>
      <c r="D4" s="67" t="s">
        <v>173</v>
      </c>
      <c r="E4" s="67" t="s">
        <v>174</v>
      </c>
      <c r="F4" s="67"/>
      <c r="G4" s="67" t="s">
        <v>171</v>
      </c>
      <c r="H4" s="67" t="s">
        <v>172</v>
      </c>
      <c r="I4" s="67" t="s">
        <v>173</v>
      </c>
      <c r="J4" s="67" t="s">
        <v>174</v>
      </c>
      <c r="L4" s="65"/>
      <c r="M4" s="65"/>
      <c r="O4" s="66" t="s">
        <v>171</v>
      </c>
      <c r="P4" s="67" t="s">
        <v>172</v>
      </c>
      <c r="Q4" s="67" t="s">
        <v>173</v>
      </c>
      <c r="R4" s="67" t="s">
        <v>174</v>
      </c>
      <c r="S4" s="67"/>
      <c r="T4" s="67" t="s">
        <v>171</v>
      </c>
      <c r="U4" s="67" t="s">
        <v>172</v>
      </c>
      <c r="V4" s="67" t="s">
        <v>173</v>
      </c>
      <c r="W4" s="67" t="s">
        <v>174</v>
      </c>
    </row>
    <row r="5" spans="1:23" ht="12.75">
      <c r="A5" s="68" t="s">
        <v>100</v>
      </c>
      <c r="B5" s="60">
        <v>8.37469063862663</v>
      </c>
      <c r="C5" s="59">
        <v>0</v>
      </c>
      <c r="D5" s="59">
        <v>85.86955098406379</v>
      </c>
      <c r="E5" s="59">
        <v>5.755758377309568</v>
      </c>
      <c r="F5" s="59"/>
      <c r="G5" s="59">
        <v>0</v>
      </c>
      <c r="H5" s="59">
        <v>0</v>
      </c>
      <c r="I5" s="59">
        <v>0</v>
      </c>
      <c r="J5" s="59">
        <v>0</v>
      </c>
      <c r="L5" s="69">
        <v>15.273399999999981</v>
      </c>
      <c r="M5" s="69">
        <v>0</v>
      </c>
      <c r="O5" s="70">
        <f>$L5*B5/100</f>
        <v>1.2790999999999981</v>
      </c>
      <c r="P5" s="70">
        <f aca="true" t="shared" si="0" ref="P5:P28">$L5*C5/100</f>
        <v>0</v>
      </c>
      <c r="Q5" s="70">
        <f aca="true" t="shared" si="1" ref="Q5:Q28">$L5*D5/100</f>
        <v>13.115199999999984</v>
      </c>
      <c r="R5" s="70">
        <f aca="true" t="shared" si="2" ref="R5:R28">$L5*E5/100</f>
        <v>0.8790999999999984</v>
      </c>
      <c r="S5" s="70"/>
      <c r="T5" s="70">
        <f aca="true" t="shared" si="3" ref="T5:T28">$M5*G5/100</f>
        <v>0</v>
      </c>
      <c r="U5" s="70">
        <f aca="true" t="shared" si="4" ref="U5:U28">$M5*H5/100</f>
        <v>0</v>
      </c>
      <c r="V5" s="70">
        <f aca="true" t="shared" si="5" ref="V5:V28">$M5*I5/100</f>
        <v>0</v>
      </c>
      <c r="W5" s="70">
        <f aca="true" t="shared" si="6" ref="W5:W28">$M5*J5/100</f>
        <v>0</v>
      </c>
    </row>
    <row r="6" spans="1:23" ht="12.75">
      <c r="A6" s="68" t="s">
        <v>101</v>
      </c>
      <c r="B6" s="60">
        <v>97.36167004711831</v>
      </c>
      <c r="C6" s="59">
        <v>1.9171192311292735</v>
      </c>
      <c r="D6" s="59">
        <v>0.6116516366586541</v>
      </c>
      <c r="E6" s="59">
        <v>0.1095590850937688</v>
      </c>
      <c r="F6" s="59"/>
      <c r="G6" s="59">
        <v>84.50246866691982</v>
      </c>
      <c r="H6" s="59">
        <v>2.7971895176604744</v>
      </c>
      <c r="I6" s="59">
        <v>12.700341815419705</v>
      </c>
      <c r="J6" s="59">
        <v>0</v>
      </c>
      <c r="L6" s="69">
        <v>2003.013199999999</v>
      </c>
      <c r="M6" s="69">
        <v>4.930899999999994</v>
      </c>
      <c r="O6" s="70">
        <f>$L6*B6/100</f>
        <v>1950.1671027842249</v>
      </c>
      <c r="P6" s="70">
        <f t="shared" si="0"/>
        <v>38.40015125925784</v>
      </c>
      <c r="Q6" s="70">
        <f t="shared" si="1"/>
        <v>12.251463020288874</v>
      </c>
      <c r="R6" s="70">
        <f t="shared" si="2"/>
        <v>2.1944829362274203</v>
      </c>
      <c r="S6" s="70"/>
      <c r="T6" s="70">
        <f t="shared" si="3"/>
        <v>4.166732227497144</v>
      </c>
      <c r="U6" s="70">
        <f t="shared" si="4"/>
        <v>0.13792661792632016</v>
      </c>
      <c r="V6" s="70">
        <f t="shared" si="5"/>
        <v>0.6262411545765295</v>
      </c>
      <c r="W6" s="70">
        <f t="shared" si="6"/>
        <v>0</v>
      </c>
    </row>
    <row r="7" spans="1:23" ht="12.75">
      <c r="A7" s="68" t="s">
        <v>102</v>
      </c>
      <c r="B7" s="60">
        <v>0</v>
      </c>
      <c r="C7" s="59">
        <v>0</v>
      </c>
      <c r="D7" s="59">
        <v>100</v>
      </c>
      <c r="E7" s="59">
        <v>0</v>
      </c>
      <c r="F7" s="59"/>
      <c r="G7" s="59">
        <v>100</v>
      </c>
      <c r="H7" s="59">
        <v>0</v>
      </c>
      <c r="I7" s="59">
        <v>0</v>
      </c>
      <c r="J7" s="59">
        <v>0</v>
      </c>
      <c r="L7" s="69">
        <v>1.9168999999999974</v>
      </c>
      <c r="M7" s="69">
        <v>1.8065999999999938</v>
      </c>
      <c r="O7" s="70">
        <f aca="true" t="shared" si="7" ref="O7:O28">$L7*B7/100</f>
        <v>0</v>
      </c>
      <c r="P7" s="70">
        <f t="shared" si="0"/>
        <v>0</v>
      </c>
      <c r="Q7" s="70">
        <f t="shared" si="1"/>
        <v>1.9168999999999974</v>
      </c>
      <c r="R7" s="70">
        <f t="shared" si="2"/>
        <v>0</v>
      </c>
      <c r="S7" s="70"/>
      <c r="T7" s="70">
        <f t="shared" si="3"/>
        <v>1.8065999999999938</v>
      </c>
      <c r="U7" s="70">
        <f t="shared" si="4"/>
        <v>0</v>
      </c>
      <c r="V7" s="70">
        <f t="shared" si="5"/>
        <v>0</v>
      </c>
      <c r="W7" s="70">
        <f t="shared" si="6"/>
        <v>0</v>
      </c>
    </row>
    <row r="8" spans="1:23" ht="12.75">
      <c r="A8" s="68" t="s">
        <v>104</v>
      </c>
      <c r="B8" s="60">
        <v>92.99803580172753</v>
      </c>
      <c r="C8" s="59">
        <v>0.07337608519828785</v>
      </c>
      <c r="D8" s="59">
        <v>5.9939558513051185</v>
      </c>
      <c r="E8" s="59">
        <v>0.9346322617690579</v>
      </c>
      <c r="F8" s="59"/>
      <c r="G8" s="59">
        <v>0</v>
      </c>
      <c r="H8" s="59">
        <v>0</v>
      </c>
      <c r="I8" s="59">
        <v>0</v>
      </c>
      <c r="J8" s="59">
        <v>0</v>
      </c>
      <c r="L8" s="69">
        <v>406.11379999999906</v>
      </c>
      <c r="M8" s="69">
        <v>0</v>
      </c>
      <c r="O8" s="70">
        <f t="shared" si="7"/>
        <v>377.67785711975523</v>
      </c>
      <c r="P8" s="70">
        <f t="shared" si="0"/>
        <v>0.29799040789000364</v>
      </c>
      <c r="Q8" s="70">
        <f t="shared" si="1"/>
        <v>24.34228187805751</v>
      </c>
      <c r="R8" s="70">
        <f t="shared" si="2"/>
        <v>3.7956705942962596</v>
      </c>
      <c r="S8" s="70"/>
      <c r="T8" s="70">
        <f t="shared" si="3"/>
        <v>0</v>
      </c>
      <c r="U8" s="70">
        <f t="shared" si="4"/>
        <v>0</v>
      </c>
      <c r="V8" s="70">
        <f t="shared" si="5"/>
        <v>0</v>
      </c>
      <c r="W8" s="70">
        <f t="shared" si="6"/>
        <v>0</v>
      </c>
    </row>
    <row r="9" spans="1:23" ht="12.75">
      <c r="A9" s="68" t="s">
        <v>105</v>
      </c>
      <c r="B9" s="60">
        <v>100</v>
      </c>
      <c r="C9" s="59">
        <v>0</v>
      </c>
      <c r="D9" s="59">
        <v>0</v>
      </c>
      <c r="E9" s="59">
        <v>0</v>
      </c>
      <c r="F9" s="59"/>
      <c r="G9" s="59">
        <v>100</v>
      </c>
      <c r="H9" s="59">
        <v>0</v>
      </c>
      <c r="I9" s="59">
        <v>0</v>
      </c>
      <c r="J9" s="59">
        <v>0</v>
      </c>
      <c r="L9" s="69">
        <v>0.1772</v>
      </c>
      <c r="M9" s="69">
        <v>17.45719999999997</v>
      </c>
      <c r="O9" s="70">
        <f t="shared" si="7"/>
        <v>0.1772</v>
      </c>
      <c r="P9" s="70">
        <f t="shared" si="0"/>
        <v>0</v>
      </c>
      <c r="Q9" s="70">
        <f t="shared" si="1"/>
        <v>0</v>
      </c>
      <c r="R9" s="70">
        <f t="shared" si="2"/>
        <v>0</v>
      </c>
      <c r="S9" s="70"/>
      <c r="T9" s="70">
        <f t="shared" si="3"/>
        <v>17.45719999999997</v>
      </c>
      <c r="U9" s="70">
        <f t="shared" si="4"/>
        <v>0</v>
      </c>
      <c r="V9" s="70">
        <f t="shared" si="5"/>
        <v>0</v>
      </c>
      <c r="W9" s="70">
        <f t="shared" si="6"/>
        <v>0</v>
      </c>
    </row>
    <row r="10" spans="1:23" ht="12.75">
      <c r="A10" s="68" t="s">
        <v>106</v>
      </c>
      <c r="B10" s="60"/>
      <c r="C10" s="59"/>
      <c r="D10" s="59"/>
      <c r="E10" s="59"/>
      <c r="F10" s="59"/>
      <c r="G10" s="59"/>
      <c r="H10" s="59"/>
      <c r="I10" s="59"/>
      <c r="J10" s="59"/>
      <c r="L10" s="69">
        <v>0</v>
      </c>
      <c r="M10" s="69">
        <v>0</v>
      </c>
      <c r="O10" s="70">
        <f t="shared" si="7"/>
        <v>0</v>
      </c>
      <c r="P10" s="70">
        <f t="shared" si="0"/>
        <v>0</v>
      </c>
      <c r="Q10" s="70">
        <f t="shared" si="1"/>
        <v>0</v>
      </c>
      <c r="R10" s="70">
        <f t="shared" si="2"/>
        <v>0</v>
      </c>
      <c r="S10" s="70"/>
      <c r="T10" s="70">
        <f t="shared" si="3"/>
        <v>0</v>
      </c>
      <c r="U10" s="70">
        <f t="shared" si="4"/>
        <v>0</v>
      </c>
      <c r="V10" s="70">
        <f t="shared" si="5"/>
        <v>0</v>
      </c>
      <c r="W10" s="70">
        <f t="shared" si="6"/>
        <v>0</v>
      </c>
    </row>
    <row r="11" spans="1:23" ht="12.75">
      <c r="A11" s="68" t="s">
        <v>108</v>
      </c>
      <c r="B11" s="60"/>
      <c r="C11" s="59"/>
      <c r="D11" s="59"/>
      <c r="E11" s="59"/>
      <c r="F11" s="59"/>
      <c r="G11" s="59"/>
      <c r="H11" s="59"/>
      <c r="I11" s="59"/>
      <c r="J11" s="59"/>
      <c r="L11" s="69">
        <v>0</v>
      </c>
      <c r="M11" s="69">
        <v>0</v>
      </c>
      <c r="O11" s="70">
        <f t="shared" si="7"/>
        <v>0</v>
      </c>
      <c r="P11" s="70">
        <f t="shared" si="0"/>
        <v>0</v>
      </c>
      <c r="Q11" s="70">
        <f t="shared" si="1"/>
        <v>0</v>
      </c>
      <c r="R11" s="70">
        <f t="shared" si="2"/>
        <v>0</v>
      </c>
      <c r="S11" s="70"/>
      <c r="T11" s="70">
        <f t="shared" si="3"/>
        <v>0</v>
      </c>
      <c r="U11" s="70">
        <f t="shared" si="4"/>
        <v>0</v>
      </c>
      <c r="V11" s="70">
        <f t="shared" si="5"/>
        <v>0</v>
      </c>
      <c r="W11" s="70">
        <f t="shared" si="6"/>
        <v>0</v>
      </c>
    </row>
    <row r="12" spans="1:23" ht="12.75">
      <c r="A12" s="68" t="s">
        <v>112</v>
      </c>
      <c r="B12" s="60"/>
      <c r="C12" s="59"/>
      <c r="D12" s="59"/>
      <c r="E12" s="59"/>
      <c r="F12" s="59"/>
      <c r="G12" s="59"/>
      <c r="H12" s="59"/>
      <c r="I12" s="59"/>
      <c r="J12" s="59"/>
      <c r="L12" s="69">
        <v>0</v>
      </c>
      <c r="M12" s="69">
        <v>0</v>
      </c>
      <c r="O12" s="70">
        <f t="shared" si="7"/>
        <v>0</v>
      </c>
      <c r="P12" s="70">
        <f t="shared" si="0"/>
        <v>0</v>
      </c>
      <c r="Q12" s="70">
        <f t="shared" si="1"/>
        <v>0</v>
      </c>
      <c r="R12" s="70">
        <f t="shared" si="2"/>
        <v>0</v>
      </c>
      <c r="S12" s="70"/>
      <c r="T12" s="70">
        <f t="shared" si="3"/>
        <v>0</v>
      </c>
      <c r="U12" s="70">
        <f t="shared" si="4"/>
        <v>0</v>
      </c>
      <c r="V12" s="70">
        <f t="shared" si="5"/>
        <v>0</v>
      </c>
      <c r="W12" s="70">
        <f t="shared" si="6"/>
        <v>0</v>
      </c>
    </row>
    <row r="13" spans="1:23" ht="12.75">
      <c r="A13" s="68" t="s">
        <v>32</v>
      </c>
      <c r="B13" s="60">
        <v>41.213283997989976</v>
      </c>
      <c r="C13" s="59">
        <v>58.76791656564173</v>
      </c>
      <c r="D13" s="59">
        <v>0.01879943636830033</v>
      </c>
      <c r="E13" s="59">
        <v>0</v>
      </c>
      <c r="F13" s="59"/>
      <c r="G13" s="59">
        <v>84.97857926362336</v>
      </c>
      <c r="H13" s="59">
        <v>0</v>
      </c>
      <c r="I13" s="59">
        <v>15.021420736376637</v>
      </c>
      <c r="J13" s="59">
        <v>0</v>
      </c>
      <c r="L13" s="69">
        <v>113.83319999999978</v>
      </c>
      <c r="M13" s="69">
        <v>14.495299999999979</v>
      </c>
      <c r="O13" s="70">
        <f t="shared" si="7"/>
        <v>46.91439999999983</v>
      </c>
      <c r="P13" s="70">
        <f t="shared" si="0"/>
        <v>66.89739999999995</v>
      </c>
      <c r="Q13" s="70">
        <f t="shared" si="1"/>
        <v>0.02140000000000001</v>
      </c>
      <c r="R13" s="70">
        <f t="shared" si="2"/>
        <v>0</v>
      </c>
      <c r="S13" s="70"/>
      <c r="T13" s="70">
        <f t="shared" si="3"/>
        <v>12.317899999999979</v>
      </c>
      <c r="U13" s="70">
        <f t="shared" si="4"/>
        <v>0</v>
      </c>
      <c r="V13" s="70">
        <f t="shared" si="5"/>
        <v>2.1773999999999996</v>
      </c>
      <c r="W13" s="70">
        <f t="shared" si="6"/>
        <v>0</v>
      </c>
    </row>
    <row r="14" spans="1:23" ht="12.75">
      <c r="A14" s="68" t="s">
        <v>117</v>
      </c>
      <c r="B14" s="60">
        <v>95.4816708890035</v>
      </c>
      <c r="C14" s="59">
        <v>0.6984024345203458</v>
      </c>
      <c r="D14" s="59">
        <v>3.8199266764761615</v>
      </c>
      <c r="E14" s="59">
        <v>0</v>
      </c>
      <c r="F14" s="59"/>
      <c r="G14" s="59">
        <v>98.47892562990627</v>
      </c>
      <c r="H14" s="59">
        <v>0</v>
      </c>
      <c r="I14" s="59">
        <v>1.5210743700937248</v>
      </c>
      <c r="J14" s="59">
        <v>0</v>
      </c>
      <c r="L14" s="69">
        <v>839.8228995196937</v>
      </c>
      <c r="M14" s="69">
        <v>105.54889999999988</v>
      </c>
      <c r="O14" s="70">
        <f t="shared" si="7"/>
        <v>801.8769369698805</v>
      </c>
      <c r="P14" s="70">
        <f t="shared" si="0"/>
        <v>5.865343575904898</v>
      </c>
      <c r="Q14" s="70">
        <f t="shared" si="1"/>
        <v>32.080618973908365</v>
      </c>
      <c r="R14" s="70">
        <f t="shared" si="2"/>
        <v>0</v>
      </c>
      <c r="S14" s="70"/>
      <c r="T14" s="70">
        <f t="shared" si="3"/>
        <v>103.94342273418403</v>
      </c>
      <c r="U14" s="70">
        <f t="shared" si="4"/>
        <v>0</v>
      </c>
      <c r="V14" s="70">
        <f t="shared" si="5"/>
        <v>1.6054772658158536</v>
      </c>
      <c r="W14" s="70">
        <f t="shared" si="6"/>
        <v>0</v>
      </c>
    </row>
    <row r="15" spans="1:23" ht="12.75">
      <c r="A15" s="68" t="s">
        <v>118</v>
      </c>
      <c r="B15" s="60">
        <v>90.82784665669644</v>
      </c>
      <c r="C15" s="59">
        <v>4.940612980478507</v>
      </c>
      <c r="D15" s="59">
        <v>4.231540362825037</v>
      </c>
      <c r="E15" s="59">
        <v>0</v>
      </c>
      <c r="F15" s="59"/>
      <c r="G15" s="59">
        <v>0</v>
      </c>
      <c r="H15" s="59">
        <v>0</v>
      </c>
      <c r="I15" s="59">
        <v>0</v>
      </c>
      <c r="J15" s="59">
        <v>0</v>
      </c>
      <c r="L15" s="69">
        <v>702.5310999999983</v>
      </c>
      <c r="M15" s="69">
        <v>0</v>
      </c>
      <c r="O15" s="70">
        <f t="shared" si="7"/>
        <v>638.0938702236012</v>
      </c>
      <c r="P15" s="70">
        <f t="shared" si="0"/>
        <v>34.70934271849836</v>
      </c>
      <c r="Q15" s="70">
        <f t="shared" si="1"/>
        <v>29.727887057898656</v>
      </c>
      <c r="R15" s="70">
        <f t="shared" si="2"/>
        <v>0</v>
      </c>
      <c r="S15" s="70"/>
      <c r="T15" s="70">
        <f t="shared" si="3"/>
        <v>0</v>
      </c>
      <c r="U15" s="70">
        <f t="shared" si="4"/>
        <v>0</v>
      </c>
      <c r="V15" s="70">
        <f t="shared" si="5"/>
        <v>0</v>
      </c>
      <c r="W15" s="70">
        <f t="shared" si="6"/>
        <v>0</v>
      </c>
    </row>
    <row r="16" spans="1:23" ht="12.75">
      <c r="A16" s="68" t="s">
        <v>98</v>
      </c>
      <c r="B16" s="60">
        <v>0</v>
      </c>
      <c r="C16" s="59">
        <v>0</v>
      </c>
      <c r="D16" s="59">
        <v>100</v>
      </c>
      <c r="E16" s="59">
        <v>0</v>
      </c>
      <c r="F16" s="59"/>
      <c r="G16" s="59">
        <v>0</v>
      </c>
      <c r="H16" s="59">
        <v>0</v>
      </c>
      <c r="I16" s="59">
        <v>0</v>
      </c>
      <c r="J16" s="59">
        <v>0</v>
      </c>
      <c r="L16" s="69">
        <v>8.381499999999996</v>
      </c>
      <c r="M16" s="69">
        <v>0</v>
      </c>
      <c r="O16" s="70">
        <f t="shared" si="7"/>
        <v>0</v>
      </c>
      <c r="P16" s="70">
        <f t="shared" si="0"/>
        <v>0</v>
      </c>
      <c r="Q16" s="70">
        <f t="shared" si="1"/>
        <v>8.381499999999996</v>
      </c>
      <c r="R16" s="70">
        <f t="shared" si="2"/>
        <v>0</v>
      </c>
      <c r="S16" s="70"/>
      <c r="T16" s="70">
        <f t="shared" si="3"/>
        <v>0</v>
      </c>
      <c r="U16" s="70">
        <f t="shared" si="4"/>
        <v>0</v>
      </c>
      <c r="V16" s="70">
        <f t="shared" si="5"/>
        <v>0</v>
      </c>
      <c r="W16" s="70">
        <f t="shared" si="6"/>
        <v>0</v>
      </c>
    </row>
    <row r="17" spans="1:23" ht="12.75">
      <c r="A17" s="68" t="s">
        <v>103</v>
      </c>
      <c r="B17" s="60">
        <v>5.380822015534291</v>
      </c>
      <c r="C17" s="59">
        <v>0</v>
      </c>
      <c r="D17" s="59">
        <v>94.6191779844657</v>
      </c>
      <c r="E17" s="59">
        <v>0</v>
      </c>
      <c r="F17" s="59"/>
      <c r="G17" s="59">
        <v>85.22892618100686</v>
      </c>
      <c r="H17" s="59">
        <v>0</v>
      </c>
      <c r="I17" s="59">
        <v>14.771073818993148</v>
      </c>
      <c r="J17" s="59">
        <v>0</v>
      </c>
      <c r="L17" s="69">
        <v>11.213899999999992</v>
      </c>
      <c r="M17" s="69">
        <v>8.247199999999975</v>
      </c>
      <c r="O17" s="70">
        <f t="shared" si="7"/>
        <v>0.6033999999999995</v>
      </c>
      <c r="P17" s="70">
        <f t="shared" si="0"/>
        <v>0</v>
      </c>
      <c r="Q17" s="70">
        <f t="shared" si="1"/>
        <v>10.610499999999991</v>
      </c>
      <c r="R17" s="70">
        <f t="shared" si="2"/>
        <v>0</v>
      </c>
      <c r="S17" s="70"/>
      <c r="T17" s="70">
        <f t="shared" si="3"/>
        <v>7.028999999999976</v>
      </c>
      <c r="U17" s="70">
        <f t="shared" si="4"/>
        <v>0</v>
      </c>
      <c r="V17" s="70">
        <f t="shared" si="5"/>
        <v>1.2181999999999993</v>
      </c>
      <c r="W17" s="70">
        <f t="shared" si="6"/>
        <v>0</v>
      </c>
    </row>
    <row r="18" spans="1:23" ht="12.75">
      <c r="A18" s="68" t="s">
        <v>107</v>
      </c>
      <c r="B18" s="60"/>
      <c r="C18" s="59"/>
      <c r="D18" s="59"/>
      <c r="E18" s="59"/>
      <c r="F18" s="59"/>
      <c r="G18" s="59"/>
      <c r="H18" s="59"/>
      <c r="I18" s="59"/>
      <c r="J18" s="59"/>
      <c r="L18" s="69">
        <v>0</v>
      </c>
      <c r="M18" s="69">
        <v>0</v>
      </c>
      <c r="O18" s="70">
        <f t="shared" si="7"/>
        <v>0</v>
      </c>
      <c r="P18" s="70">
        <f t="shared" si="0"/>
        <v>0</v>
      </c>
      <c r="Q18" s="70">
        <f t="shared" si="1"/>
        <v>0</v>
      </c>
      <c r="R18" s="70">
        <f t="shared" si="2"/>
        <v>0</v>
      </c>
      <c r="S18" s="70"/>
      <c r="T18" s="70">
        <f t="shared" si="3"/>
        <v>0</v>
      </c>
      <c r="U18" s="70">
        <f t="shared" si="4"/>
        <v>0</v>
      </c>
      <c r="V18" s="70">
        <f t="shared" si="5"/>
        <v>0</v>
      </c>
      <c r="W18" s="70">
        <f t="shared" si="6"/>
        <v>0</v>
      </c>
    </row>
    <row r="19" spans="1:23" ht="12.75">
      <c r="A19" s="68" t="s">
        <v>109</v>
      </c>
      <c r="B19" s="60"/>
      <c r="C19" s="59"/>
      <c r="D19" s="59"/>
      <c r="E19" s="59"/>
      <c r="F19" s="59"/>
      <c r="G19" s="59"/>
      <c r="H19" s="59"/>
      <c r="I19" s="59"/>
      <c r="J19" s="59"/>
      <c r="L19" s="69">
        <v>0</v>
      </c>
      <c r="M19" s="69">
        <v>0</v>
      </c>
      <c r="O19" s="70">
        <f t="shared" si="7"/>
        <v>0</v>
      </c>
      <c r="P19" s="70">
        <f t="shared" si="0"/>
        <v>0</v>
      </c>
      <c r="Q19" s="70">
        <f t="shared" si="1"/>
        <v>0</v>
      </c>
      <c r="R19" s="70">
        <f t="shared" si="2"/>
        <v>0</v>
      </c>
      <c r="S19" s="70"/>
      <c r="T19" s="70">
        <f t="shared" si="3"/>
        <v>0</v>
      </c>
      <c r="U19" s="70">
        <f t="shared" si="4"/>
        <v>0</v>
      </c>
      <c r="V19" s="70">
        <f t="shared" si="5"/>
        <v>0</v>
      </c>
      <c r="W19" s="70">
        <f t="shared" si="6"/>
        <v>0</v>
      </c>
    </row>
    <row r="20" spans="1:23" ht="12.75">
      <c r="A20" s="68" t="s">
        <v>113</v>
      </c>
      <c r="B20" s="60">
        <v>6.6063854105814</v>
      </c>
      <c r="C20" s="59">
        <v>0</v>
      </c>
      <c r="D20" s="59">
        <v>93.3936145894186</v>
      </c>
      <c r="E20" s="59">
        <v>0</v>
      </c>
      <c r="F20" s="59"/>
      <c r="G20" s="59">
        <v>0</v>
      </c>
      <c r="H20" s="59">
        <v>0</v>
      </c>
      <c r="I20" s="59">
        <v>0</v>
      </c>
      <c r="J20" s="59">
        <v>0</v>
      </c>
      <c r="L20" s="69">
        <v>110.2387999999999</v>
      </c>
      <c r="M20" s="69">
        <v>0</v>
      </c>
      <c r="O20" s="70">
        <f t="shared" si="7"/>
        <v>7.282800000000002</v>
      </c>
      <c r="P20" s="70">
        <f t="shared" si="0"/>
        <v>0</v>
      </c>
      <c r="Q20" s="70">
        <f t="shared" si="1"/>
        <v>102.95599999999989</v>
      </c>
      <c r="R20" s="70">
        <f t="shared" si="2"/>
        <v>0</v>
      </c>
      <c r="S20" s="70"/>
      <c r="T20" s="70">
        <f t="shared" si="3"/>
        <v>0</v>
      </c>
      <c r="U20" s="70">
        <f t="shared" si="4"/>
        <v>0</v>
      </c>
      <c r="V20" s="70">
        <f t="shared" si="5"/>
        <v>0</v>
      </c>
      <c r="W20" s="70">
        <f t="shared" si="6"/>
        <v>0</v>
      </c>
    </row>
    <row r="21" spans="1:23" ht="12.75">
      <c r="A21" s="68" t="s">
        <v>39</v>
      </c>
      <c r="B21" s="60">
        <v>55.508461114455784</v>
      </c>
      <c r="C21" s="59">
        <v>0</v>
      </c>
      <c r="D21" s="59">
        <v>44.491538885544216</v>
      </c>
      <c r="E21" s="59">
        <v>0</v>
      </c>
      <c r="F21" s="59"/>
      <c r="G21" s="59">
        <v>0</v>
      </c>
      <c r="H21" s="59">
        <v>0</v>
      </c>
      <c r="I21" s="59">
        <v>0</v>
      </c>
      <c r="J21" s="59">
        <v>0</v>
      </c>
      <c r="L21" s="69">
        <v>251.88539999999955</v>
      </c>
      <c r="M21" s="69">
        <v>0</v>
      </c>
      <c r="O21" s="70">
        <f t="shared" si="7"/>
        <v>139.81770931199117</v>
      </c>
      <c r="P21" s="70">
        <f t="shared" si="0"/>
        <v>0</v>
      </c>
      <c r="Q21" s="70">
        <f t="shared" si="1"/>
        <v>112.06769068800838</v>
      </c>
      <c r="R21" s="70">
        <f t="shared" si="2"/>
        <v>0</v>
      </c>
      <c r="S21" s="70"/>
      <c r="T21" s="70">
        <f t="shared" si="3"/>
        <v>0</v>
      </c>
      <c r="U21" s="70">
        <f t="shared" si="4"/>
        <v>0</v>
      </c>
      <c r="V21" s="70">
        <f t="shared" si="5"/>
        <v>0</v>
      </c>
      <c r="W21" s="70">
        <f t="shared" si="6"/>
        <v>0</v>
      </c>
    </row>
    <row r="22" spans="1:23" ht="12.75">
      <c r="A22" s="68" t="s">
        <v>115</v>
      </c>
      <c r="B22" s="60">
        <v>0</v>
      </c>
      <c r="C22" s="59">
        <v>0</v>
      </c>
      <c r="D22" s="59">
        <v>100</v>
      </c>
      <c r="E22" s="59">
        <v>0</v>
      </c>
      <c r="F22" s="59"/>
      <c r="G22" s="59">
        <v>0</v>
      </c>
      <c r="H22" s="59">
        <v>0</v>
      </c>
      <c r="I22" s="59">
        <v>0</v>
      </c>
      <c r="J22" s="59">
        <v>0</v>
      </c>
      <c r="L22" s="69">
        <v>21.648599999999963</v>
      </c>
      <c r="M22" s="69">
        <v>0</v>
      </c>
      <c r="O22" s="70">
        <f t="shared" si="7"/>
        <v>0</v>
      </c>
      <c r="P22" s="70">
        <f t="shared" si="0"/>
        <v>0</v>
      </c>
      <c r="Q22" s="70">
        <f t="shared" si="1"/>
        <v>21.648599999999966</v>
      </c>
      <c r="R22" s="70">
        <f t="shared" si="2"/>
        <v>0</v>
      </c>
      <c r="S22" s="70"/>
      <c r="T22" s="70">
        <f t="shared" si="3"/>
        <v>0</v>
      </c>
      <c r="U22" s="70">
        <f t="shared" si="4"/>
        <v>0</v>
      </c>
      <c r="V22" s="70">
        <f t="shared" si="5"/>
        <v>0</v>
      </c>
      <c r="W22" s="70">
        <f t="shared" si="6"/>
        <v>0</v>
      </c>
    </row>
    <row r="23" spans="1:23" ht="12.75">
      <c r="A23" s="68" t="s">
        <v>3</v>
      </c>
      <c r="B23" s="60">
        <v>2.1837777717098072</v>
      </c>
      <c r="C23" s="59">
        <v>0.0166783774259122</v>
      </c>
      <c r="D23" s="59">
        <v>97.16463737861545</v>
      </c>
      <c r="E23" s="59">
        <v>0.6349064722488343</v>
      </c>
      <c r="F23" s="59"/>
      <c r="G23" s="59">
        <v>0</v>
      </c>
      <c r="H23" s="59">
        <v>0</v>
      </c>
      <c r="I23" s="59">
        <v>0</v>
      </c>
      <c r="J23" s="59">
        <v>0</v>
      </c>
      <c r="L23" s="69">
        <v>780.2042999999987</v>
      </c>
      <c r="M23" s="69">
        <v>0</v>
      </c>
      <c r="O23" s="70">
        <f t="shared" si="7"/>
        <v>17.03792807732407</v>
      </c>
      <c r="P23" s="70">
        <f t="shared" si="0"/>
        <v>0.13012541784719608</v>
      </c>
      <c r="Q23" s="70">
        <f t="shared" si="1"/>
        <v>758.0826789073639</v>
      </c>
      <c r="R23" s="70">
        <f t="shared" si="2"/>
        <v>4.953567597463704</v>
      </c>
      <c r="S23" s="70"/>
      <c r="T23" s="70">
        <f t="shared" si="3"/>
        <v>0</v>
      </c>
      <c r="U23" s="70">
        <f t="shared" si="4"/>
        <v>0</v>
      </c>
      <c r="V23" s="70">
        <f t="shared" si="5"/>
        <v>0</v>
      </c>
      <c r="W23" s="70">
        <f t="shared" si="6"/>
        <v>0</v>
      </c>
    </row>
    <row r="24" spans="1:23" ht="12.75">
      <c r="A24" s="68" t="s">
        <v>116</v>
      </c>
      <c r="B24" s="60">
        <v>0</v>
      </c>
      <c r="C24" s="59">
        <v>0</v>
      </c>
      <c r="D24" s="59">
        <v>100</v>
      </c>
      <c r="E24" s="59">
        <v>0</v>
      </c>
      <c r="F24" s="59"/>
      <c r="G24" s="59">
        <v>0</v>
      </c>
      <c r="H24" s="59">
        <v>0</v>
      </c>
      <c r="I24" s="59">
        <v>0</v>
      </c>
      <c r="J24" s="59">
        <v>0</v>
      </c>
      <c r="L24" s="69">
        <v>4.153600000000001</v>
      </c>
      <c r="M24" s="69">
        <v>0</v>
      </c>
      <c r="O24" s="70">
        <f t="shared" si="7"/>
        <v>0</v>
      </c>
      <c r="P24" s="70">
        <f t="shared" si="0"/>
        <v>0</v>
      </c>
      <c r="Q24" s="70">
        <f t="shared" si="1"/>
        <v>4.153600000000001</v>
      </c>
      <c r="R24" s="70">
        <f t="shared" si="2"/>
        <v>0</v>
      </c>
      <c r="S24" s="70"/>
      <c r="T24" s="70">
        <f t="shared" si="3"/>
        <v>0</v>
      </c>
      <c r="U24" s="70">
        <f t="shared" si="4"/>
        <v>0</v>
      </c>
      <c r="V24" s="70">
        <f t="shared" si="5"/>
        <v>0</v>
      </c>
      <c r="W24" s="70">
        <f t="shared" si="6"/>
        <v>0</v>
      </c>
    </row>
    <row r="25" spans="1:23" ht="12.75">
      <c r="A25" s="68" t="s">
        <v>119</v>
      </c>
      <c r="B25" s="60">
        <v>0</v>
      </c>
      <c r="C25" s="59">
        <v>0</v>
      </c>
      <c r="D25" s="59">
        <v>97.44747056747826</v>
      </c>
      <c r="E25" s="59">
        <v>2.5525294325217383</v>
      </c>
      <c r="F25" s="59"/>
      <c r="G25" s="59">
        <v>0</v>
      </c>
      <c r="H25" s="59">
        <v>0</v>
      </c>
      <c r="I25" s="59">
        <v>0</v>
      </c>
      <c r="J25" s="59">
        <v>0</v>
      </c>
      <c r="L25" s="69">
        <v>31.172999999999956</v>
      </c>
      <c r="M25" s="69">
        <v>0</v>
      </c>
      <c r="O25" s="70">
        <f t="shared" si="7"/>
        <v>0</v>
      </c>
      <c r="P25" s="70">
        <f t="shared" si="0"/>
        <v>0</v>
      </c>
      <c r="Q25" s="70">
        <f t="shared" si="1"/>
        <v>30.377299999999956</v>
      </c>
      <c r="R25" s="70">
        <f t="shared" si="2"/>
        <v>0.7957000000000004</v>
      </c>
      <c r="S25" s="70"/>
      <c r="T25" s="70">
        <f t="shared" si="3"/>
        <v>0</v>
      </c>
      <c r="U25" s="70">
        <f t="shared" si="4"/>
        <v>0</v>
      </c>
      <c r="V25" s="70">
        <f t="shared" si="5"/>
        <v>0</v>
      </c>
      <c r="W25" s="70">
        <f t="shared" si="6"/>
        <v>0</v>
      </c>
    </row>
    <row r="26" spans="1:23" ht="12.75">
      <c r="A26" s="68" t="s">
        <v>99</v>
      </c>
      <c r="B26" s="60">
        <v>6.6881017701434615</v>
      </c>
      <c r="C26" s="59">
        <v>0</v>
      </c>
      <c r="D26" s="59">
        <v>6.148933195869073</v>
      </c>
      <c r="E26" s="59">
        <v>87.16296503398748</v>
      </c>
      <c r="F26" s="59"/>
      <c r="G26" s="59">
        <v>0</v>
      </c>
      <c r="H26" s="59">
        <v>0</v>
      </c>
      <c r="I26" s="59">
        <v>0</v>
      </c>
      <c r="J26" s="59">
        <v>0</v>
      </c>
      <c r="L26" s="69">
        <v>114.34229999999984</v>
      </c>
      <c r="M26" s="69">
        <v>0</v>
      </c>
      <c r="O26" s="70">
        <f t="shared" si="7"/>
        <v>7.647329390322736</v>
      </c>
      <c r="P26" s="70">
        <f t="shared" si="0"/>
        <v>0</v>
      </c>
      <c r="Q26" s="70">
        <f t="shared" si="1"/>
        <v>7.0308316416201935</v>
      </c>
      <c r="R26" s="70">
        <f t="shared" si="2"/>
        <v>99.66413896805692</v>
      </c>
      <c r="S26" s="70"/>
      <c r="T26" s="70">
        <f t="shared" si="3"/>
        <v>0</v>
      </c>
      <c r="U26" s="70">
        <f t="shared" si="4"/>
        <v>0</v>
      </c>
      <c r="V26" s="70">
        <f t="shared" si="5"/>
        <v>0</v>
      </c>
      <c r="W26" s="70">
        <f t="shared" si="6"/>
        <v>0</v>
      </c>
    </row>
    <row r="27" spans="1:23" ht="12.75">
      <c r="A27" s="68" t="s">
        <v>114</v>
      </c>
      <c r="B27" s="60">
        <v>15.368990047510147</v>
      </c>
      <c r="C27" s="59">
        <v>0</v>
      </c>
      <c r="D27" s="59">
        <v>3.064181842685824</v>
      </c>
      <c r="E27" s="59">
        <v>81.56682810980402</v>
      </c>
      <c r="F27" s="59"/>
      <c r="G27" s="59">
        <v>0</v>
      </c>
      <c r="H27" s="59">
        <v>0</v>
      </c>
      <c r="I27" s="59">
        <v>0</v>
      </c>
      <c r="J27" s="59">
        <v>0</v>
      </c>
      <c r="L27" s="69">
        <v>246.5501999999995</v>
      </c>
      <c r="M27" s="69">
        <v>0</v>
      </c>
      <c r="O27" s="70">
        <f t="shared" si="7"/>
        <v>37.892275700116286</v>
      </c>
      <c r="P27" s="70">
        <f t="shared" si="0"/>
        <v>0</v>
      </c>
      <c r="Q27" s="70">
        <f t="shared" si="1"/>
        <v>7.554746461505569</v>
      </c>
      <c r="R27" s="70">
        <f t="shared" si="2"/>
        <v>201.10317783837763</v>
      </c>
      <c r="S27" s="70"/>
      <c r="T27" s="70">
        <f t="shared" si="3"/>
        <v>0</v>
      </c>
      <c r="U27" s="70">
        <f t="shared" si="4"/>
        <v>0</v>
      </c>
      <c r="V27" s="70">
        <f t="shared" si="5"/>
        <v>0</v>
      </c>
      <c r="W27" s="70">
        <f t="shared" si="6"/>
        <v>0</v>
      </c>
    </row>
    <row r="28" spans="1:23" ht="12.75">
      <c r="A28" s="68" t="s">
        <v>110</v>
      </c>
      <c r="B28" s="60">
        <v>100</v>
      </c>
      <c r="C28" s="59">
        <v>0</v>
      </c>
      <c r="D28" s="59">
        <v>0</v>
      </c>
      <c r="E28" s="59">
        <v>0</v>
      </c>
      <c r="F28" s="59"/>
      <c r="G28" s="59">
        <v>0</v>
      </c>
      <c r="H28" s="59">
        <v>0</v>
      </c>
      <c r="I28" s="59">
        <v>0</v>
      </c>
      <c r="J28" s="59">
        <v>0</v>
      </c>
      <c r="L28" s="69">
        <v>0.0366999999999999</v>
      </c>
      <c r="M28" s="69">
        <v>0</v>
      </c>
      <c r="O28" s="70">
        <f t="shared" si="7"/>
        <v>0.0366999999999999</v>
      </c>
      <c r="P28" s="70">
        <f t="shared" si="0"/>
        <v>0</v>
      </c>
      <c r="Q28" s="70">
        <f t="shared" si="1"/>
        <v>0</v>
      </c>
      <c r="R28" s="70">
        <f t="shared" si="2"/>
        <v>0</v>
      </c>
      <c r="S28" s="70"/>
      <c r="T28" s="70">
        <f t="shared" si="3"/>
        <v>0</v>
      </c>
      <c r="U28" s="70">
        <f t="shared" si="4"/>
        <v>0</v>
      </c>
      <c r="V28" s="70">
        <f t="shared" si="5"/>
        <v>0</v>
      </c>
      <c r="W28" s="70">
        <f t="shared" si="6"/>
        <v>0</v>
      </c>
    </row>
    <row r="29" spans="1:23" ht="12.75">
      <c r="A29" s="61" t="s">
        <v>167</v>
      </c>
      <c r="B29" s="62">
        <v>71.11287673276854</v>
      </c>
      <c r="C29" s="63">
        <v>2.5838052254974673</v>
      </c>
      <c r="D29" s="63">
        <v>20.762494340392287</v>
      </c>
      <c r="E29" s="63">
        <v>5.540823701341702</v>
      </c>
      <c r="F29" s="63"/>
      <c r="G29" s="81">
        <v>96.21018675920074</v>
      </c>
      <c r="H29" s="81">
        <v>0.09568234241806771</v>
      </c>
      <c r="I29" s="81">
        <v>3.6941308983811982</v>
      </c>
      <c r="J29" s="81">
        <v>0</v>
      </c>
      <c r="O29" s="45">
        <f>SUM(O5:O28)</f>
        <v>4026.504609577216</v>
      </c>
      <c r="P29" s="45">
        <f aca="true" t="shared" si="8" ref="P29:W29">SUM(P5:P28)</f>
        <v>146.30035337939825</v>
      </c>
      <c r="Q29" s="45">
        <f t="shared" si="8"/>
        <v>1176.319198628651</v>
      </c>
      <c r="R29" s="45">
        <f t="shared" si="8"/>
        <v>313.38583793442194</v>
      </c>
      <c r="S29" s="45"/>
      <c r="T29" s="45">
        <f t="shared" si="8"/>
        <v>146.72085496168108</v>
      </c>
      <c r="U29" s="45">
        <f t="shared" si="8"/>
        <v>0.13792661792632016</v>
      </c>
      <c r="V29" s="45">
        <f t="shared" si="8"/>
        <v>5.627318420392382</v>
      </c>
      <c r="W29" s="45">
        <f t="shared" si="8"/>
        <v>0</v>
      </c>
    </row>
    <row r="30" spans="1:10" ht="12.75">
      <c r="A30" s="47" t="s">
        <v>175</v>
      </c>
      <c r="B30" s="60">
        <v>93.82809718691846</v>
      </c>
      <c r="C30" s="59">
        <v>0.9276951995042847</v>
      </c>
      <c r="D30" s="59">
        <v>5.215284171092531</v>
      </c>
      <c r="E30" s="59">
        <v>0.02892344248473126</v>
      </c>
      <c r="F30" s="59"/>
      <c r="G30" s="59">
        <v>98.87476320313613</v>
      </c>
      <c r="H30" s="59">
        <v>0</v>
      </c>
      <c r="I30" s="59">
        <v>1.1252367968638748</v>
      </c>
      <c r="J30" s="59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36"/>
  <sheetViews>
    <sheetView zoomScale="90" zoomScaleNormal="90" zoomScalePageLayoutView="0" workbookViewId="0" topLeftCell="A1">
      <selection activeCell="A1" sqref="A1"/>
    </sheetView>
  </sheetViews>
  <sheetFormatPr defaultColWidth="8.77734375" defaultRowHeight="15"/>
  <cols>
    <col min="1" max="1" width="20.77734375" style="44" bestFit="1" customWidth="1"/>
    <col min="2" max="16384" width="8.77734375" style="44" customWidth="1"/>
  </cols>
  <sheetData>
    <row r="1" spans="2:86" ht="12.75"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38</v>
      </c>
      <c r="W1" s="4" t="s">
        <v>38</v>
      </c>
      <c r="X1" s="4" t="s">
        <v>38</v>
      </c>
      <c r="Y1" s="4" t="s">
        <v>38</v>
      </c>
      <c r="Z1" s="4" t="s">
        <v>38</v>
      </c>
      <c r="AA1" s="4" t="s">
        <v>38</v>
      </c>
      <c r="AB1" s="4" t="s">
        <v>38</v>
      </c>
      <c r="AC1" s="4" t="s">
        <v>64</v>
      </c>
      <c r="AD1" s="4" t="s">
        <v>64</v>
      </c>
      <c r="AE1" s="4" t="s">
        <v>64</v>
      </c>
      <c r="AF1" s="4" t="s">
        <v>64</v>
      </c>
      <c r="AG1" s="4" t="s">
        <v>64</v>
      </c>
      <c r="AH1" s="4" t="s">
        <v>64</v>
      </c>
      <c r="AI1" s="4" t="s">
        <v>64</v>
      </c>
      <c r="AJ1" s="4" t="s">
        <v>64</v>
      </c>
      <c r="AK1" s="4" t="s">
        <v>64</v>
      </c>
      <c r="AL1" s="4" t="s">
        <v>64</v>
      </c>
      <c r="AM1" s="4" t="s">
        <v>64</v>
      </c>
      <c r="AN1" s="4" t="s">
        <v>64</v>
      </c>
      <c r="AO1" s="4" t="s">
        <v>64</v>
      </c>
      <c r="AP1" s="4" t="s">
        <v>64</v>
      </c>
      <c r="AQ1" s="4" t="s">
        <v>64</v>
      </c>
      <c r="AR1" s="4" t="s">
        <v>64</v>
      </c>
      <c r="AS1" s="4" t="s">
        <v>64</v>
      </c>
      <c r="AT1" s="4" t="s">
        <v>64</v>
      </c>
      <c r="AU1" s="4" t="s">
        <v>64</v>
      </c>
      <c r="AV1" s="4" t="s">
        <v>64</v>
      </c>
      <c r="AW1" s="4" t="s">
        <v>64</v>
      </c>
      <c r="AX1" s="4" t="s">
        <v>64</v>
      </c>
      <c r="AY1" s="4" t="s">
        <v>64</v>
      </c>
      <c r="AZ1" s="4" t="s">
        <v>64</v>
      </c>
      <c r="BA1" s="4" t="s">
        <v>64</v>
      </c>
      <c r="BB1" s="4" t="s">
        <v>64</v>
      </c>
      <c r="BC1" s="4" t="s">
        <v>64</v>
      </c>
      <c r="BD1" s="4" t="s">
        <v>64</v>
      </c>
      <c r="BE1" s="4" t="s">
        <v>64</v>
      </c>
      <c r="BF1" s="4" t="s">
        <v>83</v>
      </c>
      <c r="BG1" s="4" t="s">
        <v>83</v>
      </c>
      <c r="BH1" s="4" t="s">
        <v>83</v>
      </c>
      <c r="BI1" s="4" t="s">
        <v>83</v>
      </c>
      <c r="BJ1" s="4" t="s">
        <v>83</v>
      </c>
      <c r="BK1" s="4" t="s">
        <v>83</v>
      </c>
      <c r="BL1" s="4" t="s">
        <v>83</v>
      </c>
      <c r="BM1" s="4" t="s">
        <v>83</v>
      </c>
      <c r="BN1" s="4" t="s">
        <v>83</v>
      </c>
      <c r="BO1" s="4" t="s">
        <v>83</v>
      </c>
      <c r="BP1" s="4" t="s">
        <v>83</v>
      </c>
      <c r="BQ1" s="4" t="s">
        <v>83</v>
      </c>
      <c r="BR1" s="4" t="s">
        <v>84</v>
      </c>
      <c r="BS1" s="4" t="s">
        <v>84</v>
      </c>
      <c r="BT1" s="4" t="s">
        <v>84</v>
      </c>
      <c r="BU1" s="4" t="s">
        <v>84</v>
      </c>
      <c r="BV1" s="4" t="s">
        <v>84</v>
      </c>
      <c r="BW1" s="4" t="s">
        <v>84</v>
      </c>
      <c r="BX1" s="4" t="s">
        <v>84</v>
      </c>
      <c r="BY1" s="4" t="s">
        <v>84</v>
      </c>
      <c r="BZ1" s="4" t="s">
        <v>84</v>
      </c>
      <c r="CA1" s="4" t="s">
        <v>84</v>
      </c>
      <c r="CB1" s="4" t="s">
        <v>84</v>
      </c>
      <c r="CC1" s="4" t="s">
        <v>84</v>
      </c>
      <c r="CD1" s="4" t="s">
        <v>186</v>
      </c>
      <c r="CE1" s="4" t="s">
        <v>186</v>
      </c>
      <c r="CF1" s="4" t="s">
        <v>186</v>
      </c>
      <c r="CG1" s="4" t="s">
        <v>186</v>
      </c>
      <c r="CH1" s="4" t="s">
        <v>186</v>
      </c>
    </row>
    <row r="2" spans="2:86" ht="38.25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301</v>
      </c>
      <c r="M2" s="5" t="s">
        <v>16</v>
      </c>
      <c r="N2" s="5" t="s">
        <v>17</v>
      </c>
      <c r="O2" s="5" t="s">
        <v>130</v>
      </c>
      <c r="P2" s="5" t="s">
        <v>18</v>
      </c>
      <c r="Q2" s="5" t="s">
        <v>20</v>
      </c>
      <c r="R2" s="5" t="s">
        <v>302</v>
      </c>
      <c r="S2" s="5" t="s">
        <v>23</v>
      </c>
      <c r="T2" s="5" t="s">
        <v>25</v>
      </c>
      <c r="U2" s="5" t="s">
        <v>26</v>
      </c>
      <c r="V2" s="8" t="s">
        <v>33</v>
      </c>
      <c r="W2" s="8" t="s">
        <v>303</v>
      </c>
      <c r="X2" s="8" t="s">
        <v>34</v>
      </c>
      <c r="Y2" s="8" t="s">
        <v>150</v>
      </c>
      <c r="Z2" s="8" t="s">
        <v>35</v>
      </c>
      <c r="AA2" s="9" t="s">
        <v>36</v>
      </c>
      <c r="AB2" s="9" t="s">
        <v>37</v>
      </c>
      <c r="AC2" s="5" t="s">
        <v>40</v>
      </c>
      <c r="AD2" s="5" t="s">
        <v>41</v>
      </c>
      <c r="AE2" s="5" t="s">
        <v>42</v>
      </c>
      <c r="AF2" s="5" t="s">
        <v>43</v>
      </c>
      <c r="AG2" s="5" t="s">
        <v>44</v>
      </c>
      <c r="AH2" s="5" t="s">
        <v>45</v>
      </c>
      <c r="AI2" s="5" t="s">
        <v>46</v>
      </c>
      <c r="AJ2" s="5" t="s">
        <v>47</v>
      </c>
      <c r="AK2" s="5" t="s">
        <v>48</v>
      </c>
      <c r="AL2" s="5" t="s">
        <v>49</v>
      </c>
      <c r="AM2" s="5" t="s">
        <v>50</v>
      </c>
      <c r="AN2" s="5" t="s">
        <v>151</v>
      </c>
      <c r="AO2" s="5" t="s">
        <v>152</v>
      </c>
      <c r="AP2" s="5" t="s">
        <v>153</v>
      </c>
      <c r="AQ2" s="5" t="s">
        <v>154</v>
      </c>
      <c r="AR2" s="5" t="s">
        <v>51</v>
      </c>
      <c r="AS2" s="5" t="s">
        <v>52</v>
      </c>
      <c r="AT2" s="5" t="s">
        <v>53</v>
      </c>
      <c r="AU2" s="5" t="s">
        <v>54</v>
      </c>
      <c r="AV2" s="5" t="s">
        <v>55</v>
      </c>
      <c r="AW2" s="5" t="s">
        <v>56</v>
      </c>
      <c r="AX2" s="5" t="s">
        <v>57</v>
      </c>
      <c r="AY2" s="5" t="s">
        <v>58</v>
      </c>
      <c r="AZ2" s="5" t="s">
        <v>59</v>
      </c>
      <c r="BA2" s="5" t="s">
        <v>61</v>
      </c>
      <c r="BB2" s="5" t="s">
        <v>60</v>
      </c>
      <c r="BC2" s="5" t="s">
        <v>62</v>
      </c>
      <c r="BD2" s="5" t="s">
        <v>63</v>
      </c>
      <c r="BE2" s="5" t="s">
        <v>95</v>
      </c>
      <c r="BF2" s="5" t="s">
        <v>65</v>
      </c>
      <c r="BG2" s="5" t="s">
        <v>66</v>
      </c>
      <c r="BH2" s="5" t="s">
        <v>67</v>
      </c>
      <c r="BI2" s="5" t="s">
        <v>68</v>
      </c>
      <c r="BJ2" s="5" t="s">
        <v>80</v>
      </c>
      <c r="BK2" s="5" t="s">
        <v>69</v>
      </c>
      <c r="BL2" s="5" t="s">
        <v>81</v>
      </c>
      <c r="BM2" s="5" t="s">
        <v>82</v>
      </c>
      <c r="BN2" s="5" t="s">
        <v>70</v>
      </c>
      <c r="BO2" s="5" t="s">
        <v>72</v>
      </c>
      <c r="BP2" s="5" t="s">
        <v>73</v>
      </c>
      <c r="BQ2" s="5" t="s">
        <v>71</v>
      </c>
      <c r="BR2" s="5" t="s">
        <v>86</v>
      </c>
      <c r="BS2" s="5" t="s">
        <v>85</v>
      </c>
      <c r="BT2" s="5" t="s">
        <v>87</v>
      </c>
      <c r="BU2" s="5" t="s">
        <v>88</v>
      </c>
      <c r="BV2" s="5" t="s">
        <v>164</v>
      </c>
      <c r="BW2" s="5" t="s">
        <v>89</v>
      </c>
      <c r="BX2" s="5" t="s">
        <v>90</v>
      </c>
      <c r="BY2" s="5" t="s">
        <v>96</v>
      </c>
      <c r="BZ2" s="5" t="s">
        <v>91</v>
      </c>
      <c r="CA2" s="5" t="s">
        <v>92</v>
      </c>
      <c r="CB2" s="5" t="s">
        <v>93</v>
      </c>
      <c r="CC2" s="5" t="s">
        <v>94</v>
      </c>
      <c r="CD2" s="5" t="s">
        <v>196</v>
      </c>
      <c r="CE2" s="5" t="s">
        <v>197</v>
      </c>
      <c r="CF2" s="5" t="s">
        <v>193</v>
      </c>
      <c r="CG2" s="5" t="s">
        <v>194</v>
      </c>
      <c r="CH2" s="5" t="s">
        <v>195</v>
      </c>
    </row>
    <row r="4" spans="1:86" ht="12.75">
      <c r="A4" s="93" t="s">
        <v>285</v>
      </c>
      <c r="B4" s="109" t="s">
        <v>240</v>
      </c>
      <c r="C4" s="109" t="s">
        <v>227</v>
      </c>
      <c r="D4" s="109" t="s">
        <v>221</v>
      </c>
      <c r="E4" s="109" t="s">
        <v>218</v>
      </c>
      <c r="F4" s="109" t="s">
        <v>249</v>
      </c>
      <c r="G4" s="109" t="s">
        <v>250</v>
      </c>
      <c r="H4" s="109" t="s">
        <v>231</v>
      </c>
      <c r="I4" s="109" t="s">
        <v>241</v>
      </c>
      <c r="J4" s="109" t="s">
        <v>215</v>
      </c>
      <c r="K4" s="109" t="s">
        <v>257</v>
      </c>
      <c r="L4" s="109" t="s">
        <v>202</v>
      </c>
      <c r="M4" s="109" t="s">
        <v>234</v>
      </c>
      <c r="N4" s="109" t="s">
        <v>206</v>
      </c>
      <c r="O4" s="109" t="s">
        <v>205</v>
      </c>
      <c r="P4" s="109" t="s">
        <v>219</v>
      </c>
      <c r="Q4" s="109" t="s">
        <v>260</v>
      </c>
      <c r="R4" s="109" t="s">
        <v>239</v>
      </c>
      <c r="S4" s="109" t="s">
        <v>208</v>
      </c>
      <c r="T4" s="109" t="s">
        <v>235</v>
      </c>
      <c r="U4" s="109" t="s">
        <v>246</v>
      </c>
      <c r="V4" s="109" t="s">
        <v>207</v>
      </c>
      <c r="W4" s="109" t="s">
        <v>253</v>
      </c>
      <c r="X4" s="109" t="s">
        <v>262</v>
      </c>
      <c r="Y4" s="109" t="s">
        <v>284</v>
      </c>
      <c r="Z4" s="109" t="s">
        <v>238</v>
      </c>
      <c r="AA4" s="109" t="s">
        <v>275</v>
      </c>
      <c r="AB4" s="109" t="s">
        <v>263</v>
      </c>
      <c r="AC4" s="109" t="s">
        <v>244</v>
      </c>
      <c r="AD4" s="109" t="s">
        <v>212</v>
      </c>
      <c r="AE4" s="109" t="s">
        <v>214</v>
      </c>
      <c r="AF4" s="109" t="s">
        <v>225</v>
      </c>
      <c r="AG4" s="109" t="s">
        <v>245</v>
      </c>
      <c r="AH4" s="109" t="s">
        <v>233</v>
      </c>
      <c r="AI4" s="109" t="s">
        <v>236</v>
      </c>
      <c r="AJ4" s="109" t="s">
        <v>226</v>
      </c>
      <c r="AK4" s="109" t="s">
        <v>259</v>
      </c>
      <c r="AL4" s="109" t="s">
        <v>229</v>
      </c>
      <c r="AM4" s="109" t="s">
        <v>223</v>
      </c>
      <c r="AN4" s="109" t="s">
        <v>216</v>
      </c>
      <c r="AO4" s="109" t="s">
        <v>232</v>
      </c>
      <c r="AP4" s="109" t="s">
        <v>247</v>
      </c>
      <c r="AQ4" s="109" t="s">
        <v>220</v>
      </c>
      <c r="AR4" s="109" t="s">
        <v>266</v>
      </c>
      <c r="AS4" s="109" t="s">
        <v>203</v>
      </c>
      <c r="AT4" s="109" t="s">
        <v>265</v>
      </c>
      <c r="AU4" s="109" t="s">
        <v>237</v>
      </c>
      <c r="AV4" s="109" t="s">
        <v>242</v>
      </c>
      <c r="AW4" s="109" t="s">
        <v>251</v>
      </c>
      <c r="AX4" s="109" t="s">
        <v>228</v>
      </c>
      <c r="AY4" s="109" t="s">
        <v>210</v>
      </c>
      <c r="AZ4" s="109" t="s">
        <v>255</v>
      </c>
      <c r="BA4" s="109" t="s">
        <v>204</v>
      </c>
      <c r="BB4" s="109" t="s">
        <v>248</v>
      </c>
      <c r="BC4" s="109" t="s">
        <v>217</v>
      </c>
      <c r="BD4" s="109" t="s">
        <v>258</v>
      </c>
      <c r="BE4" s="109" t="s">
        <v>274</v>
      </c>
      <c r="BF4" s="109" t="s">
        <v>222</v>
      </c>
      <c r="BG4" s="109" t="s">
        <v>267</v>
      </c>
      <c r="BH4" s="109" t="s">
        <v>209</v>
      </c>
      <c r="BI4" s="109" t="s">
        <v>277</v>
      </c>
      <c r="BJ4" s="109" t="s">
        <v>282</v>
      </c>
      <c r="BK4" s="109" t="s">
        <v>252</v>
      </c>
      <c r="BL4" s="109" t="s">
        <v>1</v>
      </c>
      <c r="BM4" s="109" t="s">
        <v>2</v>
      </c>
      <c r="BN4" s="109" t="s">
        <v>273</v>
      </c>
      <c r="BO4" s="109" t="s">
        <v>279</v>
      </c>
      <c r="BP4" s="109" t="s">
        <v>269</v>
      </c>
      <c r="BQ4" s="109" t="s">
        <v>224</v>
      </c>
      <c r="BR4" s="109" t="s">
        <v>213</v>
      </c>
      <c r="BS4" s="109" t="s">
        <v>230</v>
      </c>
      <c r="BT4" s="109" t="s">
        <v>256</v>
      </c>
      <c r="BU4" s="109" t="s">
        <v>211</v>
      </c>
      <c r="BV4" s="109" t="s">
        <v>264</v>
      </c>
      <c r="BW4" s="109" t="s">
        <v>254</v>
      </c>
      <c r="BX4" s="109" t="s">
        <v>261</v>
      </c>
      <c r="BY4" s="109" t="s">
        <v>271</v>
      </c>
      <c r="BZ4" s="109" t="s">
        <v>243</v>
      </c>
      <c r="CA4" s="109" t="s">
        <v>270</v>
      </c>
      <c r="CB4" s="109" t="s">
        <v>283</v>
      </c>
      <c r="CC4" s="109" t="s">
        <v>276</v>
      </c>
      <c r="CD4" s="109" t="s">
        <v>272</v>
      </c>
      <c r="CE4" s="109" t="s">
        <v>268</v>
      </c>
      <c r="CF4" s="109" t="s">
        <v>281</v>
      </c>
      <c r="CG4" s="109" t="s">
        <v>280</v>
      </c>
      <c r="CH4" s="109" t="s">
        <v>278</v>
      </c>
    </row>
    <row r="5" spans="1:86" ht="12.75">
      <c r="A5" s="95" t="s">
        <v>100</v>
      </c>
      <c r="B5" s="44">
        <v>5</v>
      </c>
      <c r="C5" s="44">
        <v>3</v>
      </c>
      <c r="D5" s="44">
        <v>1</v>
      </c>
      <c r="E5" s="44">
        <v>1</v>
      </c>
      <c r="F5" s="44">
        <v>0</v>
      </c>
      <c r="G5" s="44">
        <v>48</v>
      </c>
      <c r="H5" s="44">
        <v>34</v>
      </c>
      <c r="I5" s="44">
        <v>2</v>
      </c>
      <c r="J5" s="44">
        <v>0</v>
      </c>
      <c r="K5" s="44">
        <v>409</v>
      </c>
      <c r="L5" s="44">
        <v>39</v>
      </c>
      <c r="M5" s="44">
        <v>81</v>
      </c>
      <c r="N5" s="44">
        <v>52</v>
      </c>
      <c r="O5" s="44">
        <v>959</v>
      </c>
      <c r="P5" s="44">
        <v>114</v>
      </c>
      <c r="Q5" s="44">
        <v>74</v>
      </c>
      <c r="R5" s="44">
        <v>44</v>
      </c>
      <c r="S5" s="44">
        <v>274</v>
      </c>
      <c r="T5" s="44">
        <v>63</v>
      </c>
      <c r="U5" s="44">
        <v>46</v>
      </c>
      <c r="V5" s="44">
        <v>0</v>
      </c>
      <c r="W5" s="44">
        <v>68</v>
      </c>
      <c r="X5" s="44">
        <v>0</v>
      </c>
      <c r="Y5" s="44">
        <v>0</v>
      </c>
      <c r="Z5" s="44">
        <v>0</v>
      </c>
      <c r="AA5" s="44">
        <v>0</v>
      </c>
      <c r="AB5" s="44">
        <v>0</v>
      </c>
      <c r="AC5" s="44">
        <v>26354</v>
      </c>
      <c r="AD5" s="44">
        <v>43863</v>
      </c>
      <c r="AE5" s="44">
        <v>29447</v>
      </c>
      <c r="AF5" s="44">
        <v>2935</v>
      </c>
      <c r="AG5" s="44">
        <v>2940</v>
      </c>
      <c r="AH5" s="44">
        <v>117</v>
      </c>
      <c r="AI5" s="44">
        <v>126</v>
      </c>
      <c r="AJ5" s="44">
        <v>16300</v>
      </c>
      <c r="AK5" s="44">
        <v>1306</v>
      </c>
      <c r="AL5" s="44">
        <v>4803</v>
      </c>
      <c r="AM5" s="44">
        <v>723</v>
      </c>
      <c r="AN5" s="44">
        <v>3582</v>
      </c>
      <c r="AO5" s="44">
        <v>760</v>
      </c>
      <c r="AP5" s="44">
        <v>116</v>
      </c>
      <c r="AQ5" s="44">
        <v>257</v>
      </c>
      <c r="AR5" s="44">
        <v>1688</v>
      </c>
      <c r="AS5" s="44">
        <v>2775</v>
      </c>
      <c r="AT5" s="44">
        <v>149</v>
      </c>
      <c r="AU5" s="44">
        <v>5257</v>
      </c>
      <c r="AV5" s="44">
        <v>3175</v>
      </c>
      <c r="AW5" s="44">
        <v>2077</v>
      </c>
      <c r="AX5" s="44">
        <v>1137</v>
      </c>
      <c r="AY5" s="44">
        <v>399</v>
      </c>
      <c r="AZ5" s="44">
        <v>4</v>
      </c>
      <c r="BA5" s="44">
        <v>1984</v>
      </c>
      <c r="BB5" s="44">
        <v>788</v>
      </c>
      <c r="BC5" s="44">
        <v>276</v>
      </c>
      <c r="BD5" s="44">
        <v>122</v>
      </c>
      <c r="BE5" s="44">
        <v>156</v>
      </c>
      <c r="BF5" s="44">
        <v>35</v>
      </c>
      <c r="BG5" s="44">
        <v>0</v>
      </c>
      <c r="BH5" s="44">
        <v>3</v>
      </c>
      <c r="BI5" s="44">
        <v>119</v>
      </c>
      <c r="BJ5" s="44">
        <v>8</v>
      </c>
      <c r="BK5" s="44">
        <v>0</v>
      </c>
      <c r="BL5" s="44">
        <v>3</v>
      </c>
      <c r="BM5" s="44">
        <v>167</v>
      </c>
      <c r="BN5" s="44">
        <v>0</v>
      </c>
      <c r="BO5" s="44">
        <v>0</v>
      </c>
      <c r="BP5" s="44">
        <v>10</v>
      </c>
      <c r="BQ5" s="44">
        <v>0</v>
      </c>
      <c r="BR5" s="44">
        <v>49</v>
      </c>
      <c r="BS5" s="44">
        <v>1231</v>
      </c>
      <c r="BT5" s="44">
        <v>4</v>
      </c>
      <c r="BU5" s="44">
        <v>49</v>
      </c>
      <c r="BV5" s="44">
        <v>204</v>
      </c>
      <c r="BW5" s="44">
        <v>443</v>
      </c>
      <c r="BX5" s="44">
        <v>1331</v>
      </c>
      <c r="BY5" s="44">
        <v>0</v>
      </c>
      <c r="BZ5" s="44">
        <v>467</v>
      </c>
      <c r="CA5" s="44">
        <v>172</v>
      </c>
      <c r="CB5" s="44">
        <v>2</v>
      </c>
      <c r="CC5" s="44">
        <v>11</v>
      </c>
      <c r="CD5" s="44">
        <v>458</v>
      </c>
      <c r="CE5" s="44">
        <v>192</v>
      </c>
      <c r="CF5" s="44">
        <v>35</v>
      </c>
      <c r="CG5" s="44">
        <v>875</v>
      </c>
      <c r="CH5" s="44">
        <v>344</v>
      </c>
    </row>
    <row r="6" spans="1:86" ht="12.75">
      <c r="A6" s="95" t="s">
        <v>101</v>
      </c>
      <c r="B6" s="44">
        <v>296</v>
      </c>
      <c r="C6" s="44">
        <v>218</v>
      </c>
      <c r="D6" s="44">
        <v>945</v>
      </c>
      <c r="E6" s="44">
        <v>1046</v>
      </c>
      <c r="F6" s="44">
        <v>852</v>
      </c>
      <c r="G6" s="44">
        <v>205</v>
      </c>
      <c r="H6" s="44">
        <v>2150</v>
      </c>
      <c r="I6" s="44">
        <v>1103</v>
      </c>
      <c r="J6" s="44">
        <v>1147</v>
      </c>
      <c r="K6" s="44">
        <v>938</v>
      </c>
      <c r="L6" s="44">
        <v>5044</v>
      </c>
      <c r="M6" s="44">
        <v>802</v>
      </c>
      <c r="N6" s="44">
        <v>6835</v>
      </c>
      <c r="O6" s="44">
        <v>3203</v>
      </c>
      <c r="P6" s="44">
        <v>9869</v>
      </c>
      <c r="Q6" s="44">
        <v>10200</v>
      </c>
      <c r="R6" s="44">
        <v>1662</v>
      </c>
      <c r="S6" s="44">
        <v>6114</v>
      </c>
      <c r="T6" s="44">
        <v>10279</v>
      </c>
      <c r="U6" s="44">
        <v>341</v>
      </c>
      <c r="V6" s="44">
        <v>0</v>
      </c>
      <c r="W6" s="44">
        <v>4</v>
      </c>
      <c r="X6" s="44">
        <v>19</v>
      </c>
      <c r="Y6" s="44">
        <v>0</v>
      </c>
      <c r="Z6" s="44">
        <v>0</v>
      </c>
      <c r="AA6" s="44">
        <v>36</v>
      </c>
      <c r="AB6" s="44">
        <v>0</v>
      </c>
      <c r="AC6" s="44">
        <v>23169</v>
      </c>
      <c r="AD6" s="44">
        <v>39361</v>
      </c>
      <c r="AE6" s="44">
        <v>14058</v>
      </c>
      <c r="AF6" s="44">
        <v>2577</v>
      </c>
      <c r="AG6" s="44">
        <v>1428</v>
      </c>
      <c r="AH6" s="44">
        <v>99</v>
      </c>
      <c r="AI6" s="44">
        <v>218</v>
      </c>
      <c r="AJ6" s="44">
        <v>1077</v>
      </c>
      <c r="AK6" s="44">
        <v>1970</v>
      </c>
      <c r="AL6" s="44">
        <v>6661</v>
      </c>
      <c r="AM6" s="44">
        <v>1203</v>
      </c>
      <c r="AN6" s="44">
        <v>954</v>
      </c>
      <c r="AO6" s="44">
        <v>666</v>
      </c>
      <c r="AP6" s="44">
        <v>89</v>
      </c>
      <c r="AQ6" s="44">
        <v>94</v>
      </c>
      <c r="AR6" s="44">
        <v>405</v>
      </c>
      <c r="AS6" s="44">
        <v>3350</v>
      </c>
      <c r="AT6" s="44">
        <v>250</v>
      </c>
      <c r="AU6" s="44">
        <v>5088</v>
      </c>
      <c r="AV6" s="44">
        <v>2228</v>
      </c>
      <c r="AW6" s="44">
        <v>2531</v>
      </c>
      <c r="AX6" s="44">
        <v>2033</v>
      </c>
      <c r="AY6" s="44">
        <v>595</v>
      </c>
      <c r="AZ6" s="44">
        <v>13</v>
      </c>
      <c r="BA6" s="44">
        <v>980</v>
      </c>
      <c r="BB6" s="44">
        <v>1231</v>
      </c>
      <c r="BC6" s="44">
        <v>582</v>
      </c>
      <c r="BD6" s="44">
        <v>140</v>
      </c>
      <c r="BE6" s="44">
        <v>41</v>
      </c>
      <c r="BF6" s="44">
        <v>0</v>
      </c>
      <c r="BG6" s="44">
        <v>1</v>
      </c>
      <c r="BH6" s="44">
        <v>182</v>
      </c>
      <c r="BI6" s="44">
        <v>2</v>
      </c>
      <c r="BJ6" s="44">
        <v>0</v>
      </c>
      <c r="BK6" s="44">
        <v>0</v>
      </c>
      <c r="BL6" s="44">
        <v>0</v>
      </c>
      <c r="BM6" s="44">
        <v>288</v>
      </c>
      <c r="BN6" s="44">
        <v>0</v>
      </c>
      <c r="BO6" s="44">
        <v>0</v>
      </c>
      <c r="BP6" s="44">
        <v>3</v>
      </c>
      <c r="BQ6" s="44">
        <v>1079</v>
      </c>
      <c r="BR6" s="44">
        <v>65</v>
      </c>
      <c r="BS6" s="44">
        <v>1120</v>
      </c>
      <c r="BT6" s="44">
        <v>52</v>
      </c>
      <c r="BU6" s="44">
        <v>7321</v>
      </c>
      <c r="BV6" s="44">
        <v>0</v>
      </c>
      <c r="BW6" s="44">
        <v>0</v>
      </c>
      <c r="BX6" s="44">
        <v>116</v>
      </c>
      <c r="BY6" s="44">
        <v>19</v>
      </c>
      <c r="BZ6" s="44">
        <v>469</v>
      </c>
      <c r="CA6" s="44">
        <v>139</v>
      </c>
      <c r="CB6" s="44">
        <v>45</v>
      </c>
      <c r="CC6" s="44">
        <v>11</v>
      </c>
      <c r="CD6" s="44">
        <v>0</v>
      </c>
      <c r="CE6" s="44">
        <v>0</v>
      </c>
      <c r="CF6" s="44">
        <v>0</v>
      </c>
      <c r="CG6" s="44">
        <v>0</v>
      </c>
      <c r="CH6" s="44">
        <v>0</v>
      </c>
    </row>
    <row r="7" spans="1:86" ht="12.75">
      <c r="A7" s="95" t="s">
        <v>102</v>
      </c>
      <c r="B7" s="44">
        <v>1</v>
      </c>
      <c r="C7" s="44">
        <v>10</v>
      </c>
      <c r="D7" s="44">
        <v>5</v>
      </c>
      <c r="E7" s="44">
        <v>11</v>
      </c>
      <c r="F7" s="44">
        <v>3</v>
      </c>
      <c r="G7" s="44">
        <v>16</v>
      </c>
      <c r="H7" s="44">
        <v>7</v>
      </c>
      <c r="I7" s="44">
        <v>0</v>
      </c>
      <c r="J7" s="44">
        <v>0</v>
      </c>
      <c r="K7" s="44">
        <v>230</v>
      </c>
      <c r="L7" s="44">
        <v>90</v>
      </c>
      <c r="M7" s="44">
        <v>100</v>
      </c>
      <c r="N7" s="44">
        <v>47</v>
      </c>
      <c r="O7" s="44">
        <v>763</v>
      </c>
      <c r="P7" s="44">
        <v>71</v>
      </c>
      <c r="Q7" s="44">
        <v>34</v>
      </c>
      <c r="R7" s="44">
        <v>132</v>
      </c>
      <c r="S7" s="44">
        <v>377</v>
      </c>
      <c r="T7" s="44">
        <v>14</v>
      </c>
      <c r="U7" s="44">
        <v>0</v>
      </c>
      <c r="V7" s="44">
        <v>0</v>
      </c>
      <c r="W7" s="44">
        <v>0</v>
      </c>
      <c r="X7" s="44">
        <v>4</v>
      </c>
      <c r="Y7" s="44">
        <v>0</v>
      </c>
      <c r="Z7" s="44">
        <v>0</v>
      </c>
      <c r="AA7" s="44">
        <v>0</v>
      </c>
      <c r="AB7" s="44">
        <v>63</v>
      </c>
      <c r="AC7" s="44">
        <v>85599</v>
      </c>
      <c r="AD7" s="44">
        <v>64868</v>
      </c>
      <c r="AE7" s="44">
        <v>29039</v>
      </c>
      <c r="AF7" s="44">
        <v>6832</v>
      </c>
      <c r="AG7" s="44">
        <v>16533</v>
      </c>
      <c r="AH7" s="44">
        <v>619</v>
      </c>
      <c r="AI7" s="44">
        <v>268</v>
      </c>
      <c r="AJ7" s="44">
        <v>5064</v>
      </c>
      <c r="AK7" s="44">
        <v>5014</v>
      </c>
      <c r="AL7" s="44">
        <v>10411</v>
      </c>
      <c r="AM7" s="44">
        <v>1765</v>
      </c>
      <c r="AN7" s="44">
        <v>5654</v>
      </c>
      <c r="AO7" s="44">
        <v>4021</v>
      </c>
      <c r="AP7" s="44">
        <v>823</v>
      </c>
      <c r="AQ7" s="44">
        <v>535</v>
      </c>
      <c r="AR7" s="44">
        <v>175</v>
      </c>
      <c r="AS7" s="44">
        <v>2710</v>
      </c>
      <c r="AT7" s="44">
        <v>260</v>
      </c>
      <c r="AU7" s="44">
        <v>4570</v>
      </c>
      <c r="AV7" s="44">
        <v>2095</v>
      </c>
      <c r="AW7" s="44">
        <v>1834</v>
      </c>
      <c r="AX7" s="44">
        <v>1456</v>
      </c>
      <c r="AY7" s="44">
        <v>527</v>
      </c>
      <c r="AZ7" s="44">
        <v>9</v>
      </c>
      <c r="BA7" s="44">
        <v>674</v>
      </c>
      <c r="BB7" s="44">
        <v>1120</v>
      </c>
      <c r="BC7" s="44">
        <v>658</v>
      </c>
      <c r="BD7" s="44">
        <v>132</v>
      </c>
      <c r="BE7" s="44">
        <v>210</v>
      </c>
      <c r="BF7" s="44">
        <v>829</v>
      </c>
      <c r="BG7" s="44">
        <v>426</v>
      </c>
      <c r="BH7" s="44">
        <v>2850</v>
      </c>
      <c r="BI7" s="44">
        <v>22</v>
      </c>
      <c r="BJ7" s="44">
        <v>7</v>
      </c>
      <c r="BK7" s="44">
        <v>0</v>
      </c>
      <c r="BL7" s="44">
        <v>0</v>
      </c>
      <c r="BM7" s="44">
        <v>281</v>
      </c>
      <c r="BN7" s="44">
        <v>0</v>
      </c>
      <c r="BO7" s="44">
        <v>0</v>
      </c>
      <c r="BP7" s="44">
        <v>181</v>
      </c>
      <c r="BQ7" s="44">
        <v>0</v>
      </c>
      <c r="BR7" s="44">
        <v>512</v>
      </c>
      <c r="BS7" s="44">
        <v>2134</v>
      </c>
      <c r="BT7" s="44">
        <v>825</v>
      </c>
      <c r="BU7" s="44">
        <v>1354</v>
      </c>
      <c r="BV7" s="44">
        <v>380</v>
      </c>
      <c r="BW7" s="44">
        <v>1182</v>
      </c>
      <c r="BX7" s="44">
        <v>4582</v>
      </c>
      <c r="BY7" s="44">
        <v>430</v>
      </c>
      <c r="BZ7" s="44">
        <v>468</v>
      </c>
      <c r="CA7" s="44">
        <v>414</v>
      </c>
      <c r="CB7" s="44">
        <v>0</v>
      </c>
      <c r="CC7" s="44">
        <v>26</v>
      </c>
      <c r="CD7" s="44">
        <v>20</v>
      </c>
      <c r="CE7" s="44">
        <v>1</v>
      </c>
      <c r="CF7" s="44">
        <v>0</v>
      </c>
      <c r="CG7" s="44">
        <v>6</v>
      </c>
      <c r="CH7" s="44">
        <v>14</v>
      </c>
    </row>
    <row r="8" spans="1:86" ht="12.75">
      <c r="A8" s="95" t="s">
        <v>104</v>
      </c>
      <c r="B8" s="44">
        <v>131</v>
      </c>
      <c r="C8" s="44">
        <v>4</v>
      </c>
      <c r="D8" s="44">
        <v>1</v>
      </c>
      <c r="E8" s="44">
        <v>4</v>
      </c>
      <c r="F8" s="44">
        <v>0</v>
      </c>
      <c r="G8" s="44">
        <v>1709</v>
      </c>
      <c r="H8" s="44">
        <v>20</v>
      </c>
      <c r="I8" s="44">
        <v>35</v>
      </c>
      <c r="J8" s="44">
        <v>148</v>
      </c>
      <c r="K8" s="44">
        <v>1940</v>
      </c>
      <c r="L8" s="44">
        <v>596</v>
      </c>
      <c r="M8" s="44">
        <v>1208</v>
      </c>
      <c r="N8" s="44">
        <v>1221</v>
      </c>
      <c r="O8" s="44">
        <v>1291</v>
      </c>
      <c r="P8" s="44">
        <v>7682</v>
      </c>
      <c r="Q8" s="44">
        <v>3969</v>
      </c>
      <c r="R8" s="44">
        <v>422</v>
      </c>
      <c r="S8" s="44">
        <v>17364</v>
      </c>
      <c r="T8" s="44">
        <v>1948</v>
      </c>
      <c r="U8" s="44">
        <v>2173</v>
      </c>
      <c r="V8" s="44">
        <v>1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2295</v>
      </c>
      <c r="AD8" s="44">
        <v>1507</v>
      </c>
      <c r="AE8" s="44">
        <v>788</v>
      </c>
      <c r="AF8" s="44">
        <v>269</v>
      </c>
      <c r="AG8" s="44">
        <v>271</v>
      </c>
      <c r="AH8" s="44">
        <v>21</v>
      </c>
      <c r="AI8" s="44">
        <v>40</v>
      </c>
      <c r="AJ8" s="44">
        <v>426</v>
      </c>
      <c r="AK8" s="44">
        <v>11</v>
      </c>
      <c r="AL8" s="44">
        <v>13769</v>
      </c>
      <c r="AM8" s="44">
        <v>630</v>
      </c>
      <c r="AN8" s="44">
        <v>105</v>
      </c>
      <c r="AO8" s="44">
        <v>304</v>
      </c>
      <c r="AP8" s="44">
        <v>19</v>
      </c>
      <c r="AQ8" s="44">
        <v>12</v>
      </c>
      <c r="AR8" s="44">
        <v>0</v>
      </c>
      <c r="AS8" s="44">
        <v>1050</v>
      </c>
      <c r="AT8" s="44">
        <v>52</v>
      </c>
      <c r="AU8" s="44">
        <v>1361</v>
      </c>
      <c r="AV8" s="44">
        <v>356</v>
      </c>
      <c r="AW8" s="44">
        <v>496</v>
      </c>
      <c r="AX8" s="44">
        <v>597</v>
      </c>
      <c r="AY8" s="44">
        <v>195</v>
      </c>
      <c r="AZ8" s="44">
        <v>2</v>
      </c>
      <c r="BA8" s="44">
        <v>1332</v>
      </c>
      <c r="BB8" s="44">
        <v>4105</v>
      </c>
      <c r="BC8" s="44">
        <v>2058</v>
      </c>
      <c r="BD8" s="44">
        <v>272</v>
      </c>
      <c r="BE8" s="44">
        <v>51</v>
      </c>
      <c r="BF8" s="44">
        <v>0</v>
      </c>
      <c r="BG8" s="44">
        <v>0</v>
      </c>
      <c r="BH8" s="44">
        <v>7</v>
      </c>
      <c r="BI8" s="44">
        <v>0</v>
      </c>
      <c r="BJ8" s="44">
        <v>0</v>
      </c>
      <c r="BK8" s="44">
        <v>0</v>
      </c>
      <c r="BL8" s="44">
        <v>0</v>
      </c>
      <c r="BM8" s="44">
        <v>526</v>
      </c>
      <c r="BN8" s="44">
        <v>0</v>
      </c>
      <c r="BO8" s="44">
        <v>0</v>
      </c>
      <c r="BP8" s="44">
        <v>843</v>
      </c>
      <c r="BQ8" s="44">
        <v>154</v>
      </c>
      <c r="BR8" s="44">
        <v>34</v>
      </c>
      <c r="BS8" s="44">
        <v>1951</v>
      </c>
      <c r="BT8" s="44">
        <v>343</v>
      </c>
      <c r="BU8" s="44">
        <v>10095</v>
      </c>
      <c r="BV8" s="44">
        <v>665</v>
      </c>
      <c r="BW8" s="44">
        <v>602</v>
      </c>
      <c r="BX8" s="44">
        <v>2743</v>
      </c>
      <c r="BY8" s="44">
        <v>2485</v>
      </c>
      <c r="BZ8" s="44">
        <v>22</v>
      </c>
      <c r="CA8" s="44">
        <v>1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</row>
    <row r="9" spans="1:86" ht="12.75">
      <c r="A9" s="95" t="s">
        <v>105</v>
      </c>
      <c r="B9" s="44">
        <v>0</v>
      </c>
      <c r="C9" s="44">
        <v>337</v>
      </c>
      <c r="D9" s="44">
        <v>0</v>
      </c>
      <c r="E9" s="44">
        <v>2</v>
      </c>
      <c r="F9" s="44">
        <v>0</v>
      </c>
      <c r="G9" s="44">
        <v>0</v>
      </c>
      <c r="H9" s="44">
        <v>990</v>
      </c>
      <c r="I9" s="44">
        <v>10</v>
      </c>
      <c r="J9" s="44">
        <v>0</v>
      </c>
      <c r="K9" s="44">
        <v>13</v>
      </c>
      <c r="L9" s="44">
        <v>687</v>
      </c>
      <c r="M9" s="44">
        <v>0</v>
      </c>
      <c r="N9" s="44">
        <v>875</v>
      </c>
      <c r="O9" s="44">
        <v>54</v>
      </c>
      <c r="P9" s="44">
        <v>63</v>
      </c>
      <c r="Q9" s="44">
        <v>1</v>
      </c>
      <c r="R9" s="44">
        <v>1</v>
      </c>
      <c r="S9" s="44">
        <v>26</v>
      </c>
      <c r="T9" s="44">
        <v>327</v>
      </c>
      <c r="U9" s="44">
        <v>0</v>
      </c>
      <c r="V9" s="44">
        <v>0</v>
      </c>
      <c r="W9" s="44">
        <v>200</v>
      </c>
      <c r="X9" s="44">
        <v>0</v>
      </c>
      <c r="Y9" s="44">
        <v>0</v>
      </c>
      <c r="Z9" s="44">
        <v>0</v>
      </c>
      <c r="AA9" s="44">
        <v>46</v>
      </c>
      <c r="AB9" s="44">
        <v>0</v>
      </c>
      <c r="AC9" s="44">
        <v>11782</v>
      </c>
      <c r="AD9" s="44">
        <v>10395</v>
      </c>
      <c r="AE9" s="44">
        <v>592</v>
      </c>
      <c r="AF9" s="44">
        <v>27082</v>
      </c>
      <c r="AG9" s="44">
        <v>425</v>
      </c>
      <c r="AH9" s="44">
        <v>87</v>
      </c>
      <c r="AI9" s="44">
        <v>55</v>
      </c>
      <c r="AJ9" s="44">
        <v>0</v>
      </c>
      <c r="AK9" s="44">
        <v>489</v>
      </c>
      <c r="AL9" s="44">
        <v>258</v>
      </c>
      <c r="AM9" s="44">
        <v>48</v>
      </c>
      <c r="AN9" s="44">
        <v>161</v>
      </c>
      <c r="AO9" s="44">
        <v>1097</v>
      </c>
      <c r="AP9" s="44">
        <v>24</v>
      </c>
      <c r="AQ9" s="44">
        <v>38</v>
      </c>
      <c r="AR9" s="44">
        <v>0</v>
      </c>
      <c r="AS9" s="44">
        <v>1227</v>
      </c>
      <c r="AT9" s="44">
        <v>513</v>
      </c>
      <c r="AU9" s="44">
        <v>1435</v>
      </c>
      <c r="AV9" s="44">
        <v>5540</v>
      </c>
      <c r="AW9" s="44">
        <v>55</v>
      </c>
      <c r="AX9" s="44">
        <v>6700</v>
      </c>
      <c r="AY9" s="44">
        <v>73</v>
      </c>
      <c r="AZ9" s="44">
        <v>0</v>
      </c>
      <c r="BA9" s="44">
        <v>0</v>
      </c>
      <c r="BB9" s="44">
        <v>276</v>
      </c>
      <c r="BC9" s="44">
        <v>137</v>
      </c>
      <c r="BD9" s="44">
        <v>39</v>
      </c>
      <c r="BE9" s="44">
        <v>2763</v>
      </c>
      <c r="BF9" s="44">
        <v>1</v>
      </c>
      <c r="BG9" s="44">
        <v>0</v>
      </c>
      <c r="BH9" s="44">
        <v>156</v>
      </c>
      <c r="BI9" s="44">
        <v>0</v>
      </c>
      <c r="BJ9" s="44">
        <v>0</v>
      </c>
      <c r="BK9" s="44">
        <v>0</v>
      </c>
      <c r="BL9" s="44">
        <v>1</v>
      </c>
      <c r="BM9" s="44">
        <v>319</v>
      </c>
      <c r="BN9" s="44">
        <v>10</v>
      </c>
      <c r="BO9" s="44">
        <v>0</v>
      </c>
      <c r="BP9" s="44">
        <v>99</v>
      </c>
      <c r="BQ9" s="44">
        <v>0</v>
      </c>
      <c r="BR9" s="44">
        <v>137</v>
      </c>
      <c r="BS9" s="44">
        <v>652</v>
      </c>
      <c r="BT9" s="44">
        <v>65</v>
      </c>
      <c r="BU9" s="44">
        <v>314</v>
      </c>
      <c r="BV9" s="44">
        <v>57</v>
      </c>
      <c r="BW9" s="44">
        <v>149</v>
      </c>
      <c r="BX9" s="44">
        <v>3389</v>
      </c>
      <c r="BY9" s="44">
        <v>6</v>
      </c>
      <c r="BZ9" s="44">
        <v>0</v>
      </c>
      <c r="CA9" s="44">
        <v>0</v>
      </c>
      <c r="CB9" s="44">
        <v>0</v>
      </c>
      <c r="CC9" s="44">
        <v>0</v>
      </c>
      <c r="CD9" s="44">
        <v>1073</v>
      </c>
      <c r="CE9" s="44">
        <v>101</v>
      </c>
      <c r="CF9" s="44">
        <v>300</v>
      </c>
      <c r="CG9" s="44">
        <v>1236</v>
      </c>
      <c r="CH9" s="44">
        <v>66</v>
      </c>
    </row>
    <row r="10" spans="1:86" ht="12.75">
      <c r="A10" s="95" t="s">
        <v>106</v>
      </c>
      <c r="B10" s="44">
        <v>565</v>
      </c>
      <c r="C10" s="44">
        <v>585</v>
      </c>
      <c r="D10" s="44">
        <v>490</v>
      </c>
      <c r="E10" s="44">
        <v>223</v>
      </c>
      <c r="F10" s="44">
        <v>104</v>
      </c>
      <c r="G10" s="44">
        <v>564</v>
      </c>
      <c r="H10" s="44">
        <v>1570</v>
      </c>
      <c r="I10" s="44">
        <v>116</v>
      </c>
      <c r="J10" s="44">
        <v>78</v>
      </c>
      <c r="K10" s="44">
        <v>469</v>
      </c>
      <c r="L10" s="44">
        <v>135</v>
      </c>
      <c r="M10" s="44">
        <v>565</v>
      </c>
      <c r="N10" s="44">
        <v>133</v>
      </c>
      <c r="O10" s="44">
        <v>98</v>
      </c>
      <c r="P10" s="44">
        <v>779</v>
      </c>
      <c r="Q10" s="44">
        <v>44</v>
      </c>
      <c r="R10" s="44">
        <v>74</v>
      </c>
      <c r="S10" s="44">
        <v>248</v>
      </c>
      <c r="T10" s="44">
        <v>246</v>
      </c>
      <c r="U10" s="44">
        <v>77</v>
      </c>
      <c r="V10" s="44">
        <v>10407</v>
      </c>
      <c r="W10" s="44">
        <v>555</v>
      </c>
      <c r="X10" s="44">
        <v>2778</v>
      </c>
      <c r="Y10" s="44">
        <v>0</v>
      </c>
      <c r="Z10" s="44">
        <v>18944</v>
      </c>
      <c r="AA10" s="44">
        <v>1</v>
      </c>
      <c r="AB10" s="44">
        <v>4349</v>
      </c>
      <c r="AC10" s="44">
        <v>1090</v>
      </c>
      <c r="AD10" s="44">
        <v>388</v>
      </c>
      <c r="AE10" s="44">
        <v>319</v>
      </c>
      <c r="AF10" s="44">
        <v>78</v>
      </c>
      <c r="AG10" s="44">
        <v>10873</v>
      </c>
      <c r="AH10" s="44">
        <v>672</v>
      </c>
      <c r="AI10" s="44">
        <v>13</v>
      </c>
      <c r="AJ10" s="44">
        <v>2162</v>
      </c>
      <c r="AK10" s="44">
        <v>0</v>
      </c>
      <c r="AL10" s="44">
        <v>411</v>
      </c>
      <c r="AM10" s="44">
        <v>24</v>
      </c>
      <c r="AN10" s="44">
        <v>76</v>
      </c>
      <c r="AO10" s="44">
        <v>69</v>
      </c>
      <c r="AP10" s="44">
        <v>693</v>
      </c>
      <c r="AQ10" s="44">
        <v>200</v>
      </c>
      <c r="AR10" s="44">
        <v>0</v>
      </c>
      <c r="AS10" s="44">
        <v>48</v>
      </c>
      <c r="AT10" s="44">
        <v>0</v>
      </c>
      <c r="AU10" s="44">
        <v>149</v>
      </c>
      <c r="AV10" s="44">
        <v>1</v>
      </c>
      <c r="AW10" s="44">
        <v>40</v>
      </c>
      <c r="AX10" s="44">
        <v>34</v>
      </c>
      <c r="AY10" s="44">
        <v>31</v>
      </c>
      <c r="AZ10" s="44">
        <v>29</v>
      </c>
      <c r="BA10" s="44">
        <v>626</v>
      </c>
      <c r="BB10" s="44">
        <v>10</v>
      </c>
      <c r="BC10" s="44">
        <v>0</v>
      </c>
      <c r="BD10" s="44">
        <v>1</v>
      </c>
      <c r="BE10" s="44">
        <v>9</v>
      </c>
      <c r="BF10" s="44">
        <v>60004</v>
      </c>
      <c r="BG10" s="44">
        <v>62319</v>
      </c>
      <c r="BH10" s="44">
        <v>250457</v>
      </c>
      <c r="BI10" s="44">
        <v>2090</v>
      </c>
      <c r="BJ10" s="44">
        <v>0</v>
      </c>
      <c r="BK10" s="44">
        <v>757</v>
      </c>
      <c r="BL10" s="44">
        <v>4793</v>
      </c>
      <c r="BM10" s="44">
        <v>112588</v>
      </c>
      <c r="BN10" s="44">
        <v>37881</v>
      </c>
      <c r="BO10" s="44">
        <v>13776</v>
      </c>
      <c r="BP10" s="44">
        <v>0</v>
      </c>
      <c r="BQ10" s="44">
        <v>19300</v>
      </c>
      <c r="BR10" s="44">
        <v>0</v>
      </c>
      <c r="BS10" s="44">
        <v>4</v>
      </c>
      <c r="BT10" s="44">
        <v>0</v>
      </c>
      <c r="BU10" s="44">
        <v>46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2</v>
      </c>
      <c r="CG10" s="44">
        <v>1</v>
      </c>
      <c r="CH10" s="44">
        <v>1</v>
      </c>
    </row>
    <row r="11" spans="1:86" ht="12.75">
      <c r="A11" s="95" t="s">
        <v>108</v>
      </c>
      <c r="B11" s="44">
        <v>0</v>
      </c>
      <c r="C11" s="44">
        <v>74</v>
      </c>
      <c r="D11" s="44">
        <v>0</v>
      </c>
      <c r="E11" s="44">
        <v>6</v>
      </c>
      <c r="F11" s="44">
        <v>1</v>
      </c>
      <c r="G11" s="44">
        <v>3</v>
      </c>
      <c r="H11" s="44">
        <v>0</v>
      </c>
      <c r="I11" s="44">
        <v>0</v>
      </c>
      <c r="J11" s="44">
        <v>0</v>
      </c>
      <c r="K11" s="44">
        <v>5</v>
      </c>
      <c r="L11" s="44">
        <v>0</v>
      </c>
      <c r="M11" s="44">
        <v>1</v>
      </c>
      <c r="N11" s="44">
        <v>7</v>
      </c>
      <c r="O11" s="44">
        <v>1</v>
      </c>
      <c r="P11" s="44">
        <v>0</v>
      </c>
      <c r="Q11" s="44">
        <v>0</v>
      </c>
      <c r="R11" s="44">
        <v>1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4251</v>
      </c>
      <c r="AD11" s="44">
        <v>1371</v>
      </c>
      <c r="AE11" s="44">
        <v>708</v>
      </c>
      <c r="AF11" s="44">
        <v>98</v>
      </c>
      <c r="AG11" s="44">
        <v>57972</v>
      </c>
      <c r="AH11" s="44">
        <v>2456</v>
      </c>
      <c r="AI11" s="44">
        <v>77</v>
      </c>
      <c r="AJ11" s="44">
        <v>300</v>
      </c>
      <c r="AK11" s="44">
        <v>4113</v>
      </c>
      <c r="AL11" s="44">
        <v>1910</v>
      </c>
      <c r="AM11" s="44">
        <v>89</v>
      </c>
      <c r="AN11" s="44">
        <v>1595</v>
      </c>
      <c r="AO11" s="44">
        <v>715</v>
      </c>
      <c r="AP11" s="44">
        <v>4004</v>
      </c>
      <c r="AQ11" s="44">
        <v>1454</v>
      </c>
      <c r="AR11" s="44">
        <v>0</v>
      </c>
      <c r="AS11" s="44">
        <v>15</v>
      </c>
      <c r="AT11" s="44">
        <v>3</v>
      </c>
      <c r="AU11" s="44">
        <v>8</v>
      </c>
      <c r="AV11" s="44">
        <v>38</v>
      </c>
      <c r="AW11" s="44">
        <v>19</v>
      </c>
      <c r="AX11" s="44">
        <v>15</v>
      </c>
      <c r="AY11" s="44">
        <v>6</v>
      </c>
      <c r="AZ11" s="44">
        <v>0</v>
      </c>
      <c r="BA11" s="44">
        <v>0</v>
      </c>
      <c r="BB11" s="44">
        <v>7</v>
      </c>
      <c r="BC11" s="44">
        <v>3</v>
      </c>
      <c r="BD11" s="44">
        <v>1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2</v>
      </c>
      <c r="BS11" s="44">
        <v>33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393</v>
      </c>
      <c r="CA11" s="44">
        <v>1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</row>
    <row r="12" spans="1:86" ht="12.75">
      <c r="A12" s="95" t="s">
        <v>304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2</v>
      </c>
      <c r="H12" s="44">
        <v>0</v>
      </c>
      <c r="I12" s="44">
        <v>0</v>
      </c>
      <c r="J12" s="44">
        <v>0</v>
      </c>
      <c r="K12" s="44">
        <v>5</v>
      </c>
      <c r="L12" s="44">
        <v>0</v>
      </c>
      <c r="M12" s="44">
        <v>1</v>
      </c>
      <c r="N12" s="44">
        <v>8</v>
      </c>
      <c r="O12" s="44">
        <v>1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26218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831</v>
      </c>
      <c r="AD12" s="44">
        <v>387</v>
      </c>
      <c r="AE12" s="44">
        <v>184</v>
      </c>
      <c r="AF12" s="44">
        <v>50</v>
      </c>
      <c r="AG12" s="44">
        <v>11142</v>
      </c>
      <c r="AH12" s="44">
        <v>721</v>
      </c>
      <c r="AI12" s="44">
        <v>14</v>
      </c>
      <c r="AJ12" s="44">
        <v>90</v>
      </c>
      <c r="AK12" s="44">
        <v>414</v>
      </c>
      <c r="AL12" s="44">
        <v>427</v>
      </c>
      <c r="AM12" s="44">
        <v>12</v>
      </c>
      <c r="AN12" s="44">
        <v>344</v>
      </c>
      <c r="AO12" s="44">
        <v>107</v>
      </c>
      <c r="AP12" s="44">
        <v>925</v>
      </c>
      <c r="AQ12" s="44">
        <v>432</v>
      </c>
      <c r="AR12" s="44">
        <v>0</v>
      </c>
      <c r="AS12" s="44">
        <v>1</v>
      </c>
      <c r="AT12" s="44">
        <v>1</v>
      </c>
      <c r="AU12" s="44">
        <v>0</v>
      </c>
      <c r="AV12" s="44">
        <v>38</v>
      </c>
      <c r="AW12" s="44">
        <v>20</v>
      </c>
      <c r="AX12" s="44">
        <v>15</v>
      </c>
      <c r="AY12" s="44">
        <v>5</v>
      </c>
      <c r="AZ12" s="44">
        <v>0</v>
      </c>
      <c r="BA12" s="44">
        <v>57</v>
      </c>
      <c r="BB12" s="44">
        <v>6</v>
      </c>
      <c r="BC12" s="44">
        <v>2</v>
      </c>
      <c r="BD12" s="44">
        <v>0</v>
      </c>
      <c r="BE12" s="44">
        <v>0</v>
      </c>
      <c r="BF12" s="44">
        <v>62682</v>
      </c>
      <c r="BG12" s="44">
        <v>38216</v>
      </c>
      <c r="BH12" s="44">
        <v>209227</v>
      </c>
      <c r="BI12" s="44">
        <v>566</v>
      </c>
      <c r="BJ12" s="44">
        <v>1</v>
      </c>
      <c r="BK12" s="44">
        <v>0</v>
      </c>
      <c r="BL12" s="44">
        <v>1629</v>
      </c>
      <c r="BM12" s="44">
        <v>98573</v>
      </c>
      <c r="BN12" s="44">
        <v>12376</v>
      </c>
      <c r="BO12" s="44">
        <v>0</v>
      </c>
      <c r="BP12" s="44">
        <v>0</v>
      </c>
      <c r="BQ12" s="44">
        <v>0</v>
      </c>
      <c r="BR12" s="44">
        <v>0</v>
      </c>
      <c r="BS12" s="44">
        <v>5</v>
      </c>
      <c r="BT12" s="44">
        <v>0</v>
      </c>
      <c r="BU12" s="44">
        <v>7</v>
      </c>
      <c r="BV12" s="44">
        <v>0</v>
      </c>
      <c r="BW12" s="44">
        <v>0</v>
      </c>
      <c r="BX12" s="44">
        <v>0</v>
      </c>
      <c r="BY12" s="44">
        <v>0</v>
      </c>
      <c r="BZ12" s="44">
        <v>25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</row>
    <row r="13" spans="1:86" ht="12.75">
      <c r="A13" s="95" t="s">
        <v>32</v>
      </c>
      <c r="B13" s="44">
        <v>3</v>
      </c>
      <c r="C13" s="44">
        <v>38</v>
      </c>
      <c r="D13" s="44">
        <v>2</v>
      </c>
      <c r="E13" s="44">
        <v>1</v>
      </c>
      <c r="F13" s="44">
        <v>7</v>
      </c>
      <c r="G13" s="44">
        <v>4</v>
      </c>
      <c r="H13" s="44">
        <v>89</v>
      </c>
      <c r="I13" s="44">
        <v>1</v>
      </c>
      <c r="J13" s="44">
        <v>2</v>
      </c>
      <c r="K13" s="44">
        <v>35</v>
      </c>
      <c r="L13" s="44">
        <v>14</v>
      </c>
      <c r="M13" s="44">
        <v>60</v>
      </c>
      <c r="N13" s="44">
        <v>36</v>
      </c>
      <c r="O13" s="44">
        <v>86</v>
      </c>
      <c r="P13" s="44">
        <v>67</v>
      </c>
      <c r="Q13" s="44">
        <v>5</v>
      </c>
      <c r="R13" s="44">
        <v>5</v>
      </c>
      <c r="S13" s="44">
        <v>9</v>
      </c>
      <c r="T13" s="44">
        <v>40</v>
      </c>
      <c r="U13" s="44">
        <v>0</v>
      </c>
      <c r="V13" s="44">
        <v>0</v>
      </c>
      <c r="W13" s="44">
        <v>2</v>
      </c>
      <c r="X13" s="44">
        <v>1</v>
      </c>
      <c r="Y13" s="44">
        <v>0</v>
      </c>
      <c r="Z13" s="44">
        <v>0</v>
      </c>
      <c r="AA13" s="44">
        <v>0</v>
      </c>
      <c r="AB13" s="44">
        <v>0</v>
      </c>
      <c r="AC13" s="44">
        <v>9576</v>
      </c>
      <c r="AD13" s="44">
        <v>1467</v>
      </c>
      <c r="AE13" s="44">
        <v>781</v>
      </c>
      <c r="AF13" s="44">
        <v>123</v>
      </c>
      <c r="AG13" s="44">
        <v>75551</v>
      </c>
      <c r="AH13" s="44">
        <v>3804</v>
      </c>
      <c r="AI13" s="44">
        <v>172</v>
      </c>
      <c r="AJ13" s="44">
        <v>297</v>
      </c>
      <c r="AK13" s="44">
        <v>1127</v>
      </c>
      <c r="AL13" s="44">
        <v>1961</v>
      </c>
      <c r="AM13" s="44">
        <v>111</v>
      </c>
      <c r="AN13" s="44">
        <v>1560</v>
      </c>
      <c r="AO13" s="44">
        <v>2422</v>
      </c>
      <c r="AP13" s="44">
        <v>8161</v>
      </c>
      <c r="AQ13" s="44">
        <v>2854</v>
      </c>
      <c r="AR13" s="44">
        <v>0</v>
      </c>
      <c r="AS13" s="44">
        <v>83</v>
      </c>
      <c r="AT13" s="44">
        <v>4</v>
      </c>
      <c r="AU13" s="44">
        <v>72</v>
      </c>
      <c r="AV13" s="44">
        <v>38</v>
      </c>
      <c r="AW13" s="44">
        <v>51</v>
      </c>
      <c r="AX13" s="44">
        <v>30</v>
      </c>
      <c r="AY13" s="44">
        <v>9</v>
      </c>
      <c r="AZ13" s="44">
        <v>7</v>
      </c>
      <c r="BA13" s="44">
        <v>12</v>
      </c>
      <c r="BB13" s="44">
        <v>128</v>
      </c>
      <c r="BC13" s="44">
        <v>52</v>
      </c>
      <c r="BD13" s="44">
        <v>3</v>
      </c>
      <c r="BE13" s="44">
        <v>0</v>
      </c>
      <c r="BF13" s="44">
        <v>2</v>
      </c>
      <c r="BG13" s="44">
        <v>0</v>
      </c>
      <c r="BH13" s="44">
        <v>5004</v>
      </c>
      <c r="BI13" s="44">
        <v>5</v>
      </c>
      <c r="BJ13" s="44">
        <v>7</v>
      </c>
      <c r="BK13" s="44">
        <v>0</v>
      </c>
      <c r="BL13" s="44">
        <v>7</v>
      </c>
      <c r="BM13" s="44">
        <v>3</v>
      </c>
      <c r="BN13" s="44">
        <v>0</v>
      </c>
      <c r="BO13" s="44">
        <v>0</v>
      </c>
      <c r="BP13" s="44">
        <v>0</v>
      </c>
      <c r="BQ13" s="44">
        <v>0</v>
      </c>
      <c r="BR13" s="44">
        <v>1</v>
      </c>
      <c r="BS13" s="44">
        <v>63</v>
      </c>
      <c r="BT13" s="44">
        <v>0</v>
      </c>
      <c r="BU13" s="44">
        <v>12</v>
      </c>
      <c r="BV13" s="44">
        <v>0</v>
      </c>
      <c r="BW13" s="44">
        <v>0</v>
      </c>
      <c r="BX13" s="44">
        <v>0</v>
      </c>
      <c r="BY13" s="44">
        <v>0</v>
      </c>
      <c r="BZ13" s="44">
        <v>85</v>
      </c>
      <c r="CA13" s="44">
        <v>0</v>
      </c>
      <c r="CB13" s="44">
        <v>0</v>
      </c>
      <c r="CC13" s="44">
        <v>0</v>
      </c>
      <c r="CD13" s="44">
        <v>17</v>
      </c>
      <c r="CE13" s="44">
        <v>0</v>
      </c>
      <c r="CF13" s="44">
        <v>0</v>
      </c>
      <c r="CG13" s="44">
        <v>11</v>
      </c>
      <c r="CH13" s="44">
        <v>3</v>
      </c>
    </row>
    <row r="14" spans="1:86" ht="12.75">
      <c r="A14" s="95" t="s">
        <v>117</v>
      </c>
      <c r="B14" s="44">
        <v>1728</v>
      </c>
      <c r="C14" s="44">
        <v>3306</v>
      </c>
      <c r="D14" s="44">
        <v>3359</v>
      </c>
      <c r="E14" s="44">
        <v>1369</v>
      </c>
      <c r="F14" s="44">
        <v>755</v>
      </c>
      <c r="G14" s="44">
        <v>1752</v>
      </c>
      <c r="H14" s="44">
        <v>10059</v>
      </c>
      <c r="I14" s="44">
        <v>844</v>
      </c>
      <c r="J14" s="44">
        <v>504</v>
      </c>
      <c r="K14" s="44">
        <v>1574</v>
      </c>
      <c r="L14" s="44">
        <v>2440</v>
      </c>
      <c r="M14" s="44">
        <v>1831</v>
      </c>
      <c r="N14" s="44">
        <v>6192</v>
      </c>
      <c r="O14" s="44">
        <v>831</v>
      </c>
      <c r="P14" s="44">
        <v>5136</v>
      </c>
      <c r="Q14" s="44">
        <v>2072</v>
      </c>
      <c r="R14" s="44">
        <v>433</v>
      </c>
      <c r="S14" s="44">
        <v>1954</v>
      </c>
      <c r="T14" s="44">
        <v>2053</v>
      </c>
      <c r="U14" s="44">
        <v>176</v>
      </c>
      <c r="V14" s="44">
        <v>0</v>
      </c>
      <c r="W14" s="44">
        <v>67</v>
      </c>
      <c r="X14" s="44">
        <v>1658</v>
      </c>
      <c r="Y14" s="44">
        <v>0</v>
      </c>
      <c r="Z14" s="44">
        <v>0</v>
      </c>
      <c r="AA14" s="44">
        <v>22018</v>
      </c>
      <c r="AB14" s="44">
        <v>2826</v>
      </c>
      <c r="AC14" s="44">
        <v>4424</v>
      </c>
      <c r="AD14" s="44">
        <v>2243</v>
      </c>
      <c r="AE14" s="44">
        <v>1753</v>
      </c>
      <c r="AF14" s="44">
        <v>128</v>
      </c>
      <c r="AG14" s="44">
        <v>2616</v>
      </c>
      <c r="AH14" s="44">
        <v>983</v>
      </c>
      <c r="AI14" s="44">
        <v>16</v>
      </c>
      <c r="AJ14" s="44">
        <v>2454</v>
      </c>
      <c r="AK14" s="44">
        <v>161</v>
      </c>
      <c r="AL14" s="44">
        <v>3179</v>
      </c>
      <c r="AM14" s="44">
        <v>51</v>
      </c>
      <c r="AN14" s="44">
        <v>1657</v>
      </c>
      <c r="AO14" s="44">
        <v>1301</v>
      </c>
      <c r="AP14" s="44">
        <v>310</v>
      </c>
      <c r="AQ14" s="44">
        <v>367</v>
      </c>
      <c r="AR14" s="44">
        <v>705</v>
      </c>
      <c r="AS14" s="44">
        <v>588</v>
      </c>
      <c r="AT14" s="44">
        <v>3</v>
      </c>
      <c r="AU14" s="44">
        <v>785</v>
      </c>
      <c r="AV14" s="44">
        <v>2</v>
      </c>
      <c r="AW14" s="44">
        <v>376</v>
      </c>
      <c r="AX14" s="44">
        <v>165</v>
      </c>
      <c r="AY14" s="44">
        <v>158</v>
      </c>
      <c r="AZ14" s="44">
        <v>108</v>
      </c>
      <c r="BA14" s="44">
        <v>467</v>
      </c>
      <c r="BB14" s="44">
        <v>237</v>
      </c>
      <c r="BC14" s="44">
        <v>397</v>
      </c>
      <c r="BD14" s="44">
        <v>41</v>
      </c>
      <c r="BE14" s="44">
        <v>0</v>
      </c>
      <c r="BF14" s="44">
        <v>0</v>
      </c>
      <c r="BG14" s="44">
        <v>1</v>
      </c>
      <c r="BH14" s="44">
        <v>160</v>
      </c>
      <c r="BI14" s="44">
        <v>5</v>
      </c>
      <c r="BJ14" s="44">
        <v>0</v>
      </c>
      <c r="BK14" s="44">
        <v>0</v>
      </c>
      <c r="BL14" s="44">
        <v>3</v>
      </c>
      <c r="BM14" s="44">
        <v>745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22</v>
      </c>
      <c r="BT14" s="44">
        <v>0</v>
      </c>
      <c r="BU14" s="44">
        <v>1037</v>
      </c>
      <c r="BV14" s="44">
        <v>0</v>
      </c>
      <c r="BW14" s="44">
        <v>0</v>
      </c>
      <c r="BX14" s="44">
        <v>0</v>
      </c>
      <c r="BY14" s="44">
        <v>3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</row>
    <row r="15" spans="1:86" ht="12.75">
      <c r="A15" s="95" t="s">
        <v>118</v>
      </c>
      <c r="B15" s="44">
        <v>2</v>
      </c>
      <c r="C15" s="44">
        <v>0</v>
      </c>
      <c r="D15" s="44">
        <v>0</v>
      </c>
      <c r="E15" s="44">
        <v>0</v>
      </c>
      <c r="F15" s="44">
        <v>5</v>
      </c>
      <c r="G15" s="44">
        <v>58</v>
      </c>
      <c r="H15" s="44">
        <v>78</v>
      </c>
      <c r="I15" s="44">
        <v>110</v>
      </c>
      <c r="J15" s="44">
        <v>415</v>
      </c>
      <c r="K15" s="44">
        <v>107</v>
      </c>
      <c r="L15" s="44">
        <v>703</v>
      </c>
      <c r="M15" s="44">
        <v>112</v>
      </c>
      <c r="N15" s="44">
        <v>1598</v>
      </c>
      <c r="O15" s="44">
        <v>1640</v>
      </c>
      <c r="P15" s="44">
        <v>6403</v>
      </c>
      <c r="Q15" s="44">
        <v>10121</v>
      </c>
      <c r="R15" s="44">
        <v>379</v>
      </c>
      <c r="S15" s="44">
        <v>6547</v>
      </c>
      <c r="T15" s="44">
        <v>1825</v>
      </c>
      <c r="U15" s="44">
        <v>639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10</v>
      </c>
      <c r="AD15" s="44">
        <v>2</v>
      </c>
      <c r="AE15" s="44">
        <v>9</v>
      </c>
      <c r="AF15" s="44">
        <v>2</v>
      </c>
      <c r="AG15" s="44">
        <v>2</v>
      </c>
      <c r="AH15" s="44">
        <v>2</v>
      </c>
      <c r="AI15" s="44">
        <v>0</v>
      </c>
      <c r="AJ15" s="44">
        <v>18</v>
      </c>
      <c r="AK15" s="44">
        <v>0</v>
      </c>
      <c r="AL15" s="44">
        <v>0</v>
      </c>
      <c r="AM15" s="44">
        <v>0</v>
      </c>
      <c r="AN15" s="44">
        <v>0</v>
      </c>
      <c r="AO15" s="44">
        <v>1</v>
      </c>
      <c r="AP15" s="44">
        <v>0</v>
      </c>
      <c r="AQ15" s="44">
        <v>0</v>
      </c>
      <c r="AR15" s="44">
        <v>397</v>
      </c>
      <c r="AS15" s="44">
        <v>371</v>
      </c>
      <c r="AT15" s="44">
        <v>52</v>
      </c>
      <c r="AU15" s="44">
        <v>317</v>
      </c>
      <c r="AV15" s="44">
        <v>54</v>
      </c>
      <c r="AW15" s="44">
        <v>474</v>
      </c>
      <c r="AX15" s="44">
        <v>403</v>
      </c>
      <c r="AY15" s="44">
        <v>289</v>
      </c>
      <c r="AZ15" s="44">
        <v>7</v>
      </c>
      <c r="BA15" s="44">
        <v>613</v>
      </c>
      <c r="BB15" s="44">
        <v>836</v>
      </c>
      <c r="BC15" s="44">
        <v>830</v>
      </c>
      <c r="BD15" s="44">
        <v>445</v>
      </c>
      <c r="BE15" s="44">
        <v>1</v>
      </c>
      <c r="BF15" s="44">
        <v>0</v>
      </c>
      <c r="BG15" s="44">
        <v>0</v>
      </c>
      <c r="BH15" s="44">
        <v>11</v>
      </c>
      <c r="BI15" s="44">
        <v>0</v>
      </c>
      <c r="BJ15" s="44">
        <v>0</v>
      </c>
      <c r="BK15" s="44">
        <v>0</v>
      </c>
      <c r="BL15" s="44">
        <v>0</v>
      </c>
      <c r="BM15" s="44">
        <v>284</v>
      </c>
      <c r="BN15" s="44">
        <v>20</v>
      </c>
      <c r="BO15" s="44">
        <v>0</v>
      </c>
      <c r="BP15" s="44">
        <v>1</v>
      </c>
      <c r="BQ15" s="44">
        <v>0</v>
      </c>
      <c r="BR15" s="44">
        <v>26</v>
      </c>
      <c r="BS15" s="44">
        <v>595</v>
      </c>
      <c r="BT15" s="44">
        <v>363</v>
      </c>
      <c r="BU15" s="44">
        <v>6965</v>
      </c>
      <c r="BV15" s="44">
        <v>64</v>
      </c>
      <c r="BW15" s="44">
        <v>0</v>
      </c>
      <c r="BX15" s="44">
        <v>911</v>
      </c>
      <c r="BY15" s="44">
        <v>274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</row>
    <row r="16" spans="1:86" ht="12.75">
      <c r="A16" s="95" t="s">
        <v>98</v>
      </c>
      <c r="B16" s="44">
        <v>2</v>
      </c>
      <c r="C16" s="44">
        <v>0</v>
      </c>
      <c r="D16" s="44">
        <v>0</v>
      </c>
      <c r="E16" s="44">
        <v>0</v>
      </c>
      <c r="F16" s="44">
        <v>0</v>
      </c>
      <c r="G16" s="44">
        <v>38</v>
      </c>
      <c r="H16" s="44">
        <v>0</v>
      </c>
      <c r="I16" s="44">
        <v>0</v>
      </c>
      <c r="J16" s="44">
        <v>0</v>
      </c>
      <c r="K16" s="44">
        <v>75</v>
      </c>
      <c r="L16" s="44">
        <v>15</v>
      </c>
      <c r="M16" s="44">
        <v>40</v>
      </c>
      <c r="N16" s="44">
        <v>39</v>
      </c>
      <c r="O16" s="44">
        <v>420</v>
      </c>
      <c r="P16" s="44">
        <v>17</v>
      </c>
      <c r="Q16" s="44">
        <v>2</v>
      </c>
      <c r="R16" s="44">
        <v>17</v>
      </c>
      <c r="S16" s="44">
        <v>160</v>
      </c>
      <c r="T16" s="44">
        <v>5</v>
      </c>
      <c r="U16" s="44">
        <v>325</v>
      </c>
      <c r="V16" s="44">
        <v>0</v>
      </c>
      <c r="W16" s="44">
        <v>4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26432</v>
      </c>
      <c r="AD16" s="44">
        <v>53107</v>
      </c>
      <c r="AE16" s="44">
        <v>15222</v>
      </c>
      <c r="AF16" s="44">
        <v>4092</v>
      </c>
      <c r="AG16" s="44">
        <v>1646</v>
      </c>
      <c r="AH16" s="44">
        <v>1</v>
      </c>
      <c r="AI16" s="44">
        <v>164</v>
      </c>
      <c r="AJ16" s="44">
        <v>2329</v>
      </c>
      <c r="AK16" s="44">
        <v>2179</v>
      </c>
      <c r="AL16" s="44">
        <v>8679</v>
      </c>
      <c r="AM16" s="44">
        <v>2186</v>
      </c>
      <c r="AN16" s="44">
        <v>1652</v>
      </c>
      <c r="AO16" s="44">
        <v>959</v>
      </c>
      <c r="AP16" s="44">
        <v>247</v>
      </c>
      <c r="AQ16" s="44">
        <v>73</v>
      </c>
      <c r="AR16" s="44">
        <v>11</v>
      </c>
      <c r="AS16" s="44">
        <v>4425</v>
      </c>
      <c r="AT16" s="44">
        <v>405</v>
      </c>
      <c r="AU16" s="44">
        <v>6548</v>
      </c>
      <c r="AV16" s="44">
        <v>3760</v>
      </c>
      <c r="AW16" s="44">
        <v>2939</v>
      </c>
      <c r="AX16" s="44">
        <v>2151</v>
      </c>
      <c r="AY16" s="44">
        <v>558</v>
      </c>
      <c r="AZ16" s="44">
        <v>4</v>
      </c>
      <c r="BA16" s="44">
        <v>311</v>
      </c>
      <c r="BB16" s="44">
        <v>1399</v>
      </c>
      <c r="BC16" s="44">
        <v>727</v>
      </c>
      <c r="BD16" s="44">
        <v>76</v>
      </c>
      <c r="BE16" s="44">
        <v>11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150</v>
      </c>
      <c r="BS16" s="44">
        <v>2055</v>
      </c>
      <c r="BT16" s="44">
        <v>12</v>
      </c>
      <c r="BU16" s="44">
        <v>1034</v>
      </c>
      <c r="BV16" s="44">
        <v>0</v>
      </c>
      <c r="BW16" s="44">
        <v>0</v>
      </c>
      <c r="BX16" s="44">
        <v>0</v>
      </c>
      <c r="BY16" s="44">
        <v>2</v>
      </c>
      <c r="BZ16" s="44">
        <v>926</v>
      </c>
      <c r="CA16" s="44">
        <v>373</v>
      </c>
      <c r="CB16" s="44">
        <v>0</v>
      </c>
      <c r="CC16" s="44">
        <v>23</v>
      </c>
      <c r="CD16" s="44">
        <v>0</v>
      </c>
      <c r="CE16" s="44">
        <v>1</v>
      </c>
      <c r="CF16" s="44">
        <v>0</v>
      </c>
      <c r="CG16" s="44">
        <v>0</v>
      </c>
      <c r="CH16" s="44">
        <v>0</v>
      </c>
    </row>
    <row r="17" spans="1:86" ht="12.75">
      <c r="A17" s="95" t="s">
        <v>103</v>
      </c>
      <c r="B17" s="44">
        <v>0</v>
      </c>
      <c r="C17" s="44">
        <v>9</v>
      </c>
      <c r="D17" s="44">
        <v>1</v>
      </c>
      <c r="E17" s="44">
        <v>13</v>
      </c>
      <c r="F17" s="44">
        <v>3</v>
      </c>
      <c r="G17" s="44">
        <v>5</v>
      </c>
      <c r="H17" s="44">
        <v>3</v>
      </c>
      <c r="I17" s="44">
        <v>1</v>
      </c>
      <c r="J17" s="44">
        <v>0</v>
      </c>
      <c r="K17" s="44">
        <v>14</v>
      </c>
      <c r="L17" s="44">
        <v>4</v>
      </c>
      <c r="M17" s="44">
        <v>67</v>
      </c>
      <c r="N17" s="44">
        <v>30</v>
      </c>
      <c r="O17" s="44">
        <v>251</v>
      </c>
      <c r="P17" s="44">
        <v>3</v>
      </c>
      <c r="Q17" s="44">
        <v>2</v>
      </c>
      <c r="R17" s="44">
        <v>1</v>
      </c>
      <c r="S17" s="44">
        <v>14</v>
      </c>
      <c r="T17" s="44">
        <v>1</v>
      </c>
      <c r="U17" s="44">
        <v>6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7459</v>
      </c>
      <c r="AD17" s="44">
        <v>7458</v>
      </c>
      <c r="AE17" s="44">
        <v>1943</v>
      </c>
      <c r="AF17" s="44">
        <v>288</v>
      </c>
      <c r="AG17" s="44">
        <v>27736</v>
      </c>
      <c r="AH17" s="44">
        <v>939</v>
      </c>
      <c r="AI17" s="44">
        <v>46</v>
      </c>
      <c r="AJ17" s="44">
        <v>6792</v>
      </c>
      <c r="AK17" s="44">
        <v>741</v>
      </c>
      <c r="AL17" s="44">
        <v>1483</v>
      </c>
      <c r="AM17" s="44">
        <v>58</v>
      </c>
      <c r="AN17" s="44">
        <v>1760</v>
      </c>
      <c r="AO17" s="44">
        <v>370</v>
      </c>
      <c r="AP17" s="44">
        <v>2767</v>
      </c>
      <c r="AQ17" s="44">
        <v>1084</v>
      </c>
      <c r="AR17" s="44">
        <v>194</v>
      </c>
      <c r="AS17" s="44">
        <v>37</v>
      </c>
      <c r="AT17" s="44">
        <v>35</v>
      </c>
      <c r="AU17" s="44">
        <v>83</v>
      </c>
      <c r="AV17" s="44">
        <v>77</v>
      </c>
      <c r="AW17" s="44">
        <v>66</v>
      </c>
      <c r="AX17" s="44">
        <v>29</v>
      </c>
      <c r="AY17" s="44">
        <v>26</v>
      </c>
      <c r="AZ17" s="44">
        <v>0</v>
      </c>
      <c r="BA17" s="44">
        <v>910</v>
      </c>
      <c r="BB17" s="44">
        <v>26</v>
      </c>
      <c r="BC17" s="44">
        <v>11</v>
      </c>
      <c r="BD17" s="44">
        <v>15</v>
      </c>
      <c r="BE17" s="44">
        <v>0</v>
      </c>
      <c r="BF17" s="44">
        <v>5</v>
      </c>
      <c r="BG17" s="44">
        <v>0</v>
      </c>
      <c r="BH17" s="44">
        <v>3</v>
      </c>
      <c r="BI17" s="44">
        <v>2</v>
      </c>
      <c r="BJ17" s="44">
        <v>0</v>
      </c>
      <c r="BK17" s="44">
        <v>0</v>
      </c>
      <c r="BL17" s="44">
        <v>1</v>
      </c>
      <c r="BM17" s="44">
        <v>0</v>
      </c>
      <c r="BN17" s="44">
        <v>0</v>
      </c>
      <c r="BO17" s="44">
        <v>0</v>
      </c>
      <c r="BP17" s="44">
        <v>0</v>
      </c>
      <c r="BQ17" s="44">
        <v>233</v>
      </c>
      <c r="BR17" s="44">
        <v>2</v>
      </c>
      <c r="BS17" s="44">
        <v>210</v>
      </c>
      <c r="BT17" s="44">
        <v>0</v>
      </c>
      <c r="BU17" s="44">
        <v>15</v>
      </c>
      <c r="BV17" s="44">
        <v>0</v>
      </c>
      <c r="BW17" s="44">
        <v>0</v>
      </c>
      <c r="BX17" s="44">
        <v>0</v>
      </c>
      <c r="BY17" s="44">
        <v>0</v>
      </c>
      <c r="BZ17" s="44">
        <v>4</v>
      </c>
      <c r="CA17" s="44">
        <v>3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</row>
    <row r="18" spans="1:86" ht="12.75">
      <c r="A18" s="95" t="s">
        <v>107</v>
      </c>
      <c r="B18" s="44">
        <v>3</v>
      </c>
      <c r="C18" s="44">
        <v>0</v>
      </c>
      <c r="D18" s="44">
        <v>0</v>
      </c>
      <c r="E18" s="44">
        <v>0</v>
      </c>
      <c r="F18" s="44">
        <v>0</v>
      </c>
      <c r="G18" s="44">
        <v>32</v>
      </c>
      <c r="H18" s="44">
        <v>1</v>
      </c>
      <c r="I18" s="44">
        <v>0</v>
      </c>
      <c r="J18" s="44">
        <v>0</v>
      </c>
      <c r="K18" s="44">
        <v>2</v>
      </c>
      <c r="L18" s="44">
        <v>0</v>
      </c>
      <c r="M18" s="44">
        <v>3</v>
      </c>
      <c r="N18" s="44">
        <v>0</v>
      </c>
      <c r="O18" s="44">
        <v>0</v>
      </c>
      <c r="P18" s="44">
        <v>4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100</v>
      </c>
      <c r="AA18" s="44">
        <v>1</v>
      </c>
      <c r="AB18" s="44">
        <v>0</v>
      </c>
      <c r="AC18" s="44">
        <v>130</v>
      </c>
      <c r="AD18" s="44">
        <v>0</v>
      </c>
      <c r="AE18" s="44">
        <v>14</v>
      </c>
      <c r="AF18" s="44">
        <v>0</v>
      </c>
      <c r="AG18" s="44">
        <v>1</v>
      </c>
      <c r="AH18" s="44">
        <v>16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12</v>
      </c>
      <c r="AP18" s="44">
        <v>14</v>
      </c>
      <c r="AQ18" s="44">
        <v>0</v>
      </c>
      <c r="AR18" s="44">
        <v>0</v>
      </c>
      <c r="AS18" s="44">
        <v>0</v>
      </c>
      <c r="AT18" s="44">
        <v>54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11</v>
      </c>
      <c r="BC18" s="44">
        <v>0</v>
      </c>
      <c r="BD18" s="44">
        <v>0</v>
      </c>
      <c r="BE18" s="44">
        <v>32</v>
      </c>
      <c r="BF18" s="44">
        <v>53627</v>
      </c>
      <c r="BG18" s="44">
        <v>53360</v>
      </c>
      <c r="BH18" s="44">
        <v>238375</v>
      </c>
      <c r="BI18" s="44">
        <v>3094</v>
      </c>
      <c r="BJ18" s="44">
        <v>0</v>
      </c>
      <c r="BK18" s="44">
        <v>0</v>
      </c>
      <c r="BL18" s="44">
        <v>1283</v>
      </c>
      <c r="BM18" s="44">
        <v>35972</v>
      </c>
      <c r="BN18" s="44">
        <v>68513</v>
      </c>
      <c r="BO18" s="44">
        <v>38458</v>
      </c>
      <c r="BP18" s="44">
        <v>0</v>
      </c>
      <c r="BQ18" s="44">
        <v>0</v>
      </c>
      <c r="BR18" s="44">
        <v>0</v>
      </c>
      <c r="BS18" s="44">
        <v>25</v>
      </c>
      <c r="BT18" s="44">
        <v>0</v>
      </c>
      <c r="BU18" s="44">
        <v>2</v>
      </c>
      <c r="BV18" s="44">
        <v>0</v>
      </c>
      <c r="BW18" s="44">
        <v>0</v>
      </c>
      <c r="BX18" s="44">
        <v>24</v>
      </c>
      <c r="BY18" s="44">
        <v>7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</row>
    <row r="19" spans="1:86" ht="12.75">
      <c r="A19" s="95" t="s">
        <v>109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26</v>
      </c>
      <c r="H19" s="44">
        <v>0</v>
      </c>
      <c r="I19" s="44">
        <v>0</v>
      </c>
      <c r="J19" s="44">
        <v>0</v>
      </c>
      <c r="K19" s="44">
        <v>27</v>
      </c>
      <c r="L19" s="44">
        <v>20</v>
      </c>
      <c r="M19" s="44">
        <v>46</v>
      </c>
      <c r="N19" s="44">
        <v>200</v>
      </c>
      <c r="O19" s="44">
        <v>405</v>
      </c>
      <c r="P19" s="44">
        <v>57</v>
      </c>
      <c r="Q19" s="44">
        <v>30</v>
      </c>
      <c r="R19" s="44">
        <v>1</v>
      </c>
      <c r="S19" s="44">
        <v>321</v>
      </c>
      <c r="T19" s="44">
        <v>1</v>
      </c>
      <c r="U19" s="44">
        <v>39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40</v>
      </c>
      <c r="AB19" s="44">
        <v>0</v>
      </c>
      <c r="AC19" s="44">
        <v>18522</v>
      </c>
      <c r="AD19" s="44">
        <v>44841</v>
      </c>
      <c r="AE19" s="44">
        <v>12497</v>
      </c>
      <c r="AF19" s="44">
        <v>2572</v>
      </c>
      <c r="AG19" s="44">
        <v>1010</v>
      </c>
      <c r="AH19" s="44">
        <v>0</v>
      </c>
      <c r="AI19" s="44">
        <v>140</v>
      </c>
      <c r="AJ19" s="44">
        <v>0</v>
      </c>
      <c r="AK19" s="44">
        <v>657</v>
      </c>
      <c r="AL19" s="44">
        <v>4554</v>
      </c>
      <c r="AM19" s="44">
        <v>1137</v>
      </c>
      <c r="AN19" s="44">
        <v>896</v>
      </c>
      <c r="AO19" s="44">
        <v>585</v>
      </c>
      <c r="AP19" s="44">
        <v>54</v>
      </c>
      <c r="AQ19" s="44">
        <v>22</v>
      </c>
      <c r="AR19" s="44">
        <v>14</v>
      </c>
      <c r="AS19" s="44">
        <v>1816</v>
      </c>
      <c r="AT19" s="44">
        <v>164</v>
      </c>
      <c r="AU19" s="44">
        <v>4529</v>
      </c>
      <c r="AV19" s="44">
        <v>2079</v>
      </c>
      <c r="AW19" s="44">
        <v>1930</v>
      </c>
      <c r="AX19" s="44">
        <v>1215</v>
      </c>
      <c r="AY19" s="44">
        <v>131</v>
      </c>
      <c r="AZ19" s="44">
        <v>1</v>
      </c>
      <c r="BA19" s="44">
        <v>122</v>
      </c>
      <c r="BB19" s="44">
        <v>370</v>
      </c>
      <c r="BC19" s="44">
        <v>388</v>
      </c>
      <c r="BD19" s="44">
        <v>242</v>
      </c>
      <c r="BE19" s="44">
        <v>0</v>
      </c>
      <c r="BF19" s="44">
        <v>57862</v>
      </c>
      <c r="BG19" s="44">
        <v>48771</v>
      </c>
      <c r="BH19" s="44">
        <v>271529</v>
      </c>
      <c r="BI19" s="44">
        <v>1453</v>
      </c>
      <c r="BJ19" s="44">
        <v>0</v>
      </c>
      <c r="BK19" s="44">
        <v>0</v>
      </c>
      <c r="BL19" s="44">
        <v>2641</v>
      </c>
      <c r="BM19" s="44">
        <v>7974</v>
      </c>
      <c r="BN19" s="44">
        <v>171530</v>
      </c>
      <c r="BO19" s="44">
        <v>12834</v>
      </c>
      <c r="BP19" s="44">
        <v>16484</v>
      </c>
      <c r="BQ19" s="44">
        <v>0</v>
      </c>
      <c r="BR19" s="44">
        <v>48</v>
      </c>
      <c r="BS19" s="44">
        <v>774</v>
      </c>
      <c r="BT19" s="44">
        <v>98</v>
      </c>
      <c r="BU19" s="44">
        <v>511</v>
      </c>
      <c r="BV19" s="44">
        <v>105</v>
      </c>
      <c r="BW19" s="44">
        <v>0</v>
      </c>
      <c r="BX19" s="44">
        <v>0</v>
      </c>
      <c r="BY19" s="44">
        <v>0</v>
      </c>
      <c r="BZ19" s="44">
        <v>216</v>
      </c>
      <c r="CA19" s="44">
        <v>128</v>
      </c>
      <c r="CB19" s="44">
        <v>0</v>
      </c>
      <c r="CC19" s="44">
        <v>36</v>
      </c>
      <c r="CD19" s="44">
        <v>0</v>
      </c>
      <c r="CE19" s="44">
        <v>0</v>
      </c>
      <c r="CF19" s="44">
        <v>0</v>
      </c>
      <c r="CG19" s="44">
        <v>0</v>
      </c>
      <c r="CH19" s="44">
        <v>8</v>
      </c>
    </row>
    <row r="20" spans="1:86" ht="12.75">
      <c r="A20" s="95" t="s">
        <v>113</v>
      </c>
      <c r="B20" s="44">
        <v>3</v>
      </c>
      <c r="C20" s="44">
        <v>0</v>
      </c>
      <c r="D20" s="44">
        <v>0</v>
      </c>
      <c r="E20" s="44">
        <v>0</v>
      </c>
      <c r="F20" s="44">
        <v>0</v>
      </c>
      <c r="G20" s="44">
        <v>16</v>
      </c>
      <c r="H20" s="44">
        <v>0</v>
      </c>
      <c r="I20" s="44">
        <v>0</v>
      </c>
      <c r="J20" s="44">
        <v>0</v>
      </c>
      <c r="K20" s="44">
        <v>475</v>
      </c>
      <c r="L20" s="44">
        <v>54</v>
      </c>
      <c r="M20" s="44">
        <v>363</v>
      </c>
      <c r="N20" s="44">
        <v>3</v>
      </c>
      <c r="O20" s="44">
        <v>1416</v>
      </c>
      <c r="P20" s="44">
        <v>79</v>
      </c>
      <c r="Q20" s="44">
        <v>22</v>
      </c>
      <c r="R20" s="44">
        <v>67</v>
      </c>
      <c r="S20" s="44">
        <v>299</v>
      </c>
      <c r="T20" s="44">
        <v>27</v>
      </c>
      <c r="U20" s="44">
        <v>656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41366</v>
      </c>
      <c r="AD20" s="44">
        <v>82485</v>
      </c>
      <c r="AE20" s="44">
        <v>31577</v>
      </c>
      <c r="AF20" s="44">
        <v>6973</v>
      </c>
      <c r="AG20" s="44">
        <v>3292</v>
      </c>
      <c r="AH20" s="44">
        <v>3</v>
      </c>
      <c r="AI20" s="44">
        <v>290</v>
      </c>
      <c r="AJ20" s="44">
        <v>6318</v>
      </c>
      <c r="AK20" s="44">
        <v>2778</v>
      </c>
      <c r="AL20" s="44">
        <v>10991</v>
      </c>
      <c r="AM20" s="44">
        <v>3349</v>
      </c>
      <c r="AN20" s="44">
        <v>2566</v>
      </c>
      <c r="AO20" s="44">
        <v>1177</v>
      </c>
      <c r="AP20" s="44">
        <v>187</v>
      </c>
      <c r="AQ20" s="44">
        <v>95</v>
      </c>
      <c r="AR20" s="44">
        <v>164</v>
      </c>
      <c r="AS20" s="44">
        <v>3301</v>
      </c>
      <c r="AT20" s="44">
        <v>181</v>
      </c>
      <c r="AU20" s="44">
        <v>6267</v>
      </c>
      <c r="AV20" s="44">
        <v>4732</v>
      </c>
      <c r="AW20" s="44">
        <v>2317</v>
      </c>
      <c r="AX20" s="44">
        <v>2526</v>
      </c>
      <c r="AY20" s="44">
        <v>651</v>
      </c>
      <c r="AZ20" s="44">
        <v>3</v>
      </c>
      <c r="BA20" s="44">
        <v>129</v>
      </c>
      <c r="BB20" s="44">
        <v>1156</v>
      </c>
      <c r="BC20" s="44">
        <v>976</v>
      </c>
      <c r="BD20" s="44">
        <v>113</v>
      </c>
      <c r="BE20" s="44">
        <v>118</v>
      </c>
      <c r="BF20" s="44">
        <v>7</v>
      </c>
      <c r="BG20" s="44">
        <v>2</v>
      </c>
      <c r="BH20" s="44">
        <v>0</v>
      </c>
      <c r="BI20" s="44">
        <v>27</v>
      </c>
      <c r="BJ20" s="44">
        <v>1</v>
      </c>
      <c r="BK20" s="44">
        <v>4</v>
      </c>
      <c r="BL20" s="44">
        <v>0</v>
      </c>
      <c r="BM20" s="44">
        <v>0</v>
      </c>
      <c r="BN20" s="44">
        <v>1944</v>
      </c>
      <c r="BO20" s="44">
        <v>0</v>
      </c>
      <c r="BP20" s="44">
        <v>0</v>
      </c>
      <c r="BQ20" s="44">
        <v>1191</v>
      </c>
      <c r="BR20" s="44">
        <v>192</v>
      </c>
      <c r="BS20" s="44">
        <v>2468</v>
      </c>
      <c r="BT20" s="44">
        <v>36</v>
      </c>
      <c r="BU20" s="44">
        <v>231</v>
      </c>
      <c r="BV20" s="44">
        <v>0</v>
      </c>
      <c r="BW20" s="44">
        <v>0</v>
      </c>
      <c r="BX20" s="44">
        <v>144</v>
      </c>
      <c r="BY20" s="44">
        <v>29</v>
      </c>
      <c r="BZ20" s="44">
        <v>853</v>
      </c>
      <c r="CA20" s="44">
        <v>295</v>
      </c>
      <c r="CB20" s="44">
        <v>77</v>
      </c>
      <c r="CC20" s="44">
        <v>20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</row>
    <row r="21" spans="1:86" ht="12.75">
      <c r="A21" s="95" t="s">
        <v>39</v>
      </c>
      <c r="B21" s="44">
        <v>11</v>
      </c>
      <c r="C21" s="44">
        <v>0</v>
      </c>
      <c r="D21" s="44">
        <v>3</v>
      </c>
      <c r="E21" s="44">
        <v>7</v>
      </c>
      <c r="F21" s="44">
        <v>4</v>
      </c>
      <c r="G21" s="44">
        <v>8</v>
      </c>
      <c r="H21" s="44">
        <v>4</v>
      </c>
      <c r="I21" s="44">
        <v>1</v>
      </c>
      <c r="J21" s="44">
        <v>11</v>
      </c>
      <c r="K21" s="44">
        <v>44</v>
      </c>
      <c r="L21" s="44">
        <v>251</v>
      </c>
      <c r="M21" s="44">
        <v>105</v>
      </c>
      <c r="N21" s="44">
        <v>398</v>
      </c>
      <c r="O21" s="44">
        <v>658</v>
      </c>
      <c r="P21" s="44">
        <v>2408</v>
      </c>
      <c r="Q21" s="44">
        <v>925</v>
      </c>
      <c r="R21" s="44">
        <v>123</v>
      </c>
      <c r="S21" s="44">
        <v>9195</v>
      </c>
      <c r="T21" s="44">
        <v>560</v>
      </c>
      <c r="U21" s="44">
        <v>352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99</v>
      </c>
      <c r="AC21" s="44">
        <v>4558</v>
      </c>
      <c r="AD21" s="44">
        <v>11409</v>
      </c>
      <c r="AE21" s="44">
        <v>3265</v>
      </c>
      <c r="AF21" s="44">
        <v>537</v>
      </c>
      <c r="AG21" s="44">
        <v>487</v>
      </c>
      <c r="AH21" s="44">
        <v>3</v>
      </c>
      <c r="AI21" s="44">
        <v>21</v>
      </c>
      <c r="AJ21" s="44">
        <v>3892</v>
      </c>
      <c r="AK21" s="44">
        <v>251</v>
      </c>
      <c r="AL21" s="44">
        <v>2607</v>
      </c>
      <c r="AM21" s="44">
        <v>71</v>
      </c>
      <c r="AN21" s="44">
        <v>429</v>
      </c>
      <c r="AO21" s="44">
        <v>210</v>
      </c>
      <c r="AP21" s="44">
        <v>66</v>
      </c>
      <c r="AQ21" s="44">
        <v>18</v>
      </c>
      <c r="AR21" s="44">
        <v>360</v>
      </c>
      <c r="AS21" s="44">
        <v>594</v>
      </c>
      <c r="AT21" s="44">
        <v>23</v>
      </c>
      <c r="AU21" s="44">
        <v>1648</v>
      </c>
      <c r="AV21" s="44">
        <v>420</v>
      </c>
      <c r="AW21" s="44">
        <v>969</v>
      </c>
      <c r="AX21" s="44">
        <v>470</v>
      </c>
      <c r="AY21" s="44">
        <v>306</v>
      </c>
      <c r="AZ21" s="44">
        <v>5</v>
      </c>
      <c r="BA21" s="44">
        <v>2208</v>
      </c>
      <c r="BB21" s="44">
        <v>766</v>
      </c>
      <c r="BC21" s="44">
        <v>416</v>
      </c>
      <c r="BD21" s="44">
        <v>129</v>
      </c>
      <c r="BE21" s="44">
        <v>0</v>
      </c>
      <c r="BF21" s="44">
        <v>1</v>
      </c>
      <c r="BG21" s="44">
        <v>1</v>
      </c>
      <c r="BH21" s="44">
        <v>24</v>
      </c>
      <c r="BI21" s="44">
        <v>0</v>
      </c>
      <c r="BJ21" s="44">
        <v>0</v>
      </c>
      <c r="BK21" s="44">
        <v>30</v>
      </c>
      <c r="BL21" s="44">
        <v>0</v>
      </c>
      <c r="BM21" s="44">
        <v>85</v>
      </c>
      <c r="BN21" s="44">
        <v>23</v>
      </c>
      <c r="BO21" s="44">
        <v>0</v>
      </c>
      <c r="BP21" s="44">
        <v>2</v>
      </c>
      <c r="BQ21" s="44">
        <v>0</v>
      </c>
      <c r="BR21" s="44">
        <v>53</v>
      </c>
      <c r="BS21" s="44">
        <v>904</v>
      </c>
      <c r="BT21" s="44">
        <v>434</v>
      </c>
      <c r="BU21" s="44">
        <v>8928</v>
      </c>
      <c r="BV21" s="44">
        <v>58</v>
      </c>
      <c r="BW21" s="44">
        <v>95</v>
      </c>
      <c r="BX21" s="44">
        <v>1257</v>
      </c>
      <c r="BY21" s="44">
        <v>1784</v>
      </c>
      <c r="BZ21" s="44">
        <v>184</v>
      </c>
      <c r="CA21" s="44">
        <v>20</v>
      </c>
      <c r="CB21" s="44">
        <v>39</v>
      </c>
      <c r="CC21" s="44">
        <v>2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</row>
    <row r="22" spans="1:86" ht="12.75">
      <c r="A22" s="95" t="s">
        <v>115</v>
      </c>
      <c r="B22" s="44">
        <v>1</v>
      </c>
      <c r="C22" s="44">
        <v>0</v>
      </c>
      <c r="D22" s="44">
        <v>2</v>
      </c>
      <c r="E22" s="44">
        <v>4</v>
      </c>
      <c r="F22" s="44">
        <v>0</v>
      </c>
      <c r="G22" s="44">
        <v>1</v>
      </c>
      <c r="H22" s="44">
        <v>2</v>
      </c>
      <c r="I22" s="44">
        <v>1</v>
      </c>
      <c r="J22" s="44">
        <v>0</v>
      </c>
      <c r="K22" s="44">
        <v>11</v>
      </c>
      <c r="L22" s="44">
        <v>0</v>
      </c>
      <c r="M22" s="44">
        <v>48</v>
      </c>
      <c r="N22" s="44">
        <v>0</v>
      </c>
      <c r="O22" s="44">
        <v>39</v>
      </c>
      <c r="P22" s="44">
        <v>15</v>
      </c>
      <c r="Q22" s="44">
        <v>2</v>
      </c>
      <c r="R22" s="44">
        <v>0</v>
      </c>
      <c r="S22" s="44">
        <v>193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8553</v>
      </c>
      <c r="AD22" s="44">
        <v>23626</v>
      </c>
      <c r="AE22" s="44">
        <v>6491</v>
      </c>
      <c r="AF22" s="44">
        <v>1679</v>
      </c>
      <c r="AG22" s="44">
        <v>985</v>
      </c>
      <c r="AH22" s="44">
        <v>0</v>
      </c>
      <c r="AI22" s="44">
        <v>101</v>
      </c>
      <c r="AJ22" s="44">
        <v>445</v>
      </c>
      <c r="AK22" s="44">
        <v>261</v>
      </c>
      <c r="AL22" s="44">
        <v>2698</v>
      </c>
      <c r="AM22" s="44">
        <v>422</v>
      </c>
      <c r="AN22" s="44">
        <v>447</v>
      </c>
      <c r="AO22" s="44">
        <v>479</v>
      </c>
      <c r="AP22" s="44">
        <v>12</v>
      </c>
      <c r="AQ22" s="44">
        <v>15</v>
      </c>
      <c r="AR22" s="44">
        <v>0</v>
      </c>
      <c r="AS22" s="44">
        <v>2407</v>
      </c>
      <c r="AT22" s="44">
        <v>107</v>
      </c>
      <c r="AU22" s="44">
        <v>5085</v>
      </c>
      <c r="AV22" s="44">
        <v>2050</v>
      </c>
      <c r="AW22" s="44">
        <v>2127</v>
      </c>
      <c r="AX22" s="44">
        <v>1766</v>
      </c>
      <c r="AY22" s="44">
        <v>389</v>
      </c>
      <c r="AZ22" s="44">
        <v>0</v>
      </c>
      <c r="BA22" s="44">
        <v>4407</v>
      </c>
      <c r="BB22" s="44">
        <v>789</v>
      </c>
      <c r="BC22" s="44">
        <v>368</v>
      </c>
      <c r="BD22" s="44">
        <v>46</v>
      </c>
      <c r="BE22" s="44">
        <v>118</v>
      </c>
      <c r="BF22" s="44">
        <v>1</v>
      </c>
      <c r="BG22" s="44">
        <v>0</v>
      </c>
      <c r="BH22" s="44">
        <v>1</v>
      </c>
      <c r="BI22" s="44">
        <v>0</v>
      </c>
      <c r="BJ22" s="44">
        <v>1</v>
      </c>
      <c r="BK22" s="44">
        <v>1</v>
      </c>
      <c r="BL22" s="44">
        <v>0</v>
      </c>
      <c r="BM22" s="44">
        <v>1</v>
      </c>
      <c r="BN22" s="44">
        <v>0</v>
      </c>
      <c r="BO22" s="44">
        <v>0</v>
      </c>
      <c r="BP22" s="44">
        <v>24683</v>
      </c>
      <c r="BQ22" s="44">
        <v>0</v>
      </c>
      <c r="BR22" s="44">
        <v>30</v>
      </c>
      <c r="BS22" s="44">
        <v>284</v>
      </c>
      <c r="BT22" s="44">
        <v>72</v>
      </c>
      <c r="BU22" s="44">
        <v>427</v>
      </c>
      <c r="BV22" s="44">
        <v>9</v>
      </c>
      <c r="BW22" s="44">
        <v>37</v>
      </c>
      <c r="BX22" s="44">
        <v>670</v>
      </c>
      <c r="BY22" s="44">
        <v>0</v>
      </c>
      <c r="BZ22" s="44">
        <v>33</v>
      </c>
      <c r="CA22" s="44">
        <v>37</v>
      </c>
      <c r="CB22" s="44">
        <v>0</v>
      </c>
      <c r="CC22" s="44">
        <v>5</v>
      </c>
      <c r="CD22" s="44">
        <v>373</v>
      </c>
      <c r="CE22" s="44">
        <v>74</v>
      </c>
      <c r="CF22" s="44">
        <v>29</v>
      </c>
      <c r="CG22" s="44">
        <v>341</v>
      </c>
      <c r="CH22" s="44">
        <v>148</v>
      </c>
    </row>
    <row r="23" spans="1:86" ht="12.75">
      <c r="A23" s="95" t="s">
        <v>3</v>
      </c>
      <c r="B23" s="44">
        <v>43</v>
      </c>
      <c r="C23" s="44">
        <v>0</v>
      </c>
      <c r="D23" s="44">
        <v>4</v>
      </c>
      <c r="E23" s="44">
        <v>0</v>
      </c>
      <c r="F23" s="44">
        <v>0</v>
      </c>
      <c r="G23" s="44">
        <v>427</v>
      </c>
      <c r="H23" s="44">
        <v>23</v>
      </c>
      <c r="I23" s="44">
        <v>2</v>
      </c>
      <c r="J23" s="44">
        <v>0</v>
      </c>
      <c r="K23" s="44">
        <v>976</v>
      </c>
      <c r="L23" s="44">
        <v>214</v>
      </c>
      <c r="M23" s="44">
        <v>1099</v>
      </c>
      <c r="N23" s="44">
        <v>257</v>
      </c>
      <c r="O23" s="44">
        <v>2127</v>
      </c>
      <c r="P23" s="44">
        <v>553</v>
      </c>
      <c r="Q23" s="44">
        <v>293</v>
      </c>
      <c r="R23" s="44">
        <v>552</v>
      </c>
      <c r="S23" s="44">
        <v>4944</v>
      </c>
      <c r="T23" s="44">
        <v>303</v>
      </c>
      <c r="U23" s="44">
        <v>1696</v>
      </c>
      <c r="V23" s="44">
        <v>14</v>
      </c>
      <c r="W23" s="44">
        <v>68</v>
      </c>
      <c r="X23" s="44">
        <v>0</v>
      </c>
      <c r="Y23" s="44">
        <v>0</v>
      </c>
      <c r="Z23" s="44">
        <v>51688</v>
      </c>
      <c r="AA23" s="44">
        <v>0</v>
      </c>
      <c r="AB23" s="44">
        <v>5543</v>
      </c>
      <c r="AC23" s="44">
        <v>95109</v>
      </c>
      <c r="AD23" s="44">
        <v>183349</v>
      </c>
      <c r="AE23" s="44">
        <v>80750</v>
      </c>
      <c r="AF23" s="44">
        <v>14557</v>
      </c>
      <c r="AG23" s="44">
        <v>8653</v>
      </c>
      <c r="AH23" s="44">
        <v>36</v>
      </c>
      <c r="AI23" s="44">
        <v>882</v>
      </c>
      <c r="AJ23" s="44">
        <v>43400</v>
      </c>
      <c r="AK23" s="44">
        <v>5510</v>
      </c>
      <c r="AL23" s="44">
        <v>63549</v>
      </c>
      <c r="AM23" s="44">
        <v>9391</v>
      </c>
      <c r="AN23" s="44">
        <v>9614</v>
      </c>
      <c r="AO23" s="44">
        <v>5545</v>
      </c>
      <c r="AP23" s="44">
        <v>566</v>
      </c>
      <c r="AQ23" s="44">
        <v>495</v>
      </c>
      <c r="AR23" s="44">
        <v>6568</v>
      </c>
      <c r="AS23" s="44">
        <v>24670</v>
      </c>
      <c r="AT23" s="44">
        <v>914</v>
      </c>
      <c r="AU23" s="44">
        <v>45758</v>
      </c>
      <c r="AV23" s="44">
        <v>12361</v>
      </c>
      <c r="AW23" s="44">
        <v>21338</v>
      </c>
      <c r="AX23" s="44">
        <v>10174</v>
      </c>
      <c r="AY23" s="44">
        <v>8198</v>
      </c>
      <c r="AZ23" s="44">
        <v>86</v>
      </c>
      <c r="BA23" s="44">
        <v>44424</v>
      </c>
      <c r="BB23" s="44">
        <v>11947</v>
      </c>
      <c r="BC23" s="44">
        <v>5357</v>
      </c>
      <c r="BD23" s="44">
        <v>651</v>
      </c>
      <c r="BE23" s="44">
        <v>5975</v>
      </c>
      <c r="BF23" s="44">
        <v>135328</v>
      </c>
      <c r="BG23" s="44">
        <v>116858</v>
      </c>
      <c r="BH23" s="44">
        <v>466121</v>
      </c>
      <c r="BI23" s="44">
        <v>3120</v>
      </c>
      <c r="BJ23" s="44">
        <v>9</v>
      </c>
      <c r="BK23" s="44">
        <v>1417</v>
      </c>
      <c r="BL23" s="44">
        <v>13658</v>
      </c>
      <c r="BM23" s="44">
        <v>20676</v>
      </c>
      <c r="BN23" s="44">
        <v>64542</v>
      </c>
      <c r="BO23" s="44">
        <v>40293</v>
      </c>
      <c r="BP23" s="44">
        <v>2236</v>
      </c>
      <c r="BQ23" s="44">
        <v>44495</v>
      </c>
      <c r="BR23" s="44">
        <v>1005</v>
      </c>
      <c r="BS23" s="44">
        <v>13759</v>
      </c>
      <c r="BT23" s="44">
        <v>3163</v>
      </c>
      <c r="BU23" s="44">
        <v>14079</v>
      </c>
      <c r="BV23" s="44">
        <v>2649</v>
      </c>
      <c r="BW23" s="44">
        <v>4968</v>
      </c>
      <c r="BX23" s="44">
        <v>19665</v>
      </c>
      <c r="BY23" s="44">
        <v>2580</v>
      </c>
      <c r="BZ23" s="44">
        <v>1018</v>
      </c>
      <c r="CA23" s="44">
        <v>317</v>
      </c>
      <c r="CB23" s="44">
        <v>142</v>
      </c>
      <c r="CC23" s="44">
        <v>84</v>
      </c>
      <c r="CD23" s="44">
        <v>1110</v>
      </c>
      <c r="CE23" s="44">
        <v>647</v>
      </c>
      <c r="CF23" s="44">
        <v>77</v>
      </c>
      <c r="CG23" s="44">
        <v>1158</v>
      </c>
      <c r="CH23" s="44">
        <v>562</v>
      </c>
    </row>
    <row r="24" spans="1:86" ht="12.75">
      <c r="A24" s="95" t="s">
        <v>116</v>
      </c>
      <c r="B24" s="44">
        <v>4</v>
      </c>
      <c r="C24" s="44">
        <v>42</v>
      </c>
      <c r="D24" s="44">
        <v>1</v>
      </c>
      <c r="E24" s="44">
        <v>0</v>
      </c>
      <c r="F24" s="44">
        <v>0</v>
      </c>
      <c r="G24" s="44">
        <v>97</v>
      </c>
      <c r="H24" s="44">
        <v>43</v>
      </c>
      <c r="I24" s="44">
        <v>1</v>
      </c>
      <c r="J24" s="44">
        <v>14</v>
      </c>
      <c r="K24" s="44">
        <v>176</v>
      </c>
      <c r="L24" s="44">
        <v>187</v>
      </c>
      <c r="M24" s="44">
        <v>195</v>
      </c>
      <c r="N24" s="44">
        <v>183</v>
      </c>
      <c r="O24" s="44">
        <v>906</v>
      </c>
      <c r="P24" s="44">
        <v>192</v>
      </c>
      <c r="Q24" s="44">
        <v>136</v>
      </c>
      <c r="R24" s="44">
        <v>56</v>
      </c>
      <c r="S24" s="44">
        <v>585</v>
      </c>
      <c r="T24" s="44">
        <v>189</v>
      </c>
      <c r="U24" s="44">
        <v>531</v>
      </c>
      <c r="V24" s="44">
        <v>0</v>
      </c>
      <c r="W24" s="44">
        <v>1</v>
      </c>
      <c r="X24" s="44">
        <v>0</v>
      </c>
      <c r="Y24" s="44">
        <v>0</v>
      </c>
      <c r="Z24" s="44">
        <v>23326</v>
      </c>
      <c r="AA24" s="44">
        <v>0</v>
      </c>
      <c r="AB24" s="44">
        <v>1000</v>
      </c>
      <c r="AC24" s="44">
        <v>83765</v>
      </c>
      <c r="AD24" s="44">
        <v>123831</v>
      </c>
      <c r="AE24" s="44">
        <v>58174</v>
      </c>
      <c r="AF24" s="44">
        <v>14248</v>
      </c>
      <c r="AG24" s="44">
        <v>13574</v>
      </c>
      <c r="AH24" s="44">
        <v>510</v>
      </c>
      <c r="AI24" s="44">
        <v>641</v>
      </c>
      <c r="AJ24" s="44">
        <v>8132</v>
      </c>
      <c r="AK24" s="44">
        <v>3448</v>
      </c>
      <c r="AL24" s="44">
        <v>41823</v>
      </c>
      <c r="AM24" s="44">
        <v>3803</v>
      </c>
      <c r="AN24" s="44">
        <v>5257</v>
      </c>
      <c r="AO24" s="44">
        <v>5721</v>
      </c>
      <c r="AP24" s="44">
        <v>167</v>
      </c>
      <c r="AQ24" s="44">
        <v>220</v>
      </c>
      <c r="AR24" s="44">
        <v>658</v>
      </c>
      <c r="AS24" s="44">
        <v>6728</v>
      </c>
      <c r="AT24" s="44">
        <v>429</v>
      </c>
      <c r="AU24" s="44">
        <v>8236</v>
      </c>
      <c r="AV24" s="44">
        <v>6596</v>
      </c>
      <c r="AW24" s="44">
        <v>3927</v>
      </c>
      <c r="AX24" s="44">
        <v>4629</v>
      </c>
      <c r="AY24" s="44">
        <v>598</v>
      </c>
      <c r="AZ24" s="44">
        <v>2</v>
      </c>
      <c r="BA24" s="44">
        <v>3620</v>
      </c>
      <c r="BB24" s="44">
        <v>2658</v>
      </c>
      <c r="BC24" s="44">
        <v>967</v>
      </c>
      <c r="BD24" s="44">
        <v>166</v>
      </c>
      <c r="BE24" s="44">
        <v>408</v>
      </c>
      <c r="BF24" s="44">
        <v>86036</v>
      </c>
      <c r="BG24" s="44">
        <v>63125</v>
      </c>
      <c r="BH24" s="44">
        <v>439040</v>
      </c>
      <c r="BI24" s="44">
        <v>1839</v>
      </c>
      <c r="BJ24" s="44">
        <v>0</v>
      </c>
      <c r="BK24" s="44">
        <v>0</v>
      </c>
      <c r="BL24" s="44">
        <v>9801</v>
      </c>
      <c r="BM24" s="44">
        <v>34663</v>
      </c>
      <c r="BN24" s="44">
        <v>106371</v>
      </c>
      <c r="BO24" s="44">
        <v>61007</v>
      </c>
      <c r="BP24" s="44">
        <v>15</v>
      </c>
      <c r="BQ24" s="44">
        <v>2580</v>
      </c>
      <c r="BR24" s="44">
        <v>498</v>
      </c>
      <c r="BS24" s="44">
        <v>7526</v>
      </c>
      <c r="BT24" s="44">
        <v>177</v>
      </c>
      <c r="BU24" s="44">
        <v>1175</v>
      </c>
      <c r="BV24" s="44">
        <v>286</v>
      </c>
      <c r="BW24" s="44">
        <v>893</v>
      </c>
      <c r="BX24" s="44">
        <v>2314</v>
      </c>
      <c r="BY24" s="44">
        <v>18</v>
      </c>
      <c r="BZ24" s="44">
        <v>273</v>
      </c>
      <c r="CA24" s="44">
        <v>55</v>
      </c>
      <c r="CB24" s="44">
        <v>8</v>
      </c>
      <c r="CC24" s="44">
        <v>1</v>
      </c>
      <c r="CD24" s="44">
        <v>855</v>
      </c>
      <c r="CE24" s="44">
        <v>294</v>
      </c>
      <c r="CF24" s="44">
        <v>94</v>
      </c>
      <c r="CG24" s="44">
        <v>822</v>
      </c>
      <c r="CH24" s="44">
        <v>278</v>
      </c>
    </row>
    <row r="25" spans="1:86" ht="12.75">
      <c r="A25" s="95" t="s">
        <v>119</v>
      </c>
      <c r="B25" s="44">
        <v>3</v>
      </c>
      <c r="C25" s="44">
        <v>0</v>
      </c>
      <c r="D25" s="44">
        <v>0</v>
      </c>
      <c r="E25" s="44">
        <v>0</v>
      </c>
      <c r="F25" s="44">
        <v>0</v>
      </c>
      <c r="G25" s="44">
        <v>77</v>
      </c>
      <c r="H25" s="44">
        <v>0</v>
      </c>
      <c r="I25" s="44">
        <v>0</v>
      </c>
      <c r="J25" s="44">
        <v>0</v>
      </c>
      <c r="K25" s="44">
        <v>34</v>
      </c>
      <c r="L25" s="44">
        <v>0</v>
      </c>
      <c r="M25" s="44">
        <v>11</v>
      </c>
      <c r="N25" s="44">
        <v>1</v>
      </c>
      <c r="O25" s="44">
        <v>73</v>
      </c>
      <c r="P25" s="44">
        <v>4</v>
      </c>
      <c r="Q25" s="44">
        <v>1</v>
      </c>
      <c r="R25" s="44">
        <v>3</v>
      </c>
      <c r="S25" s="44">
        <v>211</v>
      </c>
      <c r="T25" s="44">
        <v>1</v>
      </c>
      <c r="U25" s="44">
        <v>97</v>
      </c>
      <c r="V25" s="44">
        <v>2</v>
      </c>
      <c r="W25" s="44">
        <v>7</v>
      </c>
      <c r="X25" s="44">
        <v>0</v>
      </c>
      <c r="Y25" s="44">
        <v>0</v>
      </c>
      <c r="Z25" s="44">
        <v>0</v>
      </c>
      <c r="AA25" s="44">
        <v>0</v>
      </c>
      <c r="AB25" s="44">
        <v>166</v>
      </c>
      <c r="AC25" s="44">
        <v>4809</v>
      </c>
      <c r="AD25" s="44">
        <v>9753</v>
      </c>
      <c r="AE25" s="44">
        <v>4478</v>
      </c>
      <c r="AF25" s="44">
        <v>540</v>
      </c>
      <c r="AG25" s="44">
        <v>406</v>
      </c>
      <c r="AH25" s="44">
        <v>36</v>
      </c>
      <c r="AI25" s="44">
        <v>23</v>
      </c>
      <c r="AJ25" s="44">
        <v>2323</v>
      </c>
      <c r="AK25" s="44">
        <v>296</v>
      </c>
      <c r="AL25" s="44">
        <v>430</v>
      </c>
      <c r="AM25" s="44">
        <v>47</v>
      </c>
      <c r="AN25" s="44">
        <v>260</v>
      </c>
      <c r="AO25" s="44">
        <v>249</v>
      </c>
      <c r="AP25" s="44">
        <v>55</v>
      </c>
      <c r="AQ25" s="44">
        <v>13</v>
      </c>
      <c r="AR25" s="44">
        <v>1</v>
      </c>
      <c r="AS25" s="44">
        <v>1724</v>
      </c>
      <c r="AT25" s="44">
        <v>129</v>
      </c>
      <c r="AU25" s="44">
        <v>1434</v>
      </c>
      <c r="AV25" s="44">
        <v>272</v>
      </c>
      <c r="AW25" s="44">
        <v>1142</v>
      </c>
      <c r="AX25" s="44">
        <v>136</v>
      </c>
      <c r="AY25" s="44">
        <v>203</v>
      </c>
      <c r="AZ25" s="44">
        <v>2</v>
      </c>
      <c r="BA25" s="44">
        <v>16082</v>
      </c>
      <c r="BB25" s="44">
        <v>425</v>
      </c>
      <c r="BC25" s="44">
        <v>84</v>
      </c>
      <c r="BD25" s="44">
        <v>9</v>
      </c>
      <c r="BE25" s="44">
        <v>0</v>
      </c>
      <c r="BF25" s="44">
        <v>1</v>
      </c>
      <c r="BG25" s="44">
        <v>124</v>
      </c>
      <c r="BH25" s="44">
        <v>163</v>
      </c>
      <c r="BI25" s="44">
        <v>2</v>
      </c>
      <c r="BJ25" s="44">
        <v>2</v>
      </c>
      <c r="BK25" s="44">
        <v>253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66</v>
      </c>
      <c r="BT25" s="44">
        <v>0</v>
      </c>
      <c r="BU25" s="44">
        <v>7</v>
      </c>
      <c r="BV25" s="44">
        <v>0</v>
      </c>
      <c r="BW25" s="44">
        <v>0</v>
      </c>
      <c r="BX25" s="44">
        <v>0</v>
      </c>
      <c r="BY25" s="44">
        <v>0</v>
      </c>
      <c r="BZ25" s="44">
        <v>31</v>
      </c>
      <c r="CA25" s="44">
        <v>4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</row>
    <row r="26" spans="1:86" ht="12.75">
      <c r="A26" s="95" t="s">
        <v>99</v>
      </c>
      <c r="B26" s="44">
        <v>186</v>
      </c>
      <c r="C26" s="44">
        <v>0</v>
      </c>
      <c r="D26" s="44">
        <v>1</v>
      </c>
      <c r="E26" s="44">
        <v>0</v>
      </c>
      <c r="F26" s="44">
        <v>1</v>
      </c>
      <c r="G26" s="44">
        <v>1218</v>
      </c>
      <c r="H26" s="44">
        <v>1</v>
      </c>
      <c r="I26" s="44">
        <v>4</v>
      </c>
      <c r="J26" s="44">
        <v>4</v>
      </c>
      <c r="K26" s="44">
        <v>5482</v>
      </c>
      <c r="L26" s="44">
        <v>169</v>
      </c>
      <c r="M26" s="44">
        <v>9037</v>
      </c>
      <c r="N26" s="44">
        <v>178</v>
      </c>
      <c r="O26" s="44">
        <v>1409</v>
      </c>
      <c r="P26" s="44">
        <v>873</v>
      </c>
      <c r="Q26" s="44">
        <v>170</v>
      </c>
      <c r="R26" s="44">
        <v>943</v>
      </c>
      <c r="S26" s="44">
        <v>1828</v>
      </c>
      <c r="T26" s="44">
        <v>558</v>
      </c>
      <c r="U26" s="44">
        <v>14367</v>
      </c>
      <c r="V26" s="44">
        <v>24238</v>
      </c>
      <c r="W26" s="44">
        <v>0</v>
      </c>
      <c r="X26" s="44">
        <v>0</v>
      </c>
      <c r="Y26" s="44">
        <v>0</v>
      </c>
      <c r="Z26" s="44">
        <v>81</v>
      </c>
      <c r="AA26" s="44">
        <v>0</v>
      </c>
      <c r="AB26" s="44">
        <v>11116</v>
      </c>
      <c r="AC26" s="44">
        <v>7643</v>
      </c>
      <c r="AD26" s="44">
        <v>9825</v>
      </c>
      <c r="AE26" s="44">
        <v>4559</v>
      </c>
      <c r="AF26" s="44">
        <v>857</v>
      </c>
      <c r="AG26" s="44">
        <v>864</v>
      </c>
      <c r="AH26" s="44">
        <v>29</v>
      </c>
      <c r="AI26" s="44">
        <v>34</v>
      </c>
      <c r="AJ26" s="44">
        <v>4202</v>
      </c>
      <c r="AK26" s="44">
        <v>424</v>
      </c>
      <c r="AL26" s="44">
        <v>1079</v>
      </c>
      <c r="AM26" s="44">
        <v>74</v>
      </c>
      <c r="AN26" s="44">
        <v>1236</v>
      </c>
      <c r="AO26" s="44">
        <v>438</v>
      </c>
      <c r="AP26" s="44">
        <v>32</v>
      </c>
      <c r="AQ26" s="44">
        <v>42</v>
      </c>
      <c r="AR26" s="44">
        <v>546</v>
      </c>
      <c r="AS26" s="44">
        <v>1592</v>
      </c>
      <c r="AT26" s="44">
        <v>15</v>
      </c>
      <c r="AU26" s="44">
        <v>1715</v>
      </c>
      <c r="AV26" s="44">
        <v>44</v>
      </c>
      <c r="AW26" s="44">
        <v>1123</v>
      </c>
      <c r="AX26" s="44">
        <v>275</v>
      </c>
      <c r="AY26" s="44">
        <v>209</v>
      </c>
      <c r="AZ26" s="44">
        <v>9</v>
      </c>
      <c r="BA26" s="44">
        <v>4318</v>
      </c>
      <c r="BB26" s="44">
        <v>556</v>
      </c>
      <c r="BC26" s="44">
        <v>229</v>
      </c>
      <c r="BD26" s="44">
        <v>76</v>
      </c>
      <c r="BE26" s="44">
        <v>0</v>
      </c>
      <c r="BF26" s="44">
        <v>47995</v>
      </c>
      <c r="BG26" s="44">
        <v>29757</v>
      </c>
      <c r="BH26" s="44">
        <v>156404</v>
      </c>
      <c r="BI26" s="44">
        <v>233</v>
      </c>
      <c r="BJ26" s="44">
        <v>0</v>
      </c>
      <c r="BK26" s="44">
        <v>2146</v>
      </c>
      <c r="BL26" s="44">
        <v>19469</v>
      </c>
      <c r="BM26" s="44">
        <v>71241</v>
      </c>
      <c r="BN26" s="44">
        <v>23866</v>
      </c>
      <c r="BO26" s="44">
        <v>4225</v>
      </c>
      <c r="BP26" s="44">
        <v>0</v>
      </c>
      <c r="BQ26" s="44">
        <v>41763</v>
      </c>
      <c r="BR26" s="44">
        <v>6</v>
      </c>
      <c r="BS26" s="44">
        <v>261</v>
      </c>
      <c r="BT26" s="44">
        <v>9</v>
      </c>
      <c r="BU26" s="44">
        <v>385</v>
      </c>
      <c r="BV26" s="44">
        <v>0</v>
      </c>
      <c r="BW26" s="44">
        <v>0</v>
      </c>
      <c r="BX26" s="44">
        <v>2</v>
      </c>
      <c r="BY26" s="44">
        <v>112</v>
      </c>
      <c r="BZ26" s="44">
        <v>22</v>
      </c>
      <c r="CA26" s="44">
        <v>8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</row>
    <row r="27" spans="1:86" ht="12.75">
      <c r="A27" s="95" t="s">
        <v>114</v>
      </c>
      <c r="B27" s="44">
        <v>323</v>
      </c>
      <c r="C27" s="44">
        <v>6</v>
      </c>
      <c r="D27" s="44">
        <v>5</v>
      </c>
      <c r="E27" s="44">
        <v>9</v>
      </c>
      <c r="F27" s="44">
        <v>0</v>
      </c>
      <c r="G27" s="44">
        <v>2280</v>
      </c>
      <c r="H27" s="44">
        <v>15</v>
      </c>
      <c r="I27" s="44">
        <v>36</v>
      </c>
      <c r="J27" s="44">
        <v>0</v>
      </c>
      <c r="K27" s="44">
        <v>11116</v>
      </c>
      <c r="L27" s="44">
        <v>461</v>
      </c>
      <c r="M27" s="44">
        <v>18089</v>
      </c>
      <c r="N27" s="44">
        <v>505</v>
      </c>
      <c r="O27" s="44">
        <v>3475</v>
      </c>
      <c r="P27" s="44">
        <v>1327</v>
      </c>
      <c r="Q27" s="44">
        <v>162</v>
      </c>
      <c r="R27" s="44">
        <v>1768</v>
      </c>
      <c r="S27" s="44">
        <v>3640</v>
      </c>
      <c r="T27" s="44">
        <v>2353</v>
      </c>
      <c r="U27" s="44">
        <v>35779</v>
      </c>
      <c r="V27" s="44">
        <v>16422</v>
      </c>
      <c r="W27" s="44">
        <v>24</v>
      </c>
      <c r="X27" s="44">
        <v>0</v>
      </c>
      <c r="Y27" s="44">
        <v>0</v>
      </c>
      <c r="Z27" s="44">
        <v>0</v>
      </c>
      <c r="AA27" s="44">
        <v>0</v>
      </c>
      <c r="AB27" s="44">
        <v>78</v>
      </c>
      <c r="AC27" s="44">
        <v>5758</v>
      </c>
      <c r="AD27" s="44">
        <v>5340</v>
      </c>
      <c r="AE27" s="44">
        <v>3208</v>
      </c>
      <c r="AF27" s="44">
        <v>811</v>
      </c>
      <c r="AG27" s="44">
        <v>5545</v>
      </c>
      <c r="AH27" s="44">
        <v>108</v>
      </c>
      <c r="AI27" s="44">
        <v>28</v>
      </c>
      <c r="AJ27" s="44">
        <v>5924</v>
      </c>
      <c r="AK27" s="44">
        <v>438</v>
      </c>
      <c r="AL27" s="44">
        <v>2269</v>
      </c>
      <c r="AM27" s="44">
        <v>350</v>
      </c>
      <c r="AN27" s="44">
        <v>613</v>
      </c>
      <c r="AO27" s="44">
        <v>418</v>
      </c>
      <c r="AP27" s="44">
        <v>242</v>
      </c>
      <c r="AQ27" s="44">
        <v>109</v>
      </c>
      <c r="AR27" s="44">
        <v>32</v>
      </c>
      <c r="AS27" s="44">
        <v>4024</v>
      </c>
      <c r="AT27" s="44">
        <v>80</v>
      </c>
      <c r="AU27" s="44">
        <v>3899</v>
      </c>
      <c r="AV27" s="44">
        <v>800</v>
      </c>
      <c r="AW27" s="44">
        <v>2356</v>
      </c>
      <c r="AX27" s="44">
        <v>949</v>
      </c>
      <c r="AY27" s="44">
        <v>371</v>
      </c>
      <c r="AZ27" s="44">
        <v>17</v>
      </c>
      <c r="BA27" s="44">
        <v>18382</v>
      </c>
      <c r="BB27" s="44">
        <v>690</v>
      </c>
      <c r="BC27" s="44">
        <v>270</v>
      </c>
      <c r="BD27" s="44">
        <v>130</v>
      </c>
      <c r="BE27" s="44">
        <v>0</v>
      </c>
      <c r="BF27" s="44">
        <v>2792</v>
      </c>
      <c r="BG27" s="44">
        <v>8367</v>
      </c>
      <c r="BH27" s="44">
        <v>11033</v>
      </c>
      <c r="BI27" s="44">
        <v>431</v>
      </c>
      <c r="BJ27" s="44">
        <v>0</v>
      </c>
      <c r="BK27" s="44">
        <v>1116</v>
      </c>
      <c r="BL27" s="44">
        <v>11</v>
      </c>
      <c r="BM27" s="44">
        <v>13638</v>
      </c>
      <c r="BN27" s="44">
        <v>2</v>
      </c>
      <c r="BO27" s="44">
        <v>0</v>
      </c>
      <c r="BP27" s="44">
        <v>0</v>
      </c>
      <c r="BQ27" s="44">
        <v>0</v>
      </c>
      <c r="BR27" s="44">
        <v>13</v>
      </c>
      <c r="BS27" s="44">
        <v>396</v>
      </c>
      <c r="BT27" s="44">
        <v>46</v>
      </c>
      <c r="BU27" s="44">
        <v>739</v>
      </c>
      <c r="BV27" s="44">
        <v>0</v>
      </c>
      <c r="BW27" s="44">
        <v>0</v>
      </c>
      <c r="BX27" s="44">
        <v>49</v>
      </c>
      <c r="BY27" s="44">
        <v>3</v>
      </c>
      <c r="BZ27" s="44">
        <v>102</v>
      </c>
      <c r="CA27" s="44">
        <v>68</v>
      </c>
      <c r="CB27" s="44">
        <v>0</v>
      </c>
      <c r="CC27" s="44">
        <v>4</v>
      </c>
      <c r="CD27" s="44">
        <v>58</v>
      </c>
      <c r="CE27" s="44">
        <v>4</v>
      </c>
      <c r="CF27" s="44">
        <v>1</v>
      </c>
      <c r="CG27" s="44">
        <v>17</v>
      </c>
      <c r="CH27" s="44">
        <v>42</v>
      </c>
    </row>
    <row r="28" spans="1:86" ht="12.75">
      <c r="A28" s="95" t="s">
        <v>110</v>
      </c>
      <c r="B28" s="44">
        <v>24</v>
      </c>
      <c r="C28" s="44">
        <v>0</v>
      </c>
      <c r="D28" s="44">
        <v>2</v>
      </c>
      <c r="E28" s="44">
        <v>0</v>
      </c>
      <c r="F28" s="44">
        <v>0</v>
      </c>
      <c r="G28" s="44">
        <v>136</v>
      </c>
      <c r="H28" s="44">
        <v>13</v>
      </c>
      <c r="I28" s="44">
        <v>0</v>
      </c>
      <c r="J28" s="44">
        <v>0</v>
      </c>
      <c r="K28" s="44">
        <v>157</v>
      </c>
      <c r="L28" s="44">
        <v>6</v>
      </c>
      <c r="M28" s="44">
        <v>386</v>
      </c>
      <c r="N28" s="44">
        <v>34</v>
      </c>
      <c r="O28" s="44">
        <v>96</v>
      </c>
      <c r="P28" s="44">
        <v>126</v>
      </c>
      <c r="Q28" s="44">
        <v>8</v>
      </c>
      <c r="R28" s="44">
        <v>60</v>
      </c>
      <c r="S28" s="44">
        <v>29</v>
      </c>
      <c r="T28" s="44">
        <v>89</v>
      </c>
      <c r="U28" s="44">
        <v>641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14</v>
      </c>
      <c r="AT28" s="44">
        <v>0</v>
      </c>
      <c r="AU28" s="44">
        <v>24</v>
      </c>
      <c r="AV28" s="44">
        <v>0</v>
      </c>
      <c r="AW28" s="44">
        <v>59</v>
      </c>
      <c r="AX28" s="44">
        <v>0</v>
      </c>
      <c r="AY28" s="44">
        <v>18</v>
      </c>
      <c r="AZ28" s="44">
        <v>13</v>
      </c>
      <c r="BA28" s="44">
        <v>206</v>
      </c>
      <c r="BB28" s="44">
        <v>17</v>
      </c>
      <c r="BC28" s="44">
        <v>0</v>
      </c>
      <c r="BD28" s="44">
        <v>3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1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1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</row>
    <row r="29" spans="1:86" ht="12.75">
      <c r="A29" s="95" t="s">
        <v>286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12690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</row>
    <row r="30" spans="1:86" ht="12.75">
      <c r="A30" s="95" t="s">
        <v>111</v>
      </c>
      <c r="B30" s="44">
        <v>16</v>
      </c>
      <c r="C30" s="44">
        <v>110</v>
      </c>
      <c r="D30" s="44">
        <v>98</v>
      </c>
      <c r="E30" s="44">
        <v>7</v>
      </c>
      <c r="F30" s="44">
        <v>14</v>
      </c>
      <c r="G30" s="44">
        <v>119</v>
      </c>
      <c r="H30" s="44">
        <v>404</v>
      </c>
      <c r="I30" s="44">
        <v>19</v>
      </c>
      <c r="J30" s="44">
        <v>1</v>
      </c>
      <c r="K30" s="44">
        <v>87</v>
      </c>
      <c r="L30" s="44">
        <v>149</v>
      </c>
      <c r="M30" s="44">
        <v>108</v>
      </c>
      <c r="N30" s="44">
        <v>425</v>
      </c>
      <c r="O30" s="44">
        <v>204</v>
      </c>
      <c r="P30" s="44">
        <v>345</v>
      </c>
      <c r="Q30" s="44">
        <v>68</v>
      </c>
      <c r="R30" s="44">
        <v>20</v>
      </c>
      <c r="S30" s="44">
        <v>168</v>
      </c>
      <c r="T30" s="44">
        <v>337</v>
      </c>
      <c r="U30" s="44">
        <v>92</v>
      </c>
      <c r="V30" s="44">
        <v>0</v>
      </c>
      <c r="W30" s="44">
        <v>9</v>
      </c>
      <c r="X30" s="44">
        <v>1</v>
      </c>
      <c r="Y30" s="44">
        <v>0</v>
      </c>
      <c r="Z30" s="44">
        <v>0</v>
      </c>
      <c r="AA30" s="44">
        <v>0</v>
      </c>
      <c r="AB30" s="44">
        <v>354</v>
      </c>
      <c r="AC30" s="44">
        <v>1419</v>
      </c>
      <c r="AD30" s="44">
        <v>181</v>
      </c>
      <c r="AE30" s="44">
        <v>264</v>
      </c>
      <c r="AF30" s="44">
        <v>86</v>
      </c>
      <c r="AG30" s="44">
        <v>61</v>
      </c>
      <c r="AH30" s="44">
        <v>103</v>
      </c>
      <c r="AI30" s="44">
        <v>5</v>
      </c>
      <c r="AJ30" s="44">
        <v>1183</v>
      </c>
      <c r="AK30" s="44">
        <v>0</v>
      </c>
      <c r="AL30" s="44">
        <v>414</v>
      </c>
      <c r="AM30" s="44">
        <v>86</v>
      </c>
      <c r="AN30" s="44">
        <v>60</v>
      </c>
      <c r="AO30" s="44">
        <v>391</v>
      </c>
      <c r="AP30" s="44">
        <v>13</v>
      </c>
      <c r="AQ30" s="44">
        <v>12</v>
      </c>
      <c r="AR30" s="44">
        <v>424</v>
      </c>
      <c r="AS30" s="44">
        <v>50</v>
      </c>
      <c r="AT30" s="44">
        <v>1</v>
      </c>
      <c r="AU30" s="44">
        <v>48</v>
      </c>
      <c r="AV30" s="44">
        <v>0</v>
      </c>
      <c r="AW30" s="44">
        <v>8</v>
      </c>
      <c r="AX30" s="44">
        <v>17</v>
      </c>
      <c r="AY30" s="44">
        <v>1</v>
      </c>
      <c r="AZ30" s="44">
        <v>1</v>
      </c>
      <c r="BA30" s="44">
        <v>3149</v>
      </c>
      <c r="BB30" s="44">
        <v>43</v>
      </c>
      <c r="BC30" s="44">
        <v>13</v>
      </c>
      <c r="BD30" s="44">
        <v>3</v>
      </c>
      <c r="BE30" s="44">
        <v>0</v>
      </c>
      <c r="BF30" s="44">
        <v>3</v>
      </c>
      <c r="BG30" s="44">
        <v>0</v>
      </c>
      <c r="BH30" s="44">
        <v>32</v>
      </c>
      <c r="BI30" s="44">
        <v>8</v>
      </c>
      <c r="BJ30" s="44">
        <v>0</v>
      </c>
      <c r="BK30" s="44">
        <v>1</v>
      </c>
      <c r="BL30" s="44">
        <v>0</v>
      </c>
      <c r="BM30" s="44">
        <v>39</v>
      </c>
      <c r="BN30" s="44">
        <v>0</v>
      </c>
      <c r="BO30" s="44">
        <v>0</v>
      </c>
      <c r="BP30" s="44">
        <v>0</v>
      </c>
      <c r="BQ30" s="44">
        <v>2</v>
      </c>
      <c r="BR30" s="44">
        <v>1</v>
      </c>
      <c r="BS30" s="44">
        <v>77</v>
      </c>
      <c r="BT30" s="44">
        <v>0</v>
      </c>
      <c r="BU30" s="44">
        <v>115</v>
      </c>
      <c r="BV30" s="44">
        <v>0</v>
      </c>
      <c r="BW30" s="44">
        <v>0</v>
      </c>
      <c r="BX30" s="44">
        <v>0</v>
      </c>
      <c r="BY30" s="44">
        <v>6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</row>
    <row r="31" spans="1:86" ht="12.75">
      <c r="A31" s="95" t="s">
        <v>287</v>
      </c>
      <c r="B31" s="44">
        <v>6</v>
      </c>
      <c r="C31" s="44">
        <v>110</v>
      </c>
      <c r="D31" s="44">
        <v>93</v>
      </c>
      <c r="E31" s="44">
        <v>1</v>
      </c>
      <c r="F31" s="44">
        <v>14</v>
      </c>
      <c r="G31" s="44">
        <v>75</v>
      </c>
      <c r="H31" s="44">
        <v>377</v>
      </c>
      <c r="I31" s="44">
        <v>7</v>
      </c>
      <c r="J31" s="44">
        <v>1</v>
      </c>
      <c r="K31" s="44">
        <v>30</v>
      </c>
      <c r="L31" s="44">
        <v>123</v>
      </c>
      <c r="M31" s="44">
        <v>45</v>
      </c>
      <c r="N31" s="44">
        <v>286</v>
      </c>
      <c r="O31" s="44">
        <v>202</v>
      </c>
      <c r="P31" s="44">
        <v>197</v>
      </c>
      <c r="Q31" s="44">
        <v>62</v>
      </c>
      <c r="R31" s="44">
        <v>13</v>
      </c>
      <c r="S31" s="44">
        <v>142</v>
      </c>
      <c r="T31" s="44">
        <v>215</v>
      </c>
      <c r="U31" s="44">
        <v>12</v>
      </c>
      <c r="V31" s="44">
        <v>0</v>
      </c>
      <c r="W31" s="44">
        <v>9</v>
      </c>
      <c r="X31" s="44">
        <v>1</v>
      </c>
      <c r="Y31" s="44">
        <v>0</v>
      </c>
      <c r="Z31" s="44">
        <v>0</v>
      </c>
      <c r="AA31" s="44">
        <v>0</v>
      </c>
      <c r="AB31" s="44">
        <v>354</v>
      </c>
      <c r="AC31" s="44">
        <v>798</v>
      </c>
      <c r="AD31" s="44">
        <v>28</v>
      </c>
      <c r="AE31" s="44">
        <v>111</v>
      </c>
      <c r="AF31" s="44">
        <v>4</v>
      </c>
      <c r="AG31" s="44">
        <v>30</v>
      </c>
      <c r="AH31" s="44">
        <v>101</v>
      </c>
      <c r="AI31" s="44">
        <v>0</v>
      </c>
      <c r="AJ31" s="44">
        <v>208</v>
      </c>
      <c r="AK31" s="44">
        <v>0</v>
      </c>
      <c r="AL31" s="44">
        <v>16</v>
      </c>
      <c r="AM31" s="44">
        <v>0</v>
      </c>
      <c r="AN31" s="44">
        <v>24</v>
      </c>
      <c r="AO31" s="44">
        <v>361</v>
      </c>
      <c r="AP31" s="44">
        <v>10</v>
      </c>
      <c r="AQ31" s="44">
        <v>9</v>
      </c>
      <c r="AR31" s="44">
        <v>424</v>
      </c>
      <c r="AS31" s="44">
        <v>11</v>
      </c>
      <c r="AT31" s="44">
        <v>0</v>
      </c>
      <c r="AU31" s="44">
        <v>10</v>
      </c>
      <c r="AV31" s="44">
        <v>0</v>
      </c>
      <c r="AW31" s="44">
        <v>0</v>
      </c>
      <c r="AX31" s="44">
        <v>15</v>
      </c>
      <c r="AY31" s="44">
        <v>0</v>
      </c>
      <c r="AZ31" s="44">
        <v>1</v>
      </c>
      <c r="BA31" s="44">
        <v>225</v>
      </c>
      <c r="BB31" s="44">
        <v>30</v>
      </c>
      <c r="BC31" s="44">
        <v>1</v>
      </c>
      <c r="BD31" s="44">
        <v>2</v>
      </c>
      <c r="BE31" s="44">
        <v>0</v>
      </c>
      <c r="BF31" s="44">
        <v>0</v>
      </c>
      <c r="BG31" s="44">
        <v>0</v>
      </c>
      <c r="BH31" s="44">
        <v>30</v>
      </c>
      <c r="BI31" s="44">
        <v>0</v>
      </c>
      <c r="BJ31" s="44">
        <v>0</v>
      </c>
      <c r="BK31" s="44">
        <v>0</v>
      </c>
      <c r="BL31" s="44">
        <v>0</v>
      </c>
      <c r="BM31" s="44">
        <v>29</v>
      </c>
      <c r="BN31" s="44">
        <v>0</v>
      </c>
      <c r="BO31" s="44">
        <v>0</v>
      </c>
      <c r="BP31" s="44">
        <v>0</v>
      </c>
      <c r="BQ31" s="44">
        <v>0</v>
      </c>
      <c r="BR31" s="44">
        <v>1</v>
      </c>
      <c r="BS31" s="44">
        <v>57</v>
      </c>
      <c r="BT31" s="44">
        <v>0</v>
      </c>
      <c r="BU31" s="44">
        <v>9</v>
      </c>
      <c r="BV31" s="44">
        <v>0</v>
      </c>
      <c r="BW31" s="44">
        <v>0</v>
      </c>
      <c r="BX31" s="44">
        <v>0</v>
      </c>
      <c r="BY31" s="44">
        <v>2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</row>
    <row r="32" spans="1:86" ht="12.75">
      <c r="A32" s="95" t="s">
        <v>288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3</v>
      </c>
      <c r="M32" s="44">
        <v>0</v>
      </c>
      <c r="N32" s="44">
        <v>8</v>
      </c>
      <c r="O32" s="44">
        <v>2</v>
      </c>
      <c r="P32" s="44">
        <v>4</v>
      </c>
      <c r="Q32" s="44">
        <v>1</v>
      </c>
      <c r="R32" s="44">
        <v>1</v>
      </c>
      <c r="S32" s="44">
        <v>0</v>
      </c>
      <c r="T32" s="44">
        <v>100</v>
      </c>
      <c r="U32" s="44">
        <v>33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92</v>
      </c>
      <c r="AD32" s="44">
        <v>0</v>
      </c>
      <c r="AE32" s="44">
        <v>0</v>
      </c>
      <c r="AF32" s="44">
        <v>0</v>
      </c>
      <c r="AG32" s="44">
        <v>1</v>
      </c>
      <c r="AH32" s="44">
        <v>1</v>
      </c>
      <c r="AI32" s="44">
        <v>0</v>
      </c>
      <c r="AJ32" s="44">
        <v>5</v>
      </c>
      <c r="AK32" s="44">
        <v>0</v>
      </c>
      <c r="AL32" s="44">
        <v>2</v>
      </c>
      <c r="AM32" s="44">
        <v>0</v>
      </c>
      <c r="AN32" s="44">
        <v>1</v>
      </c>
      <c r="AO32" s="44">
        <v>0</v>
      </c>
      <c r="AP32" s="44">
        <v>0</v>
      </c>
      <c r="AQ32" s="44">
        <v>2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143</v>
      </c>
      <c r="BB32" s="44">
        <v>0</v>
      </c>
      <c r="BC32" s="44">
        <v>0</v>
      </c>
      <c r="BD32" s="44">
        <v>1</v>
      </c>
      <c r="BE32" s="44">
        <v>0</v>
      </c>
      <c r="BF32" s="44">
        <v>0</v>
      </c>
      <c r="BG32" s="44">
        <v>0</v>
      </c>
      <c r="BH32" s="44">
        <v>2</v>
      </c>
      <c r="BI32" s="44">
        <v>0</v>
      </c>
      <c r="BJ32" s="44">
        <v>0</v>
      </c>
      <c r="BK32" s="44">
        <v>0</v>
      </c>
      <c r="BL32" s="44">
        <v>0</v>
      </c>
      <c r="BM32" s="44">
        <v>1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4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</row>
    <row r="33" spans="1:86" ht="12.75">
      <c r="A33" s="95" t="s">
        <v>289</v>
      </c>
      <c r="B33" s="44">
        <v>10</v>
      </c>
      <c r="C33" s="44">
        <v>0</v>
      </c>
      <c r="D33" s="44">
        <v>5</v>
      </c>
      <c r="E33" s="44">
        <v>5</v>
      </c>
      <c r="F33" s="44">
        <v>0</v>
      </c>
      <c r="G33" s="44">
        <v>44</v>
      </c>
      <c r="H33" s="44">
        <v>27</v>
      </c>
      <c r="I33" s="44">
        <v>10</v>
      </c>
      <c r="J33" s="44">
        <v>0</v>
      </c>
      <c r="K33" s="44">
        <v>57</v>
      </c>
      <c r="L33" s="44">
        <v>19</v>
      </c>
      <c r="M33" s="44">
        <v>63</v>
      </c>
      <c r="N33" s="44">
        <v>129</v>
      </c>
      <c r="O33" s="44">
        <v>0</v>
      </c>
      <c r="P33" s="44">
        <v>144</v>
      </c>
      <c r="Q33" s="44">
        <v>5</v>
      </c>
      <c r="R33" s="44">
        <v>6</v>
      </c>
      <c r="S33" s="44">
        <v>26</v>
      </c>
      <c r="T33" s="44">
        <v>22</v>
      </c>
      <c r="U33" s="44">
        <v>47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529</v>
      </c>
      <c r="AD33" s="44">
        <v>153</v>
      </c>
      <c r="AE33" s="44">
        <v>153</v>
      </c>
      <c r="AF33" s="44">
        <v>82</v>
      </c>
      <c r="AG33" s="44">
        <v>30</v>
      </c>
      <c r="AH33" s="44">
        <v>1</v>
      </c>
      <c r="AI33" s="44">
        <v>5</v>
      </c>
      <c r="AJ33" s="44">
        <v>970</v>
      </c>
      <c r="AK33" s="44">
        <v>0</v>
      </c>
      <c r="AL33" s="44">
        <v>396</v>
      </c>
      <c r="AM33" s="44">
        <v>86</v>
      </c>
      <c r="AN33" s="44">
        <v>35</v>
      </c>
      <c r="AO33" s="44">
        <v>30</v>
      </c>
      <c r="AP33" s="44">
        <v>3</v>
      </c>
      <c r="AQ33" s="44">
        <v>1</v>
      </c>
      <c r="AR33" s="44">
        <v>0</v>
      </c>
      <c r="AS33" s="44">
        <v>37</v>
      </c>
      <c r="AT33" s="44">
        <v>1</v>
      </c>
      <c r="AU33" s="44">
        <v>31</v>
      </c>
      <c r="AV33" s="44">
        <v>0</v>
      </c>
      <c r="AW33" s="44">
        <v>8</v>
      </c>
      <c r="AX33" s="44">
        <v>2</v>
      </c>
      <c r="AY33" s="44">
        <v>1</v>
      </c>
      <c r="AZ33" s="44">
        <v>0</v>
      </c>
      <c r="BA33" s="44">
        <v>2679</v>
      </c>
      <c r="BB33" s="44">
        <v>10</v>
      </c>
      <c r="BC33" s="44">
        <v>12</v>
      </c>
      <c r="BD33" s="44">
        <v>0</v>
      </c>
      <c r="BE33" s="44">
        <v>0</v>
      </c>
      <c r="BF33" s="44">
        <v>3</v>
      </c>
      <c r="BG33" s="44">
        <v>0</v>
      </c>
      <c r="BH33" s="44">
        <v>0</v>
      </c>
      <c r="BI33" s="44">
        <v>8</v>
      </c>
      <c r="BJ33" s="44">
        <v>0</v>
      </c>
      <c r="BK33" s="44">
        <v>1</v>
      </c>
      <c r="BL33" s="44">
        <v>0</v>
      </c>
      <c r="BM33" s="44">
        <v>9</v>
      </c>
      <c r="BN33" s="44">
        <v>0</v>
      </c>
      <c r="BO33" s="44">
        <v>0</v>
      </c>
      <c r="BP33" s="44">
        <v>0</v>
      </c>
      <c r="BQ33" s="44">
        <v>2</v>
      </c>
      <c r="BR33" s="44">
        <v>0</v>
      </c>
      <c r="BS33" s="44">
        <v>20</v>
      </c>
      <c r="BT33" s="44">
        <v>0</v>
      </c>
      <c r="BU33" s="44">
        <v>102</v>
      </c>
      <c r="BV33" s="44">
        <v>0</v>
      </c>
      <c r="BW33" s="44">
        <v>0</v>
      </c>
      <c r="BX33" s="44">
        <v>0</v>
      </c>
      <c r="BY33" s="44">
        <v>4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</row>
    <row r="34" spans="1:86" ht="12.75">
      <c r="A34" s="95" t="s">
        <v>290</v>
      </c>
      <c r="B34" s="44">
        <v>0</v>
      </c>
      <c r="C34" s="44">
        <v>0</v>
      </c>
      <c r="D34" s="44">
        <v>0</v>
      </c>
      <c r="E34" s="44">
        <v>1</v>
      </c>
      <c r="F34" s="44">
        <v>0</v>
      </c>
      <c r="G34" s="44">
        <v>0</v>
      </c>
      <c r="H34" s="44">
        <v>0</v>
      </c>
      <c r="I34" s="44">
        <v>2</v>
      </c>
      <c r="J34" s="44">
        <v>0</v>
      </c>
      <c r="K34" s="44">
        <v>0</v>
      </c>
      <c r="L34" s="44">
        <v>4</v>
      </c>
      <c r="M34" s="44">
        <v>0</v>
      </c>
      <c r="N34" s="44">
        <v>2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2</v>
      </c>
      <c r="AT34" s="44">
        <v>0</v>
      </c>
      <c r="AU34" s="44">
        <v>7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102</v>
      </c>
      <c r="BB34" s="44">
        <v>3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</row>
    <row r="35" spans="1:86" ht="12.75">
      <c r="A35" s="95" t="s">
        <v>305</v>
      </c>
      <c r="B35" s="44">
        <v>71</v>
      </c>
      <c r="C35" s="44">
        <v>2840</v>
      </c>
      <c r="D35" s="44">
        <v>226</v>
      </c>
      <c r="E35" s="44">
        <v>97</v>
      </c>
      <c r="F35" s="44">
        <v>0</v>
      </c>
      <c r="G35" s="44">
        <v>418</v>
      </c>
      <c r="H35" s="44">
        <v>2311</v>
      </c>
      <c r="I35" s="44">
        <v>208</v>
      </c>
      <c r="J35" s="44">
        <v>0</v>
      </c>
      <c r="K35" s="44">
        <v>361</v>
      </c>
      <c r="L35" s="44">
        <v>3507</v>
      </c>
      <c r="M35" s="44">
        <v>156</v>
      </c>
      <c r="N35" s="44">
        <v>1509</v>
      </c>
      <c r="O35" s="44">
        <v>70</v>
      </c>
      <c r="P35" s="44">
        <v>1579</v>
      </c>
      <c r="Q35" s="44">
        <v>163</v>
      </c>
      <c r="R35" s="44">
        <v>128</v>
      </c>
      <c r="S35" s="44">
        <v>85</v>
      </c>
      <c r="T35" s="44">
        <v>1987</v>
      </c>
      <c r="U35" s="44">
        <v>1152</v>
      </c>
      <c r="V35" s="44">
        <v>0</v>
      </c>
      <c r="W35" s="44">
        <v>786</v>
      </c>
      <c r="X35" s="44">
        <v>157</v>
      </c>
      <c r="Y35" s="44">
        <v>36</v>
      </c>
      <c r="Z35" s="44">
        <v>0</v>
      </c>
      <c r="AA35" s="44">
        <v>54</v>
      </c>
      <c r="AB35" s="44">
        <v>738</v>
      </c>
      <c r="AC35" s="44">
        <v>15632</v>
      </c>
      <c r="AD35" s="44">
        <v>465</v>
      </c>
      <c r="AE35" s="44">
        <v>1134</v>
      </c>
      <c r="AF35" s="44">
        <v>123</v>
      </c>
      <c r="AG35" s="44">
        <v>582</v>
      </c>
      <c r="AH35" s="44">
        <v>1466</v>
      </c>
      <c r="AI35" s="44">
        <v>1</v>
      </c>
      <c r="AJ35" s="44">
        <v>4860</v>
      </c>
      <c r="AK35" s="44">
        <v>0</v>
      </c>
      <c r="AL35" s="44">
        <v>158</v>
      </c>
      <c r="AM35" s="44">
        <v>20</v>
      </c>
      <c r="AN35" s="44">
        <v>227</v>
      </c>
      <c r="AO35" s="44">
        <v>2022</v>
      </c>
      <c r="AP35" s="44">
        <v>236</v>
      </c>
      <c r="AQ35" s="44">
        <v>56</v>
      </c>
      <c r="AR35" s="44">
        <v>0</v>
      </c>
      <c r="AS35" s="44">
        <v>60</v>
      </c>
      <c r="AT35" s="44">
        <v>0</v>
      </c>
      <c r="AU35" s="44">
        <v>31</v>
      </c>
      <c r="AV35" s="44">
        <v>0</v>
      </c>
      <c r="AW35" s="44">
        <v>37</v>
      </c>
      <c r="AX35" s="44">
        <v>6</v>
      </c>
      <c r="AY35" s="44">
        <v>35</v>
      </c>
      <c r="AZ35" s="44">
        <v>2</v>
      </c>
      <c r="BA35" s="44">
        <v>9527</v>
      </c>
      <c r="BB35" s="44">
        <v>31</v>
      </c>
      <c r="BC35" s="44">
        <v>1</v>
      </c>
      <c r="BD35" s="44">
        <v>8</v>
      </c>
      <c r="BE35" s="44">
        <v>0</v>
      </c>
      <c r="BF35" s="44">
        <v>0</v>
      </c>
      <c r="BG35" s="44">
        <v>0</v>
      </c>
      <c r="BH35" s="44">
        <v>959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9</v>
      </c>
      <c r="BS35" s="44">
        <v>59</v>
      </c>
      <c r="BT35" s="44">
        <v>0</v>
      </c>
      <c r="BU35" s="44">
        <v>481</v>
      </c>
      <c r="BV35" s="44">
        <v>0</v>
      </c>
      <c r="BW35" s="44">
        <v>0</v>
      </c>
      <c r="BX35" s="44">
        <v>3</v>
      </c>
      <c r="BY35" s="44">
        <v>161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</row>
    <row r="36" spans="1:86" ht="12.75">
      <c r="A36" s="93" t="s">
        <v>135</v>
      </c>
      <c r="B36" s="110">
        <f>SUM(B5:B30)+B35</f>
        <v>3421</v>
      </c>
      <c r="C36" s="110">
        <f aca="true" t="shared" si="0" ref="C36:BN36">SUM(C5:C30)+C35</f>
        <v>7582</v>
      </c>
      <c r="D36" s="110">
        <f t="shared" si="0"/>
        <v>5146</v>
      </c>
      <c r="E36" s="110">
        <f t="shared" si="0"/>
        <v>2800</v>
      </c>
      <c r="F36" s="110">
        <f t="shared" si="0"/>
        <v>1749</v>
      </c>
      <c r="G36" s="110">
        <f t="shared" si="0"/>
        <v>9259</v>
      </c>
      <c r="H36" s="110">
        <f t="shared" si="0"/>
        <v>17817</v>
      </c>
      <c r="I36" s="110">
        <f t="shared" si="0"/>
        <v>2494</v>
      </c>
      <c r="J36" s="110">
        <f t="shared" si="0"/>
        <v>2324</v>
      </c>
      <c r="K36" s="110">
        <f t="shared" si="0"/>
        <v>24762</v>
      </c>
      <c r="L36" s="110">
        <f t="shared" si="0"/>
        <v>14785</v>
      </c>
      <c r="M36" s="110">
        <f t="shared" si="0"/>
        <v>34514</v>
      </c>
      <c r="N36" s="110">
        <f t="shared" si="0"/>
        <v>20766</v>
      </c>
      <c r="O36" s="110">
        <f t="shared" si="0"/>
        <v>20476</v>
      </c>
      <c r="P36" s="110">
        <f t="shared" si="0"/>
        <v>37766</v>
      </c>
      <c r="Q36" s="110">
        <f t="shared" si="0"/>
        <v>28504</v>
      </c>
      <c r="R36" s="110">
        <f t="shared" si="0"/>
        <v>6892</v>
      </c>
      <c r="S36" s="110">
        <f t="shared" si="0"/>
        <v>54585</v>
      </c>
      <c r="T36" s="110">
        <f t="shared" si="0"/>
        <v>23206</v>
      </c>
      <c r="U36" s="110">
        <f t="shared" si="0"/>
        <v>59185</v>
      </c>
      <c r="V36" s="110">
        <f t="shared" si="0"/>
        <v>51084</v>
      </c>
      <c r="W36" s="110">
        <f t="shared" si="0"/>
        <v>28013</v>
      </c>
      <c r="X36" s="110">
        <f t="shared" si="0"/>
        <v>4618</v>
      </c>
      <c r="Y36" s="110">
        <f t="shared" si="0"/>
        <v>36</v>
      </c>
      <c r="Z36" s="110">
        <f t="shared" si="0"/>
        <v>94139</v>
      </c>
      <c r="AA36" s="110">
        <f t="shared" si="0"/>
        <v>22196</v>
      </c>
      <c r="AB36" s="110">
        <f t="shared" si="0"/>
        <v>26332</v>
      </c>
      <c r="AC36" s="110">
        <f t="shared" si="0"/>
        <v>490536</v>
      </c>
      <c r="AD36" s="110">
        <f t="shared" si="0"/>
        <v>721522</v>
      </c>
      <c r="AE36" s="110">
        <f t="shared" si="0"/>
        <v>301254</v>
      </c>
      <c r="AF36" s="110">
        <f t="shared" si="0"/>
        <v>87537</v>
      </c>
      <c r="AG36" s="110">
        <f t="shared" si="0"/>
        <v>244595</v>
      </c>
      <c r="AH36" s="110">
        <f t="shared" si="0"/>
        <v>12831</v>
      </c>
      <c r="AI36" s="110">
        <f t="shared" si="0"/>
        <v>3375</v>
      </c>
      <c r="AJ36" s="110">
        <f t="shared" si="0"/>
        <v>117988</v>
      </c>
      <c r="AK36" s="110">
        <f t="shared" si="0"/>
        <v>31588</v>
      </c>
      <c r="AL36" s="110">
        <f t="shared" si="0"/>
        <v>184524</v>
      </c>
      <c r="AM36" s="110">
        <f t="shared" si="0"/>
        <v>25650</v>
      </c>
      <c r="AN36" s="110">
        <f t="shared" si="0"/>
        <v>40705</v>
      </c>
      <c r="AO36" s="110">
        <f t="shared" si="0"/>
        <v>30039</v>
      </c>
      <c r="AP36" s="110">
        <f t="shared" si="0"/>
        <v>19822</v>
      </c>
      <c r="AQ36" s="110">
        <f t="shared" si="0"/>
        <v>8497</v>
      </c>
      <c r="AR36" s="110">
        <f t="shared" si="0"/>
        <v>12342</v>
      </c>
      <c r="AS36" s="110">
        <f t="shared" si="0"/>
        <v>63660</v>
      </c>
      <c r="AT36" s="110">
        <f t="shared" si="0"/>
        <v>3824</v>
      </c>
      <c r="AU36" s="110">
        <f t="shared" si="0"/>
        <v>104347</v>
      </c>
      <c r="AV36" s="110">
        <f t="shared" si="0"/>
        <v>46756</v>
      </c>
      <c r="AW36" s="110">
        <f t="shared" si="0"/>
        <v>48311</v>
      </c>
      <c r="AX36" s="110">
        <f t="shared" si="0"/>
        <v>36928</v>
      </c>
      <c r="AY36" s="110">
        <f t="shared" si="0"/>
        <v>13981</v>
      </c>
      <c r="AZ36" s="110">
        <f t="shared" si="0"/>
        <v>324</v>
      </c>
      <c r="BA36" s="110">
        <f t="shared" si="0"/>
        <v>114540</v>
      </c>
      <c r="BB36" s="110">
        <f t="shared" si="0"/>
        <v>29628</v>
      </c>
      <c r="BC36" s="110">
        <f t="shared" si="0"/>
        <v>14802</v>
      </c>
      <c r="BD36" s="110">
        <f t="shared" si="0"/>
        <v>2863</v>
      </c>
      <c r="BE36" s="110">
        <f t="shared" si="0"/>
        <v>9893</v>
      </c>
      <c r="BF36" s="110">
        <f t="shared" si="0"/>
        <v>507211</v>
      </c>
      <c r="BG36" s="110">
        <f t="shared" si="0"/>
        <v>421328</v>
      </c>
      <c r="BH36" s="110">
        <f t="shared" si="0"/>
        <v>2064431</v>
      </c>
      <c r="BI36" s="110">
        <f t="shared" si="0"/>
        <v>13018</v>
      </c>
      <c r="BJ36" s="110">
        <f t="shared" si="0"/>
        <v>36</v>
      </c>
      <c r="BK36" s="110">
        <f t="shared" si="0"/>
        <v>5726</v>
      </c>
      <c r="BL36" s="110">
        <f t="shared" si="0"/>
        <v>53300</v>
      </c>
      <c r="BM36" s="110">
        <f t="shared" si="0"/>
        <v>398063</v>
      </c>
      <c r="BN36" s="110">
        <f t="shared" si="0"/>
        <v>487078</v>
      </c>
      <c r="BO36" s="110">
        <f aca="true" t="shared" si="1" ref="BO36:CH36">SUM(BO5:BO30)+BO35</f>
        <v>170593</v>
      </c>
      <c r="BP36" s="110">
        <f t="shared" si="1"/>
        <v>44557</v>
      </c>
      <c r="BQ36" s="110">
        <f t="shared" si="1"/>
        <v>110797</v>
      </c>
      <c r="BR36" s="110">
        <f t="shared" si="1"/>
        <v>2833</v>
      </c>
      <c r="BS36" s="110">
        <f t="shared" si="1"/>
        <v>36674</v>
      </c>
      <c r="BT36" s="110">
        <f t="shared" si="1"/>
        <v>5699</v>
      </c>
      <c r="BU36" s="110">
        <f t="shared" si="1"/>
        <v>55330</v>
      </c>
      <c r="BV36" s="110">
        <f t="shared" si="1"/>
        <v>4477</v>
      </c>
      <c r="BW36" s="110">
        <f t="shared" si="1"/>
        <v>8369</v>
      </c>
      <c r="BX36" s="110">
        <f t="shared" si="1"/>
        <v>37200</v>
      </c>
      <c r="BY36" s="110">
        <f t="shared" si="1"/>
        <v>7919</v>
      </c>
      <c r="BZ36" s="110">
        <f t="shared" si="1"/>
        <v>5591</v>
      </c>
      <c r="CA36" s="110">
        <f t="shared" si="1"/>
        <v>2035</v>
      </c>
      <c r="CB36" s="110">
        <f t="shared" si="1"/>
        <v>313</v>
      </c>
      <c r="CC36" s="110">
        <f t="shared" si="1"/>
        <v>223</v>
      </c>
      <c r="CD36" s="110">
        <f t="shared" si="1"/>
        <v>3964</v>
      </c>
      <c r="CE36" s="110">
        <f t="shared" si="1"/>
        <v>1314</v>
      </c>
      <c r="CF36" s="110">
        <f t="shared" si="1"/>
        <v>538</v>
      </c>
      <c r="CG36" s="110">
        <f t="shared" si="1"/>
        <v>4467</v>
      </c>
      <c r="CH36" s="110">
        <f t="shared" si="1"/>
        <v>1466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Neal Joicey</cp:lastModifiedBy>
  <cp:lastPrinted>2015-03-06T15:06:14Z</cp:lastPrinted>
  <dcterms:created xsi:type="dcterms:W3CDTF">2013-03-25T10:29:32Z</dcterms:created>
  <dcterms:modified xsi:type="dcterms:W3CDTF">2015-05-14T10:34:22Z</dcterms:modified>
  <cp:category/>
  <cp:version/>
  <cp:contentType/>
  <cp:contentStatus/>
</cp:coreProperties>
</file>